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Data Analysis\Excel-Dashboards\Financial Performance Analysis\"/>
    </mc:Choice>
  </mc:AlternateContent>
  <xr:revisionPtr revIDLastSave="0" documentId="13_ncr:1_{BE12FE3F-F29B-4983-B540-324A5E3AF259}" xr6:coauthVersionLast="47" xr6:coauthVersionMax="47" xr10:uidLastSave="{00000000-0000-0000-0000-000000000000}"/>
  <bookViews>
    <workbookView xWindow="-110" yWindow="-110" windowWidth="19420" windowHeight="11500" activeTab="2" xr2:uid="{466C294D-E84E-1A48-AA58-F3C7DDCCBB49}"/>
  </bookViews>
  <sheets>
    <sheet name="Dashboard" sheetId="5" r:id="rId1"/>
    <sheet name="Input Data" sheetId="4" r:id="rId2"/>
    <sheet name="Financials USA" sheetId="1" r:id="rId3"/>
    <sheet name="Financials Canada" sheetId="2" r:id="rId4"/>
    <sheet name="Gross Profit &amp; EBITDA" sheetId="3" r:id="rId5"/>
  </sheets>
  <definedNames>
    <definedName name="_xlchart.v1.0" hidden="1">'Input Data'!$I$34:$I$38</definedName>
    <definedName name="_xlchart.v1.1" hidden="1">'Input Data'!$J$34:$J$38</definedName>
    <definedName name="_xlchart.v5.2" hidden="1">'Input Data'!$I$47</definedName>
    <definedName name="_xlchart.v5.3" hidden="1">'Input Data'!$I$48:$I$49</definedName>
    <definedName name="_xlchart.v5.4" hidden="1">'Input Data'!$J$47</definedName>
    <definedName name="_xlchart.v5.5" hidden="1">'Input Data'!$J$48:$J$49</definedName>
    <definedName name="Slicer_Country">#N/A</definedName>
    <definedName name="Slicer_Customer_Type">#N/A</definedName>
    <definedName name="Slicer_Service">#N/A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 i="4" l="1"/>
  <c r="I48" i="4"/>
  <c r="D3" i="3"/>
  <c r="D4" i="3"/>
  <c r="D5" i="3"/>
  <c r="D6" i="3"/>
  <c r="F213" i="4" s="1"/>
  <c r="D7" i="3"/>
  <c r="F50" i="4" s="1"/>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2" i="3"/>
  <c r="E126" i="4"/>
  <c r="E128" i="4"/>
  <c r="E130" i="4"/>
  <c r="G130" i="4" s="1"/>
  <c r="E162" i="4"/>
  <c r="E163" i="4"/>
  <c r="E164" i="4"/>
  <c r="F164" i="4" s="1"/>
  <c r="E166" i="4"/>
  <c r="F166" i="4" s="1"/>
  <c r="E183" i="4"/>
  <c r="E200" i="4"/>
  <c r="E201" i="4"/>
  <c r="E202" i="4"/>
  <c r="F202" i="4" s="1"/>
  <c r="E213" i="4"/>
  <c r="E214" i="4"/>
  <c r="G214" i="4" s="1"/>
  <c r="E219" i="4"/>
  <c r="E220" i="4"/>
  <c r="E237" i="4"/>
  <c r="E122" i="4"/>
  <c r="E14" i="4"/>
  <c r="E20" i="4"/>
  <c r="E21" i="4"/>
  <c r="E22" i="4"/>
  <c r="F22" i="4" s="1"/>
  <c r="E38" i="4"/>
  <c r="E39" i="4"/>
  <c r="E50" i="4"/>
  <c r="E51" i="4"/>
  <c r="E56" i="4"/>
  <c r="E57" i="4"/>
  <c r="E58" i="4"/>
  <c r="E59" i="4"/>
  <c r="E71" i="4"/>
  <c r="G71" i="4" s="1"/>
  <c r="E74" i="4"/>
  <c r="E75" i="4"/>
  <c r="E87" i="4"/>
  <c r="E92" i="4"/>
  <c r="E93" i="4"/>
  <c r="E94" i="4"/>
  <c r="G94" i="4" s="1"/>
  <c r="E95" i="4"/>
  <c r="G95" i="4" s="1"/>
  <c r="E105" i="4"/>
  <c r="G105" i="4" s="1"/>
  <c r="E107" i="4"/>
  <c r="E108" i="4"/>
  <c r="G108" i="4" s="1"/>
  <c r="E110" i="4"/>
  <c r="E111" i="4"/>
  <c r="E2" i="4"/>
  <c r="G2" i="4" s="1"/>
  <c r="A8" i="2"/>
  <c r="A10" i="2"/>
  <c r="A11" i="2"/>
  <c r="A12" i="2"/>
  <c r="A13" i="2"/>
  <c r="A15" i="2"/>
  <c r="A16" i="2"/>
  <c r="A17" i="2"/>
  <c r="A18" i="2"/>
  <c r="A19" i="2"/>
  <c r="A7" i="2"/>
  <c r="E140" i="4" s="1"/>
  <c r="A8" i="1"/>
  <c r="E33" i="4" s="1"/>
  <c r="A10" i="1"/>
  <c r="E106" i="4" s="1"/>
  <c r="A11" i="1"/>
  <c r="A12" i="1"/>
  <c r="A13" i="1"/>
  <c r="A15" i="1"/>
  <c r="A16" i="1"/>
  <c r="A17" i="1"/>
  <c r="A18" i="1"/>
  <c r="A19" i="1"/>
  <c r="A7" i="1"/>
  <c r="J72" i="4"/>
  <c r="J36" i="4"/>
  <c r="J38" i="4"/>
  <c r="J34" i="4"/>
  <c r="J49" i="4"/>
  <c r="J48" i="4"/>
  <c r="J59" i="4"/>
  <c r="G58" i="4" l="1"/>
  <c r="F58" i="4"/>
  <c r="F20" i="4"/>
  <c r="G20" i="4"/>
  <c r="G56" i="4"/>
  <c r="F56" i="4"/>
  <c r="G14" i="4"/>
  <c r="F14" i="4"/>
  <c r="G126" i="4"/>
  <c r="F126" i="4"/>
  <c r="F94" i="4"/>
  <c r="G93" i="4"/>
  <c r="F51" i="4"/>
  <c r="G51" i="4"/>
  <c r="G122" i="4"/>
  <c r="F122" i="4"/>
  <c r="F201" i="4"/>
  <c r="G201" i="4"/>
  <c r="F163" i="4"/>
  <c r="G163" i="4"/>
  <c r="F93" i="4"/>
  <c r="G92" i="4"/>
  <c r="G237" i="4"/>
  <c r="F200" i="4"/>
  <c r="G200" i="4"/>
  <c r="G162" i="4"/>
  <c r="F162" i="4"/>
  <c r="F237" i="4"/>
  <c r="F92" i="4"/>
  <c r="F106" i="4"/>
  <c r="G106" i="4"/>
  <c r="E141" i="4"/>
  <c r="E125" i="4"/>
  <c r="E161" i="4"/>
  <c r="E177" i="4"/>
  <c r="E197" i="4"/>
  <c r="E233" i="4"/>
  <c r="F87" i="4"/>
  <c r="G87" i="4"/>
  <c r="F39" i="4"/>
  <c r="G39" i="4"/>
  <c r="E236" i="4"/>
  <c r="E199" i="4"/>
  <c r="E150" i="4"/>
  <c r="F33" i="4"/>
  <c r="G33" i="4"/>
  <c r="F75" i="4"/>
  <c r="G75" i="4"/>
  <c r="G38" i="4"/>
  <c r="F38" i="4"/>
  <c r="E235" i="4"/>
  <c r="E198" i="4"/>
  <c r="E149" i="4"/>
  <c r="F140" i="4"/>
  <c r="G140" i="4"/>
  <c r="F111" i="4"/>
  <c r="G111" i="4"/>
  <c r="G74" i="4"/>
  <c r="F74" i="4"/>
  <c r="E37" i="4"/>
  <c r="E234" i="4"/>
  <c r="E186" i="4"/>
  <c r="E148" i="4"/>
  <c r="F130" i="4"/>
  <c r="G166" i="4"/>
  <c r="G110" i="4"/>
  <c r="E73" i="4"/>
  <c r="E36" i="4"/>
  <c r="E222" i="4"/>
  <c r="E185" i="4"/>
  <c r="E147" i="4"/>
  <c r="F71" i="4"/>
  <c r="E109" i="4"/>
  <c r="E72" i="4"/>
  <c r="E35" i="4"/>
  <c r="E221" i="4"/>
  <c r="E184" i="4"/>
  <c r="E142" i="4"/>
  <c r="G164" i="4"/>
  <c r="F220" i="4"/>
  <c r="G220" i="4"/>
  <c r="F183" i="4"/>
  <c r="G183" i="4"/>
  <c r="F214" i="4"/>
  <c r="F110" i="4"/>
  <c r="G107" i="4"/>
  <c r="G59" i="4"/>
  <c r="F59" i="4"/>
  <c r="F21" i="4"/>
  <c r="G21" i="4"/>
  <c r="F219" i="4"/>
  <c r="G219" i="4"/>
  <c r="E178" i="4"/>
  <c r="E129" i="4"/>
  <c r="G22" i="4"/>
  <c r="G128" i="4"/>
  <c r="F128" i="4"/>
  <c r="F108" i="4"/>
  <c r="G202" i="4"/>
  <c r="F95" i="4"/>
  <c r="G57" i="4"/>
  <c r="F57" i="4"/>
  <c r="E19" i="4"/>
  <c r="G213" i="4"/>
  <c r="E165" i="4"/>
  <c r="E127" i="4"/>
  <c r="F107" i="4"/>
  <c r="G50" i="4"/>
  <c r="E34" i="4"/>
  <c r="E13" i="4"/>
  <c r="E238" i="4"/>
  <c r="E131" i="4"/>
  <c r="E143" i="4"/>
  <c r="E155" i="4"/>
  <c r="E167" i="4"/>
  <c r="E179" i="4"/>
  <c r="E191" i="4"/>
  <c r="E203" i="4"/>
  <c r="E215" i="4"/>
  <c r="E227" i="4"/>
  <c r="E146" i="4"/>
  <c r="E194" i="4"/>
  <c r="E218" i="4"/>
  <c r="E239" i="4"/>
  <c r="E132" i="4"/>
  <c r="E144" i="4"/>
  <c r="E156" i="4"/>
  <c r="E168" i="4"/>
  <c r="E180" i="4"/>
  <c r="E192" i="4"/>
  <c r="E204" i="4"/>
  <c r="E216" i="4"/>
  <c r="E228" i="4"/>
  <c r="E134" i="4"/>
  <c r="E170" i="4"/>
  <c r="E206" i="4"/>
  <c r="E240" i="4"/>
  <c r="E133" i="4"/>
  <c r="E145" i="4"/>
  <c r="E157" i="4"/>
  <c r="E169" i="4"/>
  <c r="E181" i="4"/>
  <c r="E193" i="4"/>
  <c r="E205" i="4"/>
  <c r="E217" i="4"/>
  <c r="E229" i="4"/>
  <c r="E241" i="4"/>
  <c r="E158" i="4"/>
  <c r="E182" i="4"/>
  <c r="E230" i="4"/>
  <c r="E85" i="4"/>
  <c r="E49" i="4"/>
  <c r="E12" i="4"/>
  <c r="E212" i="4"/>
  <c r="E196" i="4"/>
  <c r="E176" i="4"/>
  <c r="E124" i="4"/>
  <c r="F105" i="4"/>
  <c r="E25" i="4"/>
  <c r="E3" i="4"/>
  <c r="E15" i="4"/>
  <c r="E28" i="4"/>
  <c r="E40" i="4"/>
  <c r="E52" i="4"/>
  <c r="E64" i="4"/>
  <c r="E76" i="4"/>
  <c r="E88" i="4"/>
  <c r="E100" i="4"/>
  <c r="E112" i="4"/>
  <c r="E18" i="4"/>
  <c r="E55" i="4"/>
  <c r="E91" i="4"/>
  <c r="E4" i="4"/>
  <c r="E16" i="4"/>
  <c r="E29" i="4"/>
  <c r="E41" i="4"/>
  <c r="E53" i="4"/>
  <c r="E65" i="4"/>
  <c r="E77" i="4"/>
  <c r="E89" i="4"/>
  <c r="E101" i="4"/>
  <c r="E113" i="4"/>
  <c r="E6" i="4"/>
  <c r="E43" i="4"/>
  <c r="E79" i="4"/>
  <c r="E103" i="4"/>
  <c r="E5" i="4"/>
  <c r="E17" i="4"/>
  <c r="E30" i="4"/>
  <c r="E42" i="4"/>
  <c r="E54" i="4"/>
  <c r="E66" i="4"/>
  <c r="E78" i="4"/>
  <c r="E90" i="4"/>
  <c r="E102" i="4"/>
  <c r="E114" i="4"/>
  <c r="E31" i="4"/>
  <c r="E67" i="4"/>
  <c r="E115" i="4"/>
  <c r="E120" i="4"/>
  <c r="E104" i="4"/>
  <c r="E68" i="4"/>
  <c r="E48" i="4"/>
  <c r="E11" i="4"/>
  <c r="E231" i="4"/>
  <c r="E195" i="4"/>
  <c r="E159" i="4"/>
  <c r="E139" i="4"/>
  <c r="E99" i="4"/>
  <c r="E83" i="4"/>
  <c r="E47" i="4"/>
  <c r="E27" i="4"/>
  <c r="E226" i="4"/>
  <c r="E210" i="4"/>
  <c r="E174" i="4"/>
  <c r="E138" i="4"/>
  <c r="F2" i="4"/>
  <c r="E118" i="4"/>
  <c r="E98" i="4"/>
  <c r="E82" i="4"/>
  <c r="E62" i="4"/>
  <c r="E46" i="4"/>
  <c r="E26" i="4"/>
  <c r="E9" i="4"/>
  <c r="E225" i="4"/>
  <c r="E209" i="4"/>
  <c r="E189" i="4"/>
  <c r="E173" i="4"/>
  <c r="E153" i="4"/>
  <c r="E137" i="4"/>
  <c r="E117" i="4"/>
  <c r="E97" i="4"/>
  <c r="E81" i="4"/>
  <c r="E61" i="4"/>
  <c r="E45" i="4"/>
  <c r="E24" i="4"/>
  <c r="E8" i="4"/>
  <c r="E224" i="4"/>
  <c r="E208" i="4"/>
  <c r="E188" i="4"/>
  <c r="E172" i="4"/>
  <c r="E152" i="4"/>
  <c r="E136" i="4"/>
  <c r="E86" i="4"/>
  <c r="E70" i="4"/>
  <c r="E121" i="4"/>
  <c r="E69" i="4"/>
  <c r="E232" i="4"/>
  <c r="E160" i="4"/>
  <c r="E84" i="4"/>
  <c r="E32" i="4"/>
  <c r="E211" i="4"/>
  <c r="E175" i="4"/>
  <c r="E123" i="4"/>
  <c r="E119" i="4"/>
  <c r="E63" i="4"/>
  <c r="E10" i="4"/>
  <c r="E190" i="4"/>
  <c r="E154" i="4"/>
  <c r="E116" i="4"/>
  <c r="E96" i="4"/>
  <c r="E80" i="4"/>
  <c r="E60" i="4"/>
  <c r="E44" i="4"/>
  <c r="E23" i="4"/>
  <c r="E7" i="4"/>
  <c r="E223" i="4"/>
  <c r="E207" i="4"/>
  <c r="E187" i="4"/>
  <c r="E171" i="4"/>
  <c r="E151" i="4"/>
  <c r="E135" i="4"/>
  <c r="J35" i="4"/>
  <c r="J37" i="4"/>
  <c r="N20" i="2"/>
  <c r="M20" i="2"/>
  <c r="L20" i="2"/>
  <c r="K20" i="2"/>
  <c r="J20" i="2"/>
  <c r="I20" i="2"/>
  <c r="H20" i="2"/>
  <c r="G20" i="2"/>
  <c r="F20" i="2"/>
  <c r="E20" i="2"/>
  <c r="E14" i="2"/>
  <c r="N9" i="2"/>
  <c r="M9" i="2"/>
  <c r="L9" i="2"/>
  <c r="K9" i="2"/>
  <c r="J9" i="2"/>
  <c r="J23" i="2" s="1"/>
  <c r="I9" i="2"/>
  <c r="H9" i="2"/>
  <c r="H23" i="2" s="1"/>
  <c r="G9" i="2"/>
  <c r="F9" i="2"/>
  <c r="E9" i="2"/>
  <c r="N20" i="1"/>
  <c r="M20" i="1"/>
  <c r="L20" i="1"/>
  <c r="K20" i="1"/>
  <c r="J20" i="1"/>
  <c r="I20" i="1"/>
  <c r="H20" i="1"/>
  <c r="G20" i="1"/>
  <c r="F20" i="1"/>
  <c r="E20" i="1"/>
  <c r="N14" i="1"/>
  <c r="M14" i="1"/>
  <c r="L14" i="1"/>
  <c r="K14" i="1"/>
  <c r="J14" i="1"/>
  <c r="I14" i="1"/>
  <c r="H14" i="1"/>
  <c r="G14" i="1"/>
  <c r="F14" i="1"/>
  <c r="E14" i="1"/>
  <c r="N9" i="1"/>
  <c r="M9" i="1"/>
  <c r="L9" i="1"/>
  <c r="K9" i="1"/>
  <c r="J9" i="1"/>
  <c r="I9" i="1"/>
  <c r="H9" i="1"/>
  <c r="G9" i="1"/>
  <c r="F9" i="1"/>
  <c r="E9" i="1"/>
  <c r="G7" i="4" l="1"/>
  <c r="F7" i="4"/>
  <c r="G152" i="4"/>
  <c r="F152" i="4"/>
  <c r="F118" i="4"/>
  <c r="G118" i="4"/>
  <c r="F195" i="4"/>
  <c r="G195" i="4"/>
  <c r="F113" i="4"/>
  <c r="G113" i="4"/>
  <c r="G134" i="4"/>
  <c r="F134" i="4"/>
  <c r="G13" i="4"/>
  <c r="F13" i="4"/>
  <c r="G186" i="4"/>
  <c r="F186" i="4"/>
  <c r="F175" i="4"/>
  <c r="G175" i="4"/>
  <c r="G153" i="4"/>
  <c r="F153" i="4"/>
  <c r="F231" i="4"/>
  <c r="G231" i="4"/>
  <c r="F112" i="4"/>
  <c r="G112" i="4"/>
  <c r="F217" i="4"/>
  <c r="G217" i="4"/>
  <c r="G146" i="4"/>
  <c r="F146" i="4"/>
  <c r="G234" i="4"/>
  <c r="F234" i="4"/>
  <c r="F211" i="4"/>
  <c r="G211" i="4"/>
  <c r="F173" i="4"/>
  <c r="G173" i="4"/>
  <c r="G11" i="4"/>
  <c r="F11" i="4"/>
  <c r="F89" i="4"/>
  <c r="G89" i="4"/>
  <c r="G176" i="4"/>
  <c r="F176" i="4"/>
  <c r="G216" i="4"/>
  <c r="F216" i="4"/>
  <c r="F37" i="4"/>
  <c r="G37" i="4"/>
  <c r="F197" i="4"/>
  <c r="G197" i="4"/>
  <c r="M23" i="2"/>
  <c r="G32" i="4"/>
  <c r="F32" i="4"/>
  <c r="F189" i="4"/>
  <c r="G189" i="4"/>
  <c r="G48" i="4"/>
  <c r="F48" i="4"/>
  <c r="F77" i="4"/>
  <c r="G77" i="4"/>
  <c r="F196" i="4"/>
  <c r="G196" i="4"/>
  <c r="F204" i="4"/>
  <c r="G204" i="4"/>
  <c r="G177" i="4"/>
  <c r="F177" i="4"/>
  <c r="G84" i="4"/>
  <c r="F84" i="4"/>
  <c r="F209" i="4"/>
  <c r="G209" i="4"/>
  <c r="G68" i="4"/>
  <c r="F68" i="4"/>
  <c r="F65" i="4"/>
  <c r="G65" i="4"/>
  <c r="G212" i="4"/>
  <c r="F212" i="4"/>
  <c r="G192" i="4"/>
  <c r="F192" i="4"/>
  <c r="F203" i="4"/>
  <c r="G203" i="4"/>
  <c r="G129" i="4"/>
  <c r="F129" i="4"/>
  <c r="F185" i="4"/>
  <c r="G185" i="4"/>
  <c r="F161" i="4"/>
  <c r="G161" i="4"/>
  <c r="F96" i="4"/>
  <c r="G96" i="4"/>
  <c r="G8" i="4"/>
  <c r="F8" i="4"/>
  <c r="F226" i="4"/>
  <c r="G226" i="4"/>
  <c r="G30" i="4"/>
  <c r="F30" i="4"/>
  <c r="F64" i="4"/>
  <c r="G64" i="4"/>
  <c r="G169" i="4"/>
  <c r="F169" i="4"/>
  <c r="G191" i="4"/>
  <c r="F191" i="4"/>
  <c r="F125" i="4"/>
  <c r="G125" i="4"/>
  <c r="J23" i="1"/>
  <c r="F135" i="4"/>
  <c r="G135" i="4"/>
  <c r="F232" i="4"/>
  <c r="G232" i="4"/>
  <c r="G9" i="4"/>
  <c r="F9" i="4"/>
  <c r="F120" i="4"/>
  <c r="G120" i="4"/>
  <c r="F41" i="4"/>
  <c r="G41" i="4"/>
  <c r="F49" i="4"/>
  <c r="G49" i="4"/>
  <c r="G168" i="4"/>
  <c r="F168" i="4"/>
  <c r="F179" i="4"/>
  <c r="G179" i="4"/>
  <c r="G36" i="4"/>
  <c r="F36" i="4"/>
  <c r="M23" i="1"/>
  <c r="G154" i="4"/>
  <c r="F154" i="4"/>
  <c r="F45" i="4"/>
  <c r="G45" i="4"/>
  <c r="G47" i="4"/>
  <c r="F47" i="4"/>
  <c r="F29" i="4"/>
  <c r="G29" i="4"/>
  <c r="G85" i="4"/>
  <c r="F85" i="4"/>
  <c r="F156" i="4"/>
  <c r="G156" i="4"/>
  <c r="G19" i="4"/>
  <c r="F19" i="4"/>
  <c r="F199" i="4"/>
  <c r="G199" i="4"/>
  <c r="L23" i="1"/>
  <c r="F23" i="2"/>
  <c r="F171" i="4"/>
  <c r="G171" i="4"/>
  <c r="G190" i="4"/>
  <c r="F190" i="4"/>
  <c r="F121" i="4"/>
  <c r="G121" i="4"/>
  <c r="G61" i="4"/>
  <c r="F61" i="4"/>
  <c r="G46" i="4"/>
  <c r="F46" i="4"/>
  <c r="G83" i="4"/>
  <c r="F83" i="4"/>
  <c r="F67" i="4"/>
  <c r="G67" i="4"/>
  <c r="G103" i="4"/>
  <c r="F103" i="4"/>
  <c r="F16" i="4"/>
  <c r="G16" i="4"/>
  <c r="F28" i="4"/>
  <c r="G28" i="4"/>
  <c r="G230" i="4"/>
  <c r="F230" i="4"/>
  <c r="G133" i="4"/>
  <c r="F133" i="4"/>
  <c r="F144" i="4"/>
  <c r="G144" i="4"/>
  <c r="G155" i="4"/>
  <c r="F155" i="4"/>
  <c r="F142" i="4"/>
  <c r="G142" i="4"/>
  <c r="G236" i="4"/>
  <c r="F236" i="4"/>
  <c r="G23" i="2"/>
  <c r="F187" i="4"/>
  <c r="G187" i="4"/>
  <c r="G10" i="4"/>
  <c r="F10" i="4"/>
  <c r="F70" i="4"/>
  <c r="G70" i="4"/>
  <c r="F81" i="4"/>
  <c r="G81" i="4"/>
  <c r="G62" i="4"/>
  <c r="F62" i="4"/>
  <c r="F99" i="4"/>
  <c r="G99" i="4"/>
  <c r="F31" i="4"/>
  <c r="G31" i="4"/>
  <c r="F79" i="4"/>
  <c r="G79" i="4"/>
  <c r="F4" i="4"/>
  <c r="G4" i="4"/>
  <c r="F15" i="4"/>
  <c r="G15" i="4"/>
  <c r="G182" i="4"/>
  <c r="F182" i="4"/>
  <c r="F240" i="4"/>
  <c r="G240" i="4"/>
  <c r="G132" i="4"/>
  <c r="F132" i="4"/>
  <c r="F143" i="4"/>
  <c r="G143" i="4"/>
  <c r="F184" i="4"/>
  <c r="G184" i="4"/>
  <c r="F149" i="4"/>
  <c r="G149" i="4"/>
  <c r="F123" i="4"/>
  <c r="G123" i="4"/>
  <c r="F137" i="4"/>
  <c r="G137" i="4"/>
  <c r="G90" i="4"/>
  <c r="F90" i="4"/>
  <c r="G18" i="4"/>
  <c r="F18" i="4"/>
  <c r="G229" i="4"/>
  <c r="F229" i="4"/>
  <c r="G194" i="4"/>
  <c r="F194" i="4"/>
  <c r="G72" i="4"/>
  <c r="F72" i="4"/>
  <c r="K23" i="2"/>
  <c r="F23" i="4"/>
  <c r="G23" i="4"/>
  <c r="F172" i="4"/>
  <c r="G172" i="4"/>
  <c r="G78" i="4"/>
  <c r="F78" i="4"/>
  <c r="F101" i="4"/>
  <c r="G101" i="4"/>
  <c r="F124" i="4"/>
  <c r="G124" i="4"/>
  <c r="F228" i="4"/>
  <c r="G228" i="4"/>
  <c r="F34" i="4"/>
  <c r="G34" i="4"/>
  <c r="G109" i="4"/>
  <c r="F109" i="4"/>
  <c r="F233" i="4"/>
  <c r="G233" i="4"/>
  <c r="F23" i="1"/>
  <c r="F44" i="4"/>
  <c r="G44" i="4"/>
  <c r="F188" i="4"/>
  <c r="G188" i="4"/>
  <c r="F138" i="4"/>
  <c r="G138" i="4"/>
  <c r="F66" i="4"/>
  <c r="G66" i="4"/>
  <c r="F100" i="4"/>
  <c r="G100" i="4"/>
  <c r="F205" i="4"/>
  <c r="G205" i="4"/>
  <c r="F227" i="4"/>
  <c r="G227" i="4"/>
  <c r="G23" i="1"/>
  <c r="F60" i="4"/>
  <c r="G60" i="4"/>
  <c r="F208" i="4"/>
  <c r="G208" i="4"/>
  <c r="F174" i="4"/>
  <c r="G174" i="4"/>
  <c r="G54" i="4"/>
  <c r="F54" i="4"/>
  <c r="F88" i="4"/>
  <c r="G88" i="4"/>
  <c r="G193" i="4"/>
  <c r="F193" i="4"/>
  <c r="G215" i="4"/>
  <c r="F215" i="4"/>
  <c r="F147" i="4"/>
  <c r="G147" i="4"/>
  <c r="H23" i="1"/>
  <c r="N23" i="2"/>
  <c r="G80" i="4"/>
  <c r="F80" i="4"/>
  <c r="F224" i="4"/>
  <c r="G224" i="4"/>
  <c r="F210" i="4"/>
  <c r="G210" i="4"/>
  <c r="G42" i="4"/>
  <c r="F42" i="4"/>
  <c r="F76" i="4"/>
  <c r="G76" i="4"/>
  <c r="F181" i="4"/>
  <c r="G181" i="4"/>
  <c r="F127" i="4"/>
  <c r="G127" i="4"/>
  <c r="I23" i="1"/>
  <c r="F160" i="4"/>
  <c r="G160" i="4"/>
  <c r="F225" i="4"/>
  <c r="G225" i="4"/>
  <c r="G104" i="4"/>
  <c r="F104" i="4"/>
  <c r="F53" i="4"/>
  <c r="G53" i="4"/>
  <c r="F12" i="4"/>
  <c r="G12" i="4"/>
  <c r="F180" i="4"/>
  <c r="G180" i="4"/>
  <c r="F165" i="4"/>
  <c r="G165" i="4"/>
  <c r="F178" i="4"/>
  <c r="G178" i="4"/>
  <c r="G222" i="4"/>
  <c r="F222" i="4"/>
  <c r="G116" i="4"/>
  <c r="F116" i="4"/>
  <c r="G24" i="4"/>
  <c r="F24" i="4"/>
  <c r="F27" i="4"/>
  <c r="G27" i="4"/>
  <c r="F17" i="4"/>
  <c r="G17" i="4"/>
  <c r="F52" i="4"/>
  <c r="G52" i="4"/>
  <c r="G157" i="4"/>
  <c r="F157" i="4"/>
  <c r="G150" i="4"/>
  <c r="F150" i="4"/>
  <c r="F141" i="4"/>
  <c r="G141" i="4"/>
  <c r="K23" i="1"/>
  <c r="F151" i="4"/>
  <c r="G151" i="4"/>
  <c r="G69" i="4"/>
  <c r="F69" i="4"/>
  <c r="G26" i="4"/>
  <c r="F26" i="4"/>
  <c r="F115" i="4"/>
  <c r="G115" i="4"/>
  <c r="F5" i="4"/>
  <c r="G5" i="4"/>
  <c r="F40" i="4"/>
  <c r="G40" i="4"/>
  <c r="G145" i="4"/>
  <c r="F145" i="4"/>
  <c r="F167" i="4"/>
  <c r="G167" i="4"/>
  <c r="F73" i="4"/>
  <c r="G73" i="4"/>
  <c r="N23" i="1"/>
  <c r="F207" i="4"/>
  <c r="G207" i="4"/>
  <c r="F63" i="4"/>
  <c r="G63" i="4"/>
  <c r="G86" i="4"/>
  <c r="F86" i="4"/>
  <c r="F97" i="4"/>
  <c r="G97" i="4"/>
  <c r="G82" i="4"/>
  <c r="F82" i="4"/>
  <c r="F139" i="4"/>
  <c r="G139" i="4"/>
  <c r="G114" i="4"/>
  <c r="F114" i="4"/>
  <c r="G43" i="4"/>
  <c r="F43" i="4"/>
  <c r="G91" i="4"/>
  <c r="F91" i="4"/>
  <c r="F3" i="4"/>
  <c r="G3" i="4"/>
  <c r="G158" i="4"/>
  <c r="F158" i="4"/>
  <c r="G206" i="4"/>
  <c r="F206" i="4"/>
  <c r="F239" i="4"/>
  <c r="G239" i="4"/>
  <c r="G131" i="4"/>
  <c r="F131" i="4"/>
  <c r="F221" i="4"/>
  <c r="G221" i="4"/>
  <c r="G198" i="4"/>
  <c r="F198" i="4"/>
  <c r="E23" i="1"/>
  <c r="I23" i="2"/>
  <c r="F223" i="4"/>
  <c r="G223" i="4"/>
  <c r="F119" i="4"/>
  <c r="G119" i="4"/>
  <c r="F136" i="4"/>
  <c r="G136" i="4"/>
  <c r="F117" i="4"/>
  <c r="G117" i="4"/>
  <c r="G98" i="4"/>
  <c r="F98" i="4"/>
  <c r="F159" i="4"/>
  <c r="G159" i="4"/>
  <c r="F102" i="4"/>
  <c r="G102" i="4"/>
  <c r="F6" i="4"/>
  <c r="G6" i="4"/>
  <c r="F55" i="4"/>
  <c r="G55" i="4"/>
  <c r="G25" i="4"/>
  <c r="F25" i="4"/>
  <c r="F241" i="4"/>
  <c r="G241" i="4"/>
  <c r="G170" i="4"/>
  <c r="F170" i="4"/>
  <c r="G218" i="4"/>
  <c r="F218" i="4"/>
  <c r="G238" i="4"/>
  <c r="F238" i="4"/>
  <c r="F35" i="4"/>
  <c r="G35" i="4"/>
  <c r="F148" i="4"/>
  <c r="G148" i="4"/>
  <c r="F235" i="4"/>
  <c r="G235" i="4"/>
  <c r="L23" i="2"/>
  <c r="E23" i="2"/>
</calcChain>
</file>

<file path=xl/sharedStrings.xml><?xml version="1.0" encoding="utf-8"?>
<sst xmlns="http://schemas.openxmlformats.org/spreadsheetml/2006/main" count="958" uniqueCount="35">
  <si>
    <t>Year</t>
  </si>
  <si>
    <t>Period start</t>
  </si>
  <si>
    <t>Period end</t>
  </si>
  <si>
    <t>Customer</t>
  </si>
  <si>
    <t>SMB</t>
  </si>
  <si>
    <t>Artificial Intelligence</t>
  </si>
  <si>
    <t>Enterprise</t>
  </si>
  <si>
    <t>Total</t>
  </si>
  <si>
    <t>Marketing</t>
  </si>
  <si>
    <t>Accounting</t>
  </si>
  <si>
    <t>Total Revenue</t>
  </si>
  <si>
    <t>Country</t>
  </si>
  <si>
    <t>Gross Profit Margin</t>
  </si>
  <si>
    <t>EBITDA Margin</t>
  </si>
  <si>
    <t>USA</t>
  </si>
  <si>
    <t>Canada</t>
  </si>
  <si>
    <t>Service</t>
  </si>
  <si>
    <t>Customer Type</t>
  </si>
  <si>
    <t>Revenue</t>
  </si>
  <si>
    <t>Gross Profit</t>
  </si>
  <si>
    <t>EBITDA</t>
  </si>
  <si>
    <t>Index Key</t>
  </si>
  <si>
    <t>Vlookup Key</t>
  </si>
  <si>
    <t>(All)</t>
  </si>
  <si>
    <t>Row Labels</t>
  </si>
  <si>
    <t>Grand Total</t>
  </si>
  <si>
    <t>Sum of Revenue</t>
  </si>
  <si>
    <t>Sum of EBITDA</t>
  </si>
  <si>
    <t>Sum of Gross Profit</t>
  </si>
  <si>
    <t>COGs</t>
  </si>
  <si>
    <t>Overheads</t>
  </si>
  <si>
    <t>Sum of Difference</t>
  </si>
  <si>
    <t>Values</t>
  </si>
  <si>
    <t>Gross Margin</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</si>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</sst>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2"/>
      <color theme="1"/>
      <name val="Aptos Narrow"/>
      <family val="2"/>
      <scheme val="minor"/>
    </font>
    <font>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
      <sz val="12"/>
      <color rgb="FF000000"/>
      <name val="Aptos Narrow"/>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rgb="FF0070C0"/>
        <bgColor rgb="FF000000"/>
      </patternFill>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3" fillId="0" borderId="0" xfId="0" applyFont="1"/>
    <xf numFmtId="0" fontId="2" fillId="2" borderId="1" xfId="0" applyFont="1" applyFill="1" applyBorder="1"/>
    <xf numFmtId="0" fontId="2" fillId="2" borderId="0" xfId="0" applyFont="1" applyFill="1"/>
    <xf numFmtId="0" fontId="0" fillId="3" borderId="1" xfId="0" applyFill="1" applyBorder="1"/>
    <xf numFmtId="0" fontId="0" fillId="3" borderId="0" xfId="0" applyFill="1"/>
    <xf numFmtId="15" fontId="0" fillId="3" borderId="0" xfId="0" applyNumberFormat="1" applyFill="1"/>
    <xf numFmtId="0" fontId="0" fillId="0" borderId="1" xfId="0" applyBorder="1"/>
    <xf numFmtId="0" fontId="0" fillId="4" borderId="0" xfId="0" applyFill="1"/>
    <xf numFmtId="0" fontId="0" fillId="4" borderId="1" xfId="0" applyFill="1" applyBorder="1"/>
    <xf numFmtId="0" fontId="3" fillId="0" borderId="0" xfId="0" applyFont="1" applyAlignment="1">
      <alignment horizontal="left" vertical="center"/>
    </xf>
    <xf numFmtId="0" fontId="0" fillId="0" borderId="0" xfId="0" applyAlignment="1">
      <alignment horizontal="left" vertical="center"/>
    </xf>
    <xf numFmtId="164" fontId="0" fillId="0" borderId="0" xfId="0" applyNumberFormat="1"/>
    <xf numFmtId="0" fontId="3"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xf numFmtId="164" fontId="0" fillId="0" borderId="2" xfId="0" applyNumberFormat="1" applyBorder="1"/>
    <xf numFmtId="3" fontId="0" fillId="0" borderId="0" xfId="0" applyNumberFormat="1"/>
    <xf numFmtId="0" fontId="4" fillId="0" borderId="0" xfId="0" applyFont="1" applyAlignment="1">
      <alignment horizontal="left" vertical="center"/>
    </xf>
    <xf numFmtId="0" fontId="4" fillId="0" borderId="1" xfId="0" applyFont="1" applyBorder="1"/>
    <xf numFmtId="164" fontId="4" fillId="0" borderId="0" xfId="0" applyNumberFormat="1" applyFont="1"/>
    <xf numFmtId="0" fontId="0" fillId="0" borderId="2" xfId="0" applyBorder="1"/>
    <xf numFmtId="0" fontId="4" fillId="0" borderId="4" xfId="0" applyFont="1" applyBorder="1"/>
    <xf numFmtId="0" fontId="0" fillId="0" borderId="4" xfId="0" applyBorder="1"/>
    <xf numFmtId="0" fontId="4" fillId="0" borderId="5" xfId="0" applyFont="1" applyBorder="1"/>
    <xf numFmtId="164" fontId="4" fillId="0" borderId="4" xfId="0" applyNumberFormat="1" applyFont="1" applyBorder="1"/>
    <xf numFmtId="9" fontId="0" fillId="0" borderId="0" xfId="1" applyFont="1"/>
    <xf numFmtId="0" fontId="3" fillId="4" borderId="0" xfId="0" applyFont="1" applyFill="1"/>
    <xf numFmtId="0" fontId="5" fillId="0" borderId="0" xfId="0" applyFont="1"/>
    <xf numFmtId="0" fontId="5" fillId="5" borderId="0" xfId="0" applyFont="1" applyFill="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cellXfs>
  <cellStyles count="2">
    <cellStyle name="Normal" xfId="0" builtinId="0"/>
    <cellStyle name="Percent" xfId="1" builtinId="5"/>
  </cellStyles>
  <dxfs count="6">
    <dxf>
      <numFmt numFmtId="0" formatCode="General"/>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fill>
        <patternFill patternType="solid">
          <fgColor rgb="FF000000"/>
          <bgColor rgb="FF0070C0"/>
        </patternFill>
      </fill>
    </dxf>
  </dxfs>
  <tableStyles count="0" defaultTableStyle="TableStyleMedium2" defaultPivotStyle="PivotStyleLight16"/>
  <colors>
    <mruColors>
      <color rgb="FF32F6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Analyis.xlsx]Input Data!Revenue vs EBTIDA</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31758530183721E-2"/>
          <c:y val="6.3420983860584451E-2"/>
          <c:w val="0.91223490813648289"/>
          <c:h val="0.72910548020586274"/>
        </c:manualLayout>
      </c:layout>
      <c:areaChart>
        <c:grouping val="stacked"/>
        <c:varyColors val="0"/>
        <c:ser>
          <c:idx val="0"/>
          <c:order val="0"/>
          <c:tx>
            <c:strRef>
              <c:f>'Input Data'!$J$6</c:f>
              <c:strCache>
                <c:ptCount val="1"/>
                <c:pt idx="0">
                  <c:v>Sum of Revenue</c:v>
                </c:pt>
              </c:strCache>
            </c:strRef>
          </c:tx>
          <c:spPr>
            <a:solidFill>
              <a:schemeClr val="tx2">
                <a:lumMod val="50000"/>
                <a:lumOff val="50000"/>
              </a:schemeClr>
            </a:solidFill>
            <a:ln>
              <a:noFill/>
            </a:ln>
            <a:effectLst/>
          </c:spPr>
          <c:cat>
            <c:strRef>
              <c:f>'Input Data'!$I$7:$I$17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Data'!$J$7:$J$17</c:f>
              <c:numCache>
                <c:formatCode>General</c:formatCode>
                <c:ptCount val="10"/>
                <c:pt idx="0">
                  <c:v>172710</c:v>
                </c:pt>
                <c:pt idx="1">
                  <c:v>372232</c:v>
                </c:pt>
                <c:pt idx="2">
                  <c:v>253994</c:v>
                </c:pt>
                <c:pt idx="3">
                  <c:v>341092</c:v>
                </c:pt>
                <c:pt idx="4">
                  <c:v>362808</c:v>
                </c:pt>
                <c:pt idx="5">
                  <c:v>396536</c:v>
                </c:pt>
                <c:pt idx="6">
                  <c:v>316422</c:v>
                </c:pt>
                <c:pt idx="7">
                  <c:v>397088</c:v>
                </c:pt>
                <c:pt idx="8">
                  <c:v>384896</c:v>
                </c:pt>
                <c:pt idx="9">
                  <c:v>447026</c:v>
                </c:pt>
              </c:numCache>
            </c:numRef>
          </c:val>
          <c:extLst>
            <c:ext xmlns:c16="http://schemas.microsoft.com/office/drawing/2014/chart" uri="{C3380CC4-5D6E-409C-BE32-E72D297353CC}">
              <c16:uniqueId val="{00000000-BFF9-48D0-8E1F-663A645D4B8E}"/>
            </c:ext>
          </c:extLst>
        </c:ser>
        <c:dLbls>
          <c:showLegendKey val="0"/>
          <c:showVal val="0"/>
          <c:showCatName val="0"/>
          <c:showSerName val="0"/>
          <c:showPercent val="0"/>
          <c:showBubbleSize val="0"/>
        </c:dLbls>
        <c:axId val="587586079"/>
        <c:axId val="464750591"/>
      </c:areaChart>
      <c:barChart>
        <c:barDir val="col"/>
        <c:grouping val="clustered"/>
        <c:varyColors val="0"/>
        <c:ser>
          <c:idx val="1"/>
          <c:order val="1"/>
          <c:tx>
            <c:strRef>
              <c:f>'Input Data'!$K$6</c:f>
              <c:strCache>
                <c:ptCount val="1"/>
                <c:pt idx="0">
                  <c:v>Sum of EBITDA</c:v>
                </c:pt>
              </c:strCache>
            </c:strRef>
          </c:tx>
          <c:spPr>
            <a:solidFill>
              <a:schemeClr val="tx2">
                <a:lumMod val="90000"/>
                <a:lumOff val="10000"/>
              </a:schemeClr>
            </a:solidFill>
            <a:ln>
              <a:noFill/>
            </a:ln>
            <a:effectLst/>
          </c:spPr>
          <c:invertIfNegative val="0"/>
          <c:cat>
            <c:strRef>
              <c:f>'Input Data'!$I$7:$I$17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Data'!$K$7:$K$17</c:f>
              <c:numCache>
                <c:formatCode>General</c:formatCode>
                <c:ptCount val="10"/>
                <c:pt idx="0">
                  <c:v>31368.400000000001</c:v>
                </c:pt>
                <c:pt idx="1">
                  <c:v>47960.799999999996</c:v>
                </c:pt>
                <c:pt idx="2">
                  <c:v>44749.399999999994</c:v>
                </c:pt>
                <c:pt idx="3">
                  <c:v>43972.399999999987</c:v>
                </c:pt>
                <c:pt idx="4">
                  <c:v>39367.799999999996</c:v>
                </c:pt>
                <c:pt idx="5">
                  <c:v>73539.200000000012</c:v>
                </c:pt>
                <c:pt idx="6">
                  <c:v>37103.200000000004</c:v>
                </c:pt>
                <c:pt idx="7">
                  <c:v>70410</c:v>
                </c:pt>
                <c:pt idx="8">
                  <c:v>73763.199999999997</c:v>
                </c:pt>
                <c:pt idx="9">
                  <c:v>81941.400000000023</c:v>
                </c:pt>
              </c:numCache>
            </c:numRef>
          </c:val>
          <c:extLst>
            <c:ext xmlns:c16="http://schemas.microsoft.com/office/drawing/2014/chart" uri="{C3380CC4-5D6E-409C-BE32-E72D297353CC}">
              <c16:uniqueId val="{00000001-BFF9-48D0-8E1F-663A645D4B8E}"/>
            </c:ext>
          </c:extLst>
        </c:ser>
        <c:dLbls>
          <c:showLegendKey val="0"/>
          <c:showVal val="0"/>
          <c:showCatName val="0"/>
          <c:showSerName val="0"/>
          <c:showPercent val="0"/>
          <c:showBubbleSize val="0"/>
        </c:dLbls>
        <c:gapWidth val="72"/>
        <c:axId val="587586079"/>
        <c:axId val="464750591"/>
      </c:barChart>
      <c:catAx>
        <c:axId val="58758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64750591"/>
        <c:crosses val="autoZero"/>
        <c:auto val="1"/>
        <c:lblAlgn val="ctr"/>
        <c:lblOffset val="100"/>
        <c:noMultiLvlLbl val="0"/>
      </c:catAx>
      <c:valAx>
        <c:axId val="464750591"/>
        <c:scaling>
          <c:orientation val="minMax"/>
          <c:max val="45000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87586079"/>
        <c:crosses val="autoZero"/>
        <c:crossBetween val="between"/>
        <c:dispUnits>
          <c:builtInUnit val="thousands"/>
          <c:dispUnitsLbl>
            <c:layout>
              <c:manualLayout>
                <c:xMode val="edge"/>
                <c:yMode val="edge"/>
                <c:x val="1.5495932511830762E-2"/>
                <c:y val="0.37623768687026782"/>
              </c:manualLayout>
            </c:layout>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Analyis.xlsx]Input Data!Service Profitability</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 Data'!$J$22</c:f>
              <c:strCache>
                <c:ptCount val="1"/>
                <c:pt idx="0">
                  <c:v>Sum of Revenue</c:v>
                </c:pt>
              </c:strCache>
            </c:strRef>
          </c:tx>
          <c:spPr>
            <a:solidFill>
              <a:schemeClr val="tx2">
                <a:lumMod val="90000"/>
                <a:lumOff val="10000"/>
              </a:schemeClr>
            </a:solidFill>
            <a:ln>
              <a:noFill/>
            </a:ln>
            <a:effectLst/>
          </c:spPr>
          <c:invertIfNegative val="0"/>
          <c:cat>
            <c:strRef>
              <c:f>'Input Data'!$I$23:$I$26</c:f>
              <c:strCache>
                <c:ptCount val="3"/>
                <c:pt idx="0">
                  <c:v>Accounting</c:v>
                </c:pt>
                <c:pt idx="1">
                  <c:v>Artificial Intelligence</c:v>
                </c:pt>
                <c:pt idx="2">
                  <c:v>Marketing</c:v>
                </c:pt>
              </c:strCache>
            </c:strRef>
          </c:cat>
          <c:val>
            <c:numRef>
              <c:f>'Input Data'!$J$23:$J$26</c:f>
              <c:numCache>
                <c:formatCode>General</c:formatCode>
                <c:ptCount val="3"/>
                <c:pt idx="0">
                  <c:v>291880</c:v>
                </c:pt>
                <c:pt idx="1">
                  <c:v>254428</c:v>
                </c:pt>
                <c:pt idx="2">
                  <c:v>808122</c:v>
                </c:pt>
              </c:numCache>
            </c:numRef>
          </c:val>
          <c:extLst>
            <c:ext xmlns:c16="http://schemas.microsoft.com/office/drawing/2014/chart" uri="{C3380CC4-5D6E-409C-BE32-E72D297353CC}">
              <c16:uniqueId val="{00000000-7F5E-45D5-8D9C-CBEF1397D81F}"/>
            </c:ext>
          </c:extLst>
        </c:ser>
        <c:ser>
          <c:idx val="1"/>
          <c:order val="1"/>
          <c:tx>
            <c:strRef>
              <c:f>'Input Data'!$K$22</c:f>
              <c:strCache>
                <c:ptCount val="1"/>
                <c:pt idx="0">
                  <c:v>Sum of Gross Profit</c:v>
                </c:pt>
              </c:strCache>
            </c:strRef>
          </c:tx>
          <c:spPr>
            <a:solidFill>
              <a:schemeClr val="tx2">
                <a:lumMod val="50000"/>
                <a:lumOff val="50000"/>
              </a:schemeClr>
            </a:solidFill>
            <a:ln>
              <a:noFill/>
            </a:ln>
            <a:effectLst/>
          </c:spPr>
          <c:invertIfNegative val="0"/>
          <c:cat>
            <c:strRef>
              <c:f>'Input Data'!$I$23:$I$26</c:f>
              <c:strCache>
                <c:ptCount val="3"/>
                <c:pt idx="0">
                  <c:v>Accounting</c:v>
                </c:pt>
                <c:pt idx="1">
                  <c:v>Artificial Intelligence</c:v>
                </c:pt>
                <c:pt idx="2">
                  <c:v>Marketing</c:v>
                </c:pt>
              </c:strCache>
            </c:strRef>
          </c:cat>
          <c:val>
            <c:numRef>
              <c:f>'Input Data'!$K$23:$K$26</c:f>
              <c:numCache>
                <c:formatCode>General</c:formatCode>
                <c:ptCount val="3"/>
                <c:pt idx="0">
                  <c:v>227002.40000000005</c:v>
                </c:pt>
                <c:pt idx="1">
                  <c:v>175099.59999999998</c:v>
                </c:pt>
                <c:pt idx="2">
                  <c:v>506358.8</c:v>
                </c:pt>
              </c:numCache>
            </c:numRef>
          </c:val>
          <c:extLst>
            <c:ext xmlns:c16="http://schemas.microsoft.com/office/drawing/2014/chart" uri="{C3380CC4-5D6E-409C-BE32-E72D297353CC}">
              <c16:uniqueId val="{00000001-7F5E-45D5-8D9C-CBEF1397D81F}"/>
            </c:ext>
          </c:extLst>
        </c:ser>
        <c:ser>
          <c:idx val="2"/>
          <c:order val="2"/>
          <c:tx>
            <c:strRef>
              <c:f>'Input Data'!$L$22</c:f>
              <c:strCache>
                <c:ptCount val="1"/>
                <c:pt idx="0">
                  <c:v>Sum of EBITDA</c:v>
                </c:pt>
              </c:strCache>
            </c:strRef>
          </c:tx>
          <c:spPr>
            <a:solidFill>
              <a:schemeClr val="bg1"/>
            </a:solidFill>
            <a:ln>
              <a:noFill/>
            </a:ln>
            <a:effectLst/>
          </c:spPr>
          <c:invertIfNegative val="0"/>
          <c:cat>
            <c:strRef>
              <c:f>'Input Data'!$I$23:$I$26</c:f>
              <c:strCache>
                <c:ptCount val="3"/>
                <c:pt idx="0">
                  <c:v>Accounting</c:v>
                </c:pt>
                <c:pt idx="1">
                  <c:v>Artificial Intelligence</c:v>
                </c:pt>
                <c:pt idx="2">
                  <c:v>Marketing</c:v>
                </c:pt>
              </c:strCache>
            </c:strRef>
          </c:cat>
          <c:val>
            <c:numRef>
              <c:f>'Input Data'!$L$23:$L$26</c:f>
              <c:numCache>
                <c:formatCode>General</c:formatCode>
                <c:ptCount val="3"/>
                <c:pt idx="0">
                  <c:v>46512</c:v>
                </c:pt>
                <c:pt idx="1">
                  <c:v>45715.4</c:v>
                </c:pt>
                <c:pt idx="2">
                  <c:v>109401.39999999998</c:v>
                </c:pt>
              </c:numCache>
            </c:numRef>
          </c:val>
          <c:extLst>
            <c:ext xmlns:c16="http://schemas.microsoft.com/office/drawing/2014/chart" uri="{C3380CC4-5D6E-409C-BE32-E72D297353CC}">
              <c16:uniqueId val="{00000002-7F5E-45D5-8D9C-CBEF1397D81F}"/>
            </c:ext>
          </c:extLst>
        </c:ser>
        <c:dLbls>
          <c:showLegendKey val="0"/>
          <c:showVal val="0"/>
          <c:showCatName val="0"/>
          <c:showSerName val="0"/>
          <c:showPercent val="0"/>
          <c:showBubbleSize val="0"/>
        </c:dLbls>
        <c:gapWidth val="219"/>
        <c:overlap val="-27"/>
        <c:axId val="452678367"/>
        <c:axId val="756284767"/>
      </c:barChart>
      <c:catAx>
        <c:axId val="45267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6284767"/>
        <c:crosses val="autoZero"/>
        <c:auto val="1"/>
        <c:lblAlgn val="ctr"/>
        <c:lblOffset val="100"/>
        <c:noMultiLvlLbl val="0"/>
      </c:catAx>
      <c:valAx>
        <c:axId val="75628476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2678367"/>
        <c:crosses val="autoZero"/>
        <c:crossBetween val="between"/>
        <c:dispUnits>
          <c:builtInUnit val="thousands"/>
          <c:dispUnitsLbl>
            <c:layout>
              <c:manualLayout>
                <c:xMode val="edge"/>
                <c:yMode val="edge"/>
                <c:x val="2.5000000000000001E-2"/>
                <c:y val="0.31481481481481483"/>
              </c:manualLayout>
            </c:layout>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Analyis.xlsx]Input Data!Doughnut 1</c:name>
    <c:fmtId val="1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bg1"/>
          </a:solidFill>
          <a:ln w="19050">
            <a:solidFill>
              <a:schemeClr val="lt1"/>
            </a:solidFill>
          </a:ln>
          <a:effectLst/>
        </c:spPr>
      </c:pivotFmt>
    </c:pivotFmts>
    <c:plotArea>
      <c:layout/>
      <c:doughnutChart>
        <c:varyColors val="1"/>
        <c:ser>
          <c:idx val="0"/>
          <c:order val="0"/>
          <c:tx>
            <c:strRef>
              <c:f>'Input Data'!$J$55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32-436A-9E8A-A60AD2542B22}"/>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3632-436A-9E8A-A60AD2542B22}"/>
              </c:ext>
            </c:extLst>
          </c:dPt>
          <c:cat>
            <c:strRef>
              <c:f>'Input Data'!$I$56:$I$57</c:f>
              <c:strCache>
                <c:ptCount val="2"/>
                <c:pt idx="0">
                  <c:v>Sum of Gross Profit</c:v>
                </c:pt>
                <c:pt idx="1">
                  <c:v>Sum of Difference</c:v>
                </c:pt>
              </c:strCache>
            </c:strRef>
          </c:cat>
          <c:val>
            <c:numRef>
              <c:f>'Input Data'!$J$56:$J$57</c:f>
              <c:numCache>
                <c:formatCode>General</c:formatCode>
                <c:ptCount val="2"/>
                <c:pt idx="0">
                  <c:v>908460.79999999993</c:v>
                </c:pt>
                <c:pt idx="1">
                  <c:v>1152801.2</c:v>
                </c:pt>
              </c:numCache>
            </c:numRef>
          </c:val>
          <c:extLst>
            <c:ext xmlns:c16="http://schemas.microsoft.com/office/drawing/2014/chart" uri="{C3380CC4-5D6E-409C-BE32-E72D297353CC}">
              <c16:uniqueId val="{00000004-3632-436A-9E8A-A60AD2542B2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Analyis.xlsx]Input Data!Doughnut 2</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bg1"/>
          </a:solidFill>
          <a:ln w="19050">
            <a:solidFill>
              <a:schemeClr val="lt1"/>
            </a:solidFill>
          </a:ln>
          <a:effectLst/>
        </c:spPr>
      </c:pivotFmt>
    </c:pivotFmts>
    <c:plotArea>
      <c:layout>
        <c:manualLayout>
          <c:layoutTarget val="inner"/>
          <c:xMode val="edge"/>
          <c:yMode val="edge"/>
          <c:x val="0"/>
          <c:y val="0.13954416113054688"/>
          <c:w val="0.8521885511198013"/>
          <c:h val="0.6143523531258116"/>
        </c:manualLayout>
      </c:layout>
      <c:doughnutChart>
        <c:varyColors val="1"/>
        <c:ser>
          <c:idx val="0"/>
          <c:order val="0"/>
          <c:tx>
            <c:strRef>
              <c:f>'Input Data'!$J$68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AE-405C-94B8-3EF899396020}"/>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27AE-405C-94B8-3EF899396020}"/>
              </c:ext>
            </c:extLst>
          </c:dPt>
          <c:cat>
            <c:strRef>
              <c:f>'Input Data'!$I$69:$I$70</c:f>
              <c:strCache>
                <c:ptCount val="2"/>
                <c:pt idx="0">
                  <c:v>Sum of EBITDA</c:v>
                </c:pt>
                <c:pt idx="1">
                  <c:v>Sum of Difference</c:v>
                </c:pt>
              </c:strCache>
            </c:strRef>
          </c:cat>
          <c:val>
            <c:numRef>
              <c:f>'Input Data'!$J$69:$J$70</c:f>
              <c:numCache>
                <c:formatCode>General</c:formatCode>
                <c:ptCount val="2"/>
                <c:pt idx="0">
                  <c:v>201628.79999999999</c:v>
                </c:pt>
                <c:pt idx="1">
                  <c:v>1152801.2</c:v>
                </c:pt>
              </c:numCache>
            </c:numRef>
          </c:val>
          <c:extLst>
            <c:ext xmlns:c16="http://schemas.microsoft.com/office/drawing/2014/chart" uri="{C3380CC4-5D6E-409C-BE32-E72D297353CC}">
              <c16:uniqueId val="{00000004-27AE-405C-94B8-3EF8993960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9E4E6B0B-451B-44E9-8EB9-FD78EBE48E48}">
          <cx:spPr>
            <a:solidFill>
              <a:schemeClr val="accent1"/>
            </a:solidFill>
          </cx:spPr>
          <cx:dataPt idx="0">
            <cx:spPr>
              <a:solidFill>
                <a:srgbClr val="0E2841">
                  <a:lumMod val="90000"/>
                  <a:lumOff val="10000"/>
                </a:srgbClr>
              </a:solidFill>
            </cx:spPr>
          </cx:dataPt>
          <cx:dataPt idx="1">
            <cx:spPr>
              <a:solidFill>
                <a:sysClr val="window" lastClr="FFFFFF"/>
              </a:solidFill>
            </cx:spPr>
          </cx:dataPt>
          <cx:dataPt idx="2">
            <cx:spPr>
              <a:solidFill>
                <a:srgbClr val="0E2841">
                  <a:lumMod val="90000"/>
                  <a:lumOff val="10000"/>
                </a:srgbClr>
              </a:solidFill>
            </cx:spPr>
          </cx:dataPt>
          <cx:dataPt idx="3">
            <cx:spPr>
              <a:solidFill>
                <a:sysClr val="window" lastClr="FFFFFF"/>
              </a:solidFill>
            </cx:spPr>
          </cx:dataPt>
          <cx:dataPt idx="4">
            <cx:spPr>
              <a:solidFill>
                <a:srgbClr val="0E2841">
                  <a:lumMod val="90000"/>
                  <a:lumOff val="10000"/>
                </a:srgbClr>
              </a:solidFill>
            </cx:spPr>
          </cx:dataPt>
          <cx:dataId val="0"/>
          <cx:layoutPr>
            <cx:subtotals>
              <cx:idx val="0"/>
              <cx:idx val="2"/>
              <cx:idx val="4"/>
            </cx:subtotals>
          </cx:layoutPr>
        </cx:series>
      </cx:plotAreaRegion>
      <cx:axis id="0">
        <cx:catScaling gapWidth="2.19000006"/>
        <cx:tickLabels/>
        <cx:txPr>
          <a:bodyPr vertOverflow="overflow" horzOverflow="overflow" wrap="square" lIns="0" tIns="0" rIns="0" bIns="0"/>
          <a:lstStyle/>
          <a:p>
            <a:pPr algn="ctr" rtl="0">
              <a:defRPr sz="900" b="0">
                <a:solidFill>
                  <a:schemeClr val="bg1"/>
                </a:solidFill>
                <a:latin typeface="Aptos Narrow" panose="02110004020202020204"/>
                <a:ea typeface="Aptos Narrow" panose="02110004020202020204"/>
                <a:cs typeface="Aptos Narrow" panose="02110004020202020204"/>
              </a:defRPr>
            </a:pPr>
            <a:endParaRPr lang="en-US">
              <a:solidFill>
                <a:schemeClr val="bg1"/>
              </a:solidFill>
            </a:endParaRPr>
          </a:p>
        </cx:txPr>
      </cx:axis>
      <cx:axis id="1">
        <cx:valScaling/>
        <cx:majorGridlines>
          <cx:spPr>
            <a:ln>
              <a:noFill/>
            </a:ln>
          </cx:spPr>
        </cx:majorGridlines>
        <cx:tickLabels/>
        <cx:txPr>
          <a:bodyPr vertOverflow="overflow" horzOverflow="overflow" wrap="square" lIns="0" tIns="0" rIns="0" bIns="0"/>
          <a:lstStyle/>
          <a:p>
            <a:pPr algn="ctr" rtl="0">
              <a:defRPr sz="900" b="0">
                <a:solidFill>
                  <a:schemeClr val="bg1"/>
                </a:solidFill>
                <a:latin typeface="Aptos Narrow" panose="02110004020202020204"/>
                <a:ea typeface="Aptos Narrow" panose="02110004020202020204"/>
                <a:cs typeface="Aptos Narrow" panose="02110004020202020204"/>
              </a:defRPr>
            </a:pPr>
            <a:endParaRPr lang="en-US">
              <a:solidFill>
                <a:schemeClr val="bg1"/>
              </a:solidFill>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522A09B5-9BE5-4A3C-8215-6A1445655F9A}">
          <cx:tx>
            <cx:txData>
              <cx:f>_xlchart.v5.4</cx:f>
              <cx:v>Revenue</cx:v>
            </cx:txData>
          </cx:tx>
          <cx:dataLabels>
            <cx:visibility seriesName="0" categoryName="0" value="1"/>
          </cx:dataLabels>
          <cx:dataId val="0"/>
          <cx:layoutPr>
            <cx:geography cultureLanguage="en-US" cultureRegion="US" attribution="Powered by Bing">
              <cx:geoCache provider="{E9337A44-BEBE-4D9F-B70C-5C5E7DAFC167}">
                <cx:binary>5Hppj9w40uZfMfx55RZvcTA9wEp5VNZl12W7+4tQLpclUgcpipIo/vqNdNX02OUZ+x1gPyywhUan
M3UwGIzjiSfi7w/hbw/t4717Fbq2H//2EH5/XXtv//bbb+ND/djdj2869eDMaL74Nw+m+818+aIe
Hn/77O4X1Ve/4RTR3x7qe+cfw+t//B3eVj2ac/Nw75Xpr6ZHt14/jlPrx59c+7eXXj2YqffHxyt4
0++vi/v+/vP961ePvVd+vV3t4++vv7vl9avfXr7oh0VftSCXnz7Dsxy/YYLIjKcs/fqHX79qTV89
X04kf8PTDKUZw39df1r78r6D538tz1dp7j9/do/j+Or581/PfSf7v35WoymeNl6Yo5jF//66r9++
V+w//v7iB9jpi1++0f1Ltfzq0kvV392AEP+39E7kG5YSJlLGXyhcvklRRihKmfz6J/656JPC73rl
Hz+/uvH3/nH856V/Zwf/Xu8vHn+h/hdXX57C3c3/A6fwP93/f+cH/x+fx3/2mL8Cx+be32+/Rpxv
nObnV//pbS8e/ZkDPfnW4fPvr1EGYeivOHZ8xfNzTz5wqR7u3X01/RUH/3rm8X70v79OMvxGECLA
vZBMKZZcvn61PD5dEm94JjBNeZqyjEmSvX7VG+drWJW9STHJkJSY0DTNBDw1munrpfSNSAUjkrEM
XJNT9leUf2fatTL9X9p4/v6qn7p3RvV+/P01e/3KPt11FJTBH89kyomUsD7mAlzcPtxfQyKBm9H/
Em2KJW2Hcef6OOTjwNiNoNHvSNk3598o5t8sdXzVi6VkyiiinPIMsxR9v5ThxDKtpNstwhyGzl9p
2+zrDN9SV555kZz8t8uByhGmmNNUygzU9N3OGptm66KY2/GJ3NIy2xIU21wh3eb92l5E3Va7n6/4
oy5hRTjhlGMhEc9erDi7kbl1ghVrytpiGYdtmIdt2fYy//lCOP1BlSLFmeAcgSXA/8n3e2PWON1n
q9sNVTmeENc0W4U8qfLZVuupQXVzxsTob9mq7a7v50O9Ljfwpj9naj92K9/3ho84F4uM+crd25SW
dstxeejZ0FyzqRvOfi4x+kFizjlOpYDjEAI0BPb8rZ1pnGLUyqrd6cRfcDOcr934TlRyPe9EyOc6
nTczIzTvZtRv4zIu218IALnse+s7CiAxBmej4IQpePW3AoSqnrBps2ankdNN0QfTnBla4p0MfqNE
0ue1rA4SJUU2JUXsxDku5Wmo2H2aLmemCknh0/iADVp+cZrHrX/nF5wLmWHIv0gA/mEvXFBlta6Z
6LpdiRs2bWPJTZVXhI0HP/VpwY2N245YV+YLZgvddJaSdz/XDs9eqgcCEcEYYgrLCAGneaEeHYWh
Skm165ap+pLolf0Z15XVhexEekhwbE1eu9i861Xb/ZGU7rZcYtyUSV/1eY+XeTvbCHrDGbuGx+xp
ymK6o5mkOyLm26mcymKaK1Vk4CEbac2tieawsqr5GModnkl2S8eyTrYVX6jahg7Py75NtMBbvWpl
t0YmcTrHZkB0W9I5/cStF/N1RVr0KetbfdmXZmhztCbyDzco/2GEvw+JKdNPazSLvRyji2LTExFN
HtYhvNO96nBuZbnuRqvlfp5ct8L647hBJu3PWNf1l2JZO5fXZpwfVSRTnS98KodCjK65HxNfvndN
vx4gDDVkO4QQ971v113TD8k+VcKED+O0Ir1fy3Tlp4zPch+obg6CO7LkwvL+Mhs7s52bxD52sNgt
YS3neZ9l7Xk9oDG3Teq/4DXoIW9QVl62ozcf1mp057bBKc2pXQeWt+sA/qzmOJt9O5n2nDjhv9R4
WU94YuSHXpalykVIuo+94OVlH+VygYRnxYxafGi9aoY8sXTe9JZoVvgm803hmGSnde3HLp+pWU/6
tkR4N6p5TnLWTSwUrRzKNB+4XPY1DvO0H5eM4m1W2bnASPBzGcemzXWLx09W1cnbamJ2PdS2t+tW
VwIOMxtFSrcu8BiLkuja70CXi9l0NNX+tBtSd5CVsrBJljUz30yLH9bD4BhqDhbSyaZUvmaFqZXY
1Yw1xTzYoYZU1nTZW6zUWp3gFaflZiYNOYsTN7HoHUcup8Tf0YrpdFOSMdxjOugpR9rOw2njkOTb
Ofq1uohjlehNqjXNQ9Poq7KhVhbT2iW3lclCk7vBh00/9Ihsp2ZO1CcWM6+KwFsed52w2OxKJ9hV
SNayPmTVtFyaUbVfnFjpY+bLpQJpUV80pVAnMW36i4Fl/gIUp7+4ebZbtmbvynUJBWmrO5nJi6bu
xOco+xtLOLsTfdecJa2cThTJmrxMnW2LLnP0bWlDl/dtv+YqDu1umUm9MVPJr1Y51wcUV7xljaw2
lNbkJNo0FGtL9Vkt8Jy3E2X7jMxuU9PJ5BrrdltHae7GoTL3pe4/JKGqCkzW9qS1XBXdWorNNItP
aZVVOxxU2LR8LYuITJaPzidXVZmNIdfZYvNQK9D1Sq/MHE4zYsXZQgd0ktT1tGmVcwdtOC0Mczg3
BF2apCLbBE9vVzSdI2zsaSflrtJdOOjUoW2sfTyJKLtJRJPleBxNPifdzvRt8jY1xOcMVfU2jB4d
lkl0B28ye9EG1e/IMvZNjuX0EfMZ5f2A3+FFf9EoxQekqnbDyoTdJimyBx2lOgu6+TRUcblIexK/
BI3UXQdx86MTXX1wauw2s++vqrrlOREdRPLOya5AKuuLEXSyscK7U9Jpvl/05PZjNSfguBRcrJ+n
eBXK1dmNpRypzdK1HyiUbjteqbc41HYzWiNlznidqTxtOkBt2JuNs+h6UYo1eZYt8haLgW76pT/t
G+TrnFVVC1bVucvWJfV10+lCUPUHbTAFaGT6M84a0RepjuzD0KDmstRTc6Z4N28RE8PpXPtpYxTu
8mQx4kDW5dwuVdj1plWXfaeuFoWCznkEBLm11DnwaLtczu06famTjJwGr8Z9ipcs9zrYD5Mjssxx
FfWeW9RuXNUeOr9UBZNe7Co7ftbUiiLDbniLGmf7DTVpsh9MPX3xFeg6b6VOmjyurj0RC8CK3Aan
CkPfh76utmkW4jkNXF71nVxPEffDppdUnwotyPsagsW+qgzeJ87ic+SDKMTQPzSM8LcLyrq9MTFe
0jFey6SqTrJkyt1k+JRjEiIpoqTqfOgBqVSC0D+7aNePLfH9adsH+Yk7H/5s2yxupWC6y1ViyLn3
fQfJU0FeyWy77m1H2LvBACrUWvlbszZxh6ZyeZu1rS8GQfR2Hga0rWi1HpZaskLh1IQCl2Y+qYRk
Ox9Gs0U6krwk9R+ursi+Gacoc+rW8RJSMn0ISpqcNW44T7t23GYKq5yHEt5f13GvVNcUlAyf5j6e
zibeN1awvC91W1jYgsmz8tMI4Wmbdf21HEncpy15RyZctHXt7rtp0ftqwGmhrRkP1lVbNCv3Ltb8
ra2Xm34M+Gyw+KEimdvMOA7butdsk5ZN2FUIFWOyJsUwW5Ez3TZFlwyf1nZxb10Z5KFM202U8ylV
4kGhtdz3zbRsuYK83fKlL0Cdf3ZrXb+La78U1vrkEQt9XfUsr2T0hc3qdmsR5LZkGdUjHyw6eKfq
nZK1vJpcG3KqsjAV7SSzTWU8Jbk0jctTC4GqpXza6XXKeSnRpxUP032N67EtVjaGy9hYuasD2Hpe
YUc/AtrglxG8qy5mDC5zEibd3qnED+1GZvOtXZqqcNlIbuc2m4Yik9O70vPJbuuGuk1ruHzrKhXz
CYS+aY2a/5QuUW975JqpmI1R6iwajM6XtZZ/xCZymqOStmnuE5y+B09Qh7YmzuVt0g+PDcvAhGTN
/Me4ovoKJUvYK1tWYmO6HoKinRpUFmC+ZV+ombAkR9H7bLOGbAAsoQhgOmVTZXNcZwJtoEJtXIGb
augKuzr8ltXMvEtimNK875x5X/IkpBvLAh5OYpD9kK+DUrdG6TjnaFy0KUbL9XvS9XTM68yNX8Zp
CjZfkmBYTppMmdyx0d62QwSsV7v2TzP004bFFqKQTdB5RwZ6qYZo6GlDKlGemk6Hcc87xy6yTOnP
vM3aalvJmhxG7sl55+rsxFbUX8u1y8ALIT9/0BADipH6/iZMZks6Gs5sTanLeep7CFlp+cfaBLrv
unI5G3W7nCy2shdq9fRTUx8RZs7GXv652iX70nZD2IOVx6tFVOVJXxGNNnYcyB4HjvIR/B7t5nJe
Ze6aVkx520fFiqmN1TZbm/WdxhWfr5XM1nozqbSDFMjZphKewGtHPRdhEtIWXHbVNgLKscWEIcgY
r5vzRmQ67FPbh49o6eRFOkyslpvS+5TkTtcAamvS191dK9rwIKC0erRTtt6gZh7lxrfWHTI0SLZh
oWrsBrs0/aTGADEcYJK5Gaq+rd/N7hgMjJxWVkDcgCy8GglnWa7memjBIPbrYJJLP4S1L4YutFuN
l36LUT1+TGosP47w7noL/EW34b6drxDUCKfK1P66VzHZt2vrz8UyjB/GzAFYEmMcdJ6mc3hv1zWL
AKqmcs6TKgZWDKk05kCJqSjgzkhi0ZVh5u9bxQCIucgucErStlBe820mx7XJ4Wj1rls1Ki9nU69l
Lmrm7CNEeOdjrgjqsj2xNMtu07Gt2/eeJfqwzjUgAhlk0uZtYP59o7vqXSeyTueCh+Z6wG5Jc7pq
f7IMZC661PSgCLeCoPO8idqXTR4UrvczTiAHOqt0TlrJzqp+hF1CKT7cRLSMf2jvu7BBixJfsGyW
k2adToZ0hSokpONd6CDhCKnjB6+sOsFL200Fb33c46yvN3MlzYEvY7m1IeCTOokuB/BQXzRunSEn
SJFXvRt2pSljIUsxfMZl56e8nKseXGZKb2MtpquvNeQzJffM7zxRSw8GfF1VAPy/Umt/ff3Hreng
v6/E979+PLYg/vXt4p+9i5/etX80R35tfHnTUZq/3gWrP0t3pOW++/IDQ/gfOMCnVsh/uPg/IwgJ
1PP/mR/8vilx5NyO9z9zgwy/4YRk0NQgDPoeBAMB+MwNIgr02DMZmJE3iKZZRoGlA/oM6KW/yECK
3nAB7wDuHmgujv8rLpB+T9LQDGWS0wyaKxIIR8Yw/Z4jyWxMEyOW6gZoihjXT2Nd9zXdzCOYrb/r
MjbxKhdDWJokb82EbP9OV7Uc/KbVANyW3Zwytva5x7PWY9HFblzogVZJJdK955Ho+9Y3UPvso1q8
NW/lTF2FT0hqkRwPi1MAmi5IVTaAlrMokhZfcRwzdZOuiMIyrElWG2/KfqIj1FQTduhSLzIjda6Z
QPCtmuvQqOJZrHEd5aB3FDgf0m7aJJHO3WRrgnFThGEaTLtB/ajTNXe9HCnq8xKVmRZbHbOIaJ6o
PnXlxTcG8Own31Ku/Eh0/ovwoQJoWyIQAuaWSI6Ad/lezR34lu1pVn1AvOoXmds4zjzdplhkAMSB
O6iAU0mmpRw+JYHFQAtVY8CXu8baSb2fFV8MzhemMlCJ71DZd5vJ47I32woOR6+HOfGVdLkjkXU0
z/yUSVc0WUlA2bxrRjgByvEgADq33UJsUVXCpCFvq2kYKsjCSwtyVSnDIFeVLLiWUKlowk0uh67E
82kXStuYLdDbqbgiS1dlomhWNIvPzjTI3FHQI0jXJ+nxhdyZFJYOdTV3LTCOvoXbGesqj0+SEere
m4Q0AgCyGEqfojMI8f0k9k2ZGMp2AEKY7S6q3mr72aUETcsu+sUEsdF0KoUohjKb4f3DoJJ5Ps9C
24MSGu9L+Ea10bDawGgP2wYwCIAYsssQKGShoFAyFHyCklUUapoUbLvWmA2ffn7m33N8xyMXiGMK
NDRFjBLx4shd4xlv9eLeR+JCBVUUo2VcTlO9zJD3h9pwX2+hJmrW5WAmE8HIE98sXp+grmS8+QU3
DnHlewtkgiHooxJoO3CWyRfiKFZ7LEMo78YUuFJXBJ1Wod4gvqxJt7U8HFU1L3Vn66sEQ3U/nwc1
Qau2+Lla0Pc9AdALg+jHv7YECGjnGAC/ZWVjtig92VHcCdMY1kHGhFij9841itMrCQdS8ryawB7b
mOMmDsblyTAjMC21ZnRZd2Wcjh/zssql3nSTZR69FXpeSfIWYMmcfYLyf6qai2BK0lxkXYP4U+Z7
avD+O4d+qU2eSgQkFSMpxGKRHcPqNz0UhiTEJqC17gAEA5Wb8zkSUCOdFiPXfU0AF86nMgH8DZXV
LxSYHqn+74KJQBDfgNqGqAIo52XM7hyiUx1JdccBM6zl7TR3jRh2fuQDnGFJ2uPiQs1HH6DGdRoX
aTLOcrjoIwBacmlxhEEEqE+ro6fOM6rjkk+jQUe7qJLa+Y2rkdDyrZk6jNmeT/0xnCxzbeCd3A2r
wDlGUUAUNsBAyj/KroFK/9r2UoMXU8D0fZdLNiVU7ghkAHAyYFxLPuxWbNjRccexBTHXsAp4syR2
grizzm4CiboxO3plotQxJpVJ4HD4qQRzcoWbQ+PHQomsdqKww3T0bYLFCteAVDq+ZR748dWp1wr2
Feh4DCzB1h38mPV9ddwe8AZwDXpT4PfBjAM8Rg1CtH4oVTst69lIQgmkleF9OnyCINqDhvsxQqTe
xnSssd2ULeZog6xKa0iAQPlo0uQeZcKqw1otiAtod6kGjqS3oprLK9tMPU/uzVOAbEU1wOGFwbfB
/jEj38KrydqDvj+kwMVqdN5qbJrmRJfY6ODymIA3QICNs4dbF9sepc6gjwP7khpYpRs6+2NU657k
HBK1JDe9HY951DBR1boAXtR1aAeldzqiXE28ZTLv03Ia0y2kc+AHuPYJHNPzq6rjIAh/y54iavCV
Cdddl0KzZqiaca72TLXB49vJDMfDVYxDt+2Dn5cMaMlGLEiXp03dH+1s8ZPk0xlO1xFiTF/iClT6
c99gPwRdwSn4HqQgSLXgHC/gTM3LdIxAxb43E1WxKcoY5QA03FPMSwbgnNMtn5sIRrP0GsGH6YcF
pHu+hSg1DsOG6A7ISwnQGwyQGOzgFP0i3HIDVVLajZuphWpd7GWNj15mgVzme9bpahyAMSaO0RuN
AlMVkHYSKDx24w3DPl6nQY/V9RI0C/x8EHFNUcwZtoOYzshTAsVkZM2FSUUFCzx9QQTqBFeYJ2tH
83rEPTrTx5jN6JysS85UN4MduJUNY/LOItOmFpoK42x8/eE526GAV9hxUlk9yWJIZLoMRWLXHs4D
0iPAqtwJVQFlVFFdpemu19BCE+fVBEX8Q8qSBRwXWBYMORZaq5NNNknrhxHaHA2tSrntOhT7sO8Y
6gnfAe9wdEdmk4j1L6Pg90Ewg34iJNUU4h8hHCLxi5O2HSUQk1hzI3gEtnDXQekNKBD3YJy4eIaG
JaWdVoUPsoVSM0O6RuyMrGSBqBzNkCr6X2a3DPrOkNS4hG6jxD8CvagsZmpV7o55vMDmoTtz/GjH
oRzlhbczs9cQfDMD8dqnY1geZCuFXfcBZ0udPKypTwEQSxQmwvd4MfOQFX3ZArW97UIPdGo+QJ1O
xUWSaU4PrtIArn/Run2RojOEGbRLRQaTWRI6ty+9KLAlmSwe8A1a3VAlQBuFWEFZ2wC2BWwNpCEb
yAHKXb/YvVtTaC7e/tyRX6AVkAD8GHEGhp0enfklSHAOsSUOyw3MPjSCfVjSENi6SyTqwOQbQZp5
zWvgXuGsUQbTDFCti46s4Rc95B/lkBjmJUAAyihMZbywsmbAtOPDYG+eYiNm4zEgg+dD2t/5MoXu
2nZpsTw6BHg9wBFfd0fc+3N1fN+qhSqNpIRmmHIG0lD80th1M3lXczLCgYyJge4kpOqETHmAKTac
feFed2NzpmkQovpF6fKDBmBhQDoCJirEUQsvcGNcjWtME+1NnSgO1R8ECwHpZC5lAh/PwYf0k1vN
gdTzvL4vS8Ra8wsNAHR+4fCIScTAqwQG84QzfXEUS5uZsemkvYGuQIDwR54crNY9nN5JC5S7Rvus
MQ7c7RnEdB3QxfN5bUoNHE7TMyhHd6ipjyG7SVLAhmpSkPJqz44JgVr2dU9PLyYAJGuoUNu1HKti
qQNzWV4PNvHhViWJmfRbDxSLSbapaLjEh4zWtOFnuJ+PQGMpKR8+sSQ7Agfg1U0C3C+mlXLXlcyO
VmxTN+n1FCqkdla5TUoYk9zpOsUginoqx7x03REI8QUaQ/lz+NczWB9w9fEIcka5DHo8n1kgqtw3
KD0mDYRVRXguIYgyCZ32MZq7HhhsyDGojxRy/FMGNKlbvbA5TIB4uNb0bQfCUsOg1DqL8Vgm7lJU
JiX6kDDWNseGu0fhomwZhnTkdQV73DHioaY5d7aLTuV+LctU7cqsLGeZL7SB3uqGZn3Qc561E199
ETVP7B3oxUCmBZIUDht6coBhp7PIWA0imCfMsrgOA1+tohf1Cs2LXsG1CP0v0N5i6DFf2TmmIIqa
IgXB2oxFKAN55oDsOmNhreEW/FSqJuBdcOfzAwjcGgylh5wLxSRgtqOCSwJddrUXGVeAEbsaAaSa
PT0SCameaehOINEfEWC/AFwALGqDhA/8ZFFjz49Ay0MTGPJpCwQ5LIBYCSF0C4DgmKtRSBJYjoYa
O7eLCnRV74AnXyvo5PUdbdr5YxC4WauzaTIwJVvgVoty2KrJAB5JvWSx2Y1z75cvA5B88GYAjivo
KNHG6CXPdFOmpKj62UMxlVQ92DgnSmdjIZ5cIwIpA/HJx4ZYn+Zl3c1Zct7Fyine5NW4DjCXoxKd
1V86qAegKwzjT0SOVxS4yCBOnZRH3KZ7GkV10gFLbkafy1lB7Hif0DRCKz3RkJYQMODQYVxyF0aS
Trty7Kp4BoMujbKXXbkGud6Ax0QTh01X0lLW0HHi6ghfoS0f1SYpoZTtDujJn1LhPeizq2zH5o2e
iYF9AkyDCbfNqkgDC4nKHQuF5+rm+bwRr4/wqH+CU5SJ41ues3IyJcfILcWagEqeIPTPA/cP0TOD
KacUEcimKWbyZak2tANaaG/q66f8AYwBQDsCOwpXbAkzZC/Kl2MlQpOmhjrSiBl8++cy/JA8MnFM
GzDOC7M3nGRHGb+pVQeYSdGzS+arFE9tuKpTw5uLtYdi4n3SE6h1dr2sW0hrP1/2696+KVOBouEE
YcEAp0n499eJtm/W1bwDvkp6d12rUmbVHnVSSQ2UB7Yh2S40LPV4gYZ6lGmBUD0IswVfbFZ2JpvS
x3gn68RNFTRlIpz2thtakdkdqhYAricjZgTOuo4aAeqDqFZ6XSSoHWA+aGUOSMtBp7Ve9hj60w3a
VbWwE5Q/UOqhdg9dg8qSTUugmZr+ogb5OmX47b5hVF1y4AcyCK9E0JeJCvFhWSreTteyjzBzcq8D
dYDzlBsnOG9iECyao2yZICD0asVH7tLQiNwGRltwdutDReE3YHGOlSpKRzgoCzUX3GBsWAQMpqzl
ALM6SkxH0kE/vZgmtdbu1E8o0GUrodeNZM6bFPzr7Di72Klt7SvALwdoc64AX7p5HEDZvk+O2QiR
pFH0cRAJD+wMRQWSVNaG2m1GBRTLchrssjbtNk0aR7McLZCFysLWGAXb5TATJCd1FSxMu9kTqPDl
nOwEZF+E82GUE8qqnEG+mZoeRrGgH8bOrC/j1717hdId+G7H+19UCS+BLBSAMHdKAcGkMH76A+2q
R+iJl+skrwiFCSb7ESr6JlzFmlTga0fMAtG71jMDbQRMjyzyz33gpesBE5qCCUAteoTRP8BHM0Cs
XWEo6QoI5ja+Z0++vpJWgAngup1hRQDwEBP+63UJwzBKLISEcZGXZB+zC1cLjfQqpQmsS+145HEX
bI7xcQwEqHTRMgS//Xzdr1Oo39n+keaGkU9O5bHJ8RK3t9BMCw6mBK9mBKYPe/RDR2BQ4wmuQoCq
sYFmrhAi2UITLVgYi2ihZlPHLibMh0KJS7VwB1OHAa05HgEHfQSKIVuW6RfQHh0B43eyYhjogWOB
WiMFYV/GJxnSblKU1DCAk01QJWZNfTQE6viY/QkYQFdyg3VXujs9j8DZFH0FM3kPUP9NgHWfS5HS
wkCtLWDGpNX9hhCbDAtM54ijon+u2//D2Xktx41kafiJEAGTCXOLMvQUKcOe6RuEONMD74GEefr9
sgDtNskIanfnpkfqJgsm8+Q5v6t30IZvayEr0h+eru+iqdT98d/Kad+amT9XpXySyzJTSNw00ato
Fs7Cn5rLwZFObZAdpT3a5XJlwudxsuS2EzGXfH4xHxa2bbu+7zIl6v9578Ft3SYMNVj7c+WOKXvJ
RDnGXkLB6vFZvb9ywPXVlK4vn3+u9fEpCE8wDXlaXu98GPuDeI7XrhNUGq81hpuqUxp+raq5jfKD
PUgNH651PSpf955JnT/vPVfcO/rAGAL47Cmc/EU31tJKVy57R+TKpnVRgfjWrIFQWy3xmD4iIluH
9ejNZU3jIOopl+l/Pr8p+WElOj4IpX63WA80cPD21QZiSVapMvW8I7JoZQP3y2i1i5+cUm91m+Za
AWau1bHK3TaPr9PK7gfEAiZqzOEY91PL3QydbdEKKuaWomYdA1d9XRvhRcYBVNZ1jIM59IyuoSPm
wM7PrTubhRGiYpP5eOMNws2dKzEYNL8/lGOZpnHamgV7khqkTUWimYMOUOfyD4bh/p/J6rsSbNLr
s3g+eYvZFM6Va6RCLmFUuaaqTkWe2H5wO7ZqML6t9VCI4XV/HeuiNCK1jot+cX1f1Q7ji7DqmJuL
C6vozmrDpUHYSlbzjiUXc8IReERZWiLgaYyGM+W+cNDWdIc2cOUyXTHn+eU6oKb1RWXcxKXZ1BZd
8Ew3fPCUlSbdb6rfh9MGOtaB7XHpt+yPa9OVSbwKLx+eVeXoHbrWIK+vRRIF7FOgYP0MPauIhps+
zeVvi+/Hj9ebAsuJ1KMys/rbVUSvlWbA/M3zDmUKuzI5X/LRd/n89EJxCZk7XEWBjJJt8/kytj9c
gKTqu67U1FdgfdibySCyzFpb9RS7sZ6qsoL+DYzUicdsPMgpQi105HJWZrMWyIEXaK+CNXIygrZm
qNhnM8OeNG44UpD5y6gxNIxfbZzA3s6jTGEtRbgvTC8cqliNWWjIy6fuK6sUheY4ungcSnm9eKoq
VRiYw5i5x8FaPKMJmVGpGmlYpEhnjN9UyA+FygULdBwAE03TW+8Z37lwc7uHvH3aSxTjiOCV72S1
w7javuZLQg1z3cphtSxuUs3PU9n9dgDQJpS/H3TC9XzWA5SRZyPFfs+4RdZcyHgp5u9lNRixRBNe
8hlTPhaU6sBnPX6+EN45PwSvX3cAnhSaJQuA8N6uxMmQblxHY/w9EVHqOAfLhJ1z0P6CXtEy1kmg
fk7CK6Nw6IeohYSm1hXzITfBKJDeNxA2v9ucH5QOMI88At0Pwg18PLL6uRiWui6T73EQ60qyoA3n
uM/h0Gh/twZtgiSanxtj5JmUs6kbpPVyznCsifxB4qnRJy8YBY/RXSXTNcIv/fa2QlnGTrm+eFlv
Z83VijPG/tpOEfTzoS9KTbduDWhL78wu7F3kZ887r5U6vV7mblmyJAoroPMIk14t0O+lC1EXNp4Z
efdtUA3mcogNr5HHHgUrW7v10pH5tRqReObXamovOEcX6H7WEqXF5WFw0cPmvIF3n7/u970Amx5S
GULeoiMIpPluvhwHKzUDeIJv+2RZ4kNQ5zo1VXRmNF0yZHQN2/t3DdHbU1NqmkdAJ5msborthx7E
bpbUj/BbPC2GGczNX1UE+1K8QI6U+c/PbxG89c0ewn7s2rbneg77yLY0Hvx2SYsZm0vNkfqU1DUy
ijAH+XTMMJFN01VHmQg119elPWi8Kpcm6yeOGwtbRSRH/Y+miGr+wwhekzfmmN1sfNsAB2U5i/7v
LgSejBBzyIO0THQrvGXhun+69qj9GRlVhmkPOFLPj+Mggii5EzSjmXM7TM5s2ijxA/2rOBpXLsMH
Hje+WT3ETHewsnFUL5OFSHM+qWxtsgENLtBWFKbbhRrJqG/Mm239w1FsesVjUjC62zfl1IHMHhtU
r/r2wCtmM5xnpw/4zI34qyA2uugsuzgIih/V9iAmpqJ5+aOcER8JzCHDaDpfYG5VutyWWe8iux2C
WYr2zp17SMvnGLiTG6hE2/YCCUme8MwQ2GuJQhIwMFWh1ao1na8XM9MHmaJ/d8trOfeNSGCaXNi1
AxZKs0hPjpwVV53YUTvm9zEsHy9s1eCeeZPQBqzRE8pf3IHnWokC2dxA2wqkmhQToOBzBBvq/hkV
vr6U1Kkk/E0OTMKRtL+DfM1BtkJarLaKvu77ODBzF1C0yqc+aU6t46yO8ziag9/MGKvsGNGTk1sr
KgGji/X1raB06HCsoJhK3HjdoF+5MetbBrabMAH1JiCnc0z63ODNU+p1I1HLGnJ3W0IGnRIvxq6s
YDRO0bCIpTzWkGNdcmpq0fIQhdX0rFBSApzSuM6jJeYvdwJj7kzLjG5Tk7Z7vobIh9E5xqPh9fGD
qWwY87CLYjDfq3xJ1eg9Nia+p+R7Etll373Ybi759AaYlqfReKOclhtYRFbmDSYevd4LX+h/p5wF
RS76xsG635sUGH9apod5yFp5bWTBjKrXFr2bfsnaJOcax1Q2/Ohv9vPlCPqfM5H97FGy2NVY3Tmr
gOff7mc+HZnKXNRPik4AWfaKcsZAS1vKuK3CtqpnWkdncEHXD5tKYJcTIKXUFPuSjJYswSprWwse
bLeJW+/FQDbhx/+YIpZOHVqOawRMgxtiimoBjhjBZ1FGhy5AhFYfmXCMykOAniA6uJmb3uTpKggp
zW/0rT4QdmFWYCagdrOMOIZSCjL1ft2kZJJfwX+XqN6/KMXT2UJ7LzrDKMMGpja+iicjh8WDYQgY
fZgbHDByP1oKfqw0lIZzyY7QuPbOLLdZVcACh3UHrgfWm1ZN5OE+SKZmuCssyymDXz+42EVr+Ido
YMWWh7ZV3tIe/WEV/EM6YkCLvVreVP2xt3Gx06iyOc+OLNUc1garHoXH1uIlaIy5pI2i2BUhth9p
1Ydcu6j7sjY5KiqcCnmDcqLKgjbhKp0Nfq/7JK3Lu05X4oRuatHN495D9mscGelwMMpRY2rUTmw6
X1x3KDtWZxOoAfJg7x93tUIme7G2T5lYpdWi1cUbgXahXTRDxJDjdNFRKhCt9AqIYOHHd9FFtDWv
bTU7vMSdWdqlL3ZDu8S5b4LdNwcniVCNhYPZutk/ewtEEjF1jwi+vqlyGhhcKhugHbDkFgfNoAGh
fvv5Tnjbs4MRwZ/bPp8Dne5ZtqMP97+hCp3uDHM8FI9xUWtqc8MRzGKkM/G5eZbxjpOhKv89QPa2
S+bjbUA5lqsHRC7tD2c4rsK5LoU/P9qV0JPs2AoNauzNMuU8nZ/jtDS5jKBy9aaqSk+TCv8bcOHi
eP17UWBDQjtDOguHMdx538kAxXo5yGDGaxOY/R6KgUU6tceUamAah7HsnWzC9VrX7JVgGuiik7TR
K5hBRwtT99UKBRR52RP4DDRTmPBzbNcgyjU3lV14x9i7MHqjwbL8OdZ+XKqveV7pI22n/lIOYLfE
EWQ1y+8adADQ9+0M8BynoONBpwJXv+/QRTK4NNxD/KWKazhNvJgQlfWZVoRlf+qBoHgLUJz6pFkL
GK3HvYQHddKUfrj0nGDlje23uczCxhzH8X6IpFGdI1dm/CzbZUZS66ikCp2kS9aXHm0I/TYoPHDn
WKRaBTktnf4EzWXOz1jU9NiHAUL/XSAizYtYUaZfd1MPaYmZw2B0WE5qBGZG7jV2+pdgrQGZCPM+
sdpXYQ904KUoc35Vy+EBHFX5nh7HM8AOCGwkjlpLiE7LoT9up0wjVsZkgv4BnVykcEzXXGNmUuK/
UB5h/cMKcGS5JwQAee6dbxgdB3ihSFFAcDfHzjIe+niOMDjmWGKL5DzajQZ3TdkjMDOnBITn2YEa
zr81E1JdXCu695/LXAsJUi2X0Usb5dB6Hru4rMvTLpTOBwRv6WEZjR4Oe+Y1NHfbsNIIU9++nA0t
yvDLzk3rWzVx3uEPVCXDZG3kfjLNobkCYo138VrqiabPCIboDm7ucpYIs1n4O7cw6R2hzy8Q6A5Q
d63KKQm9VcSud5O5rZ5ghtk2aU28ucWVAG9RBNc4jS1sd5nVXfDG7YK91vK5rKHztSi4R7nJZ5pm
3usHZ/eRh/G/KoqOuSWpl0gcZJKP+CLrzInj8Ys0MfapK38yMRKf7TYRMAZTLjThkXq4WPLrZXt4
YxUo2rU8zed4PHgoIlPjbKfFoumV2lvAageqGTsww4YbxM+pmpq4u7GxmyY3CTppGrtmHbG93LEo
Zx6paYiMn+bE10rKJTBg8lXDXjbrQ2rGRte9dG6jYde9i8EzW7X53eIRoZFfWzWHqn29P0xkMmLF
IYl2npANSrpPge9WQ7eA+4/b5th3NebRGGTzUEL/1l8ir0NoEBS25rccz224rtkvNXuJWw9i4TAP
rtd8XdJydt3jNrl6VaQVKRySLLH9D3Wx9vwsGId+64PApIv47iIo2tmz3DL82Ly2bH8d5hDzetMk
Z+WDmX9rQFBzemhpd1qE79paT1Eb2LWcOxlbVTIcqJi6cu+b0UwrT3lh08aW0RzrxdT7Jd5e2OwK
vcg2+CHA4pTl191YaLAaN/RlrY1qFTfTkvWlf2dz+qh4OdZ5fOlG9i6hUJOmjawBLetZFSYF6Qy6
n8r20CeZE32DtbIm87aFVljck9EgnqiP+x3LCXfpEM7jjBbzsa5JQIEIc8d8sA84PsfqtbiUkYlt
ST3g7Mdu80Qj5nkjSQNZvEb+XdHQtcxXXhLjKwixciX5bWMbom1w95mxCh4HhlDW5KCkfl+Z77Yo
AqYNFTSWVou5AslaBIvxke8jbJp4TS/msFq5mxx2gk4pUzMNu5bNXhdJYeXg0tyCRUGBW6yCVlfq
BTKRd7wrovNu1LXHyDF2oPDmHrmI/emtg9Fzy3HTmuPN2vT+E7oQGR/UVOnLsTKh4fzp0meWEYA4
4Jw3jSRgJB5GafNUWwWKU9TCkSJ8pDS6FC91L2w/a755Ma/MPOX0GUt1yscx9sbbX3QFkDDXHfmG
3pF51DV6Q2+MVBslujA5VWEt57R05+CnyDub6mTngXDDwV3aWIVZ33s8VWtOlKuyw77NJmOKDEeG
6YQrbIrCOetSq3hq+M/AIUJr28vKT110dWmd6xXsQPFI7ybFAsn1IuY1keB2NqOb+UsI6q0w+nYe
yiLp+NtGBale+pnJSXT2UjCOOAhp/5LxppUjGmE/nzUsni9tSSmIuVtKyAbndKkKmvzOpQ9vq6co
WHXBaq0m4opmBmb+3d6O70yd4Zq5Kg+1woHvvyye5w8EKBgRb2i/nnI70+wLOzxHhmicr/v7GgsU
P8jixkwwFwMDGLpgJ9DQ2sSRIZ4fzlOZAAY+7NK1InZaXSY3PZtqEr1Ap6qjzf1aB21ryHPaIqX9
K55Mep4o1YxlQriCPsE0Xpl0sVYvTBv01KPUZk1Tni8PmdLPn/wsrtV0X5bj2mXX2Lf1zlCeCwJ4
kD1GienKTUq96RqV2qyGWPt/XgvwAJzCwVr7EcrVyzbZb3DwIRlZNWZ5EX7it2TR94gw2te9xMBa
sAEcvOM8uP24jIpJfzICJsHT3yt2OU4ut7wJJPINqW8bX+8iOzVMLl+5yF2rJyWqjENQ1aXedtbG
sBWFoz+nmSs9tI/bAdlVtX4LSK8u7eomV0i7SJNQ8ZpokeqOGLR5o4EdWSnNTMVy0H8irEfqbZ6V
+vQf/V4fAzt/nG8VcL0Axt2lkVg2SnsV42XVed6CXrwdHdiZs234A8VBjpNWS+7dPG7UhPWZzwLA
096kKOU860/J2kFv0aJIGo59zy0UO7UUUv+0i6RjfUnnqI/kTU/VNOdbG80RKpr9vvdFtD+MfWdL
UWuZQ7/xov7sETnyCzDZi3DgsQ2dcKARc7NjPEHe0MZYSKi9Q2Ija7uxFSkR0Xnamr9qlCsH9yIB
Suu7eWgMr7iXXZlPI76DNpr+AoKnWB6LKBroae2+9dw/BX9JL7thaK2KHKc/5Vh1Ii+sBqnRrZjO
n5+SHB4gUT64py66I37jxyIa9auxY5D2P3vN6bXhiiWZfyjfm/gQVnUHWCHqqBqChyltM41fVY7D
b+xkof9BmACSOoBvEc0/HYWk9k8tdOXGHH/WG7WTPpcIPcnlDs7IgH1EvFO0duhmdt78KMZU43RO
52ucrl9nvXI32IgGoucPO1AUbzBg0zX64B/TVGOTg4g0ZPz5EPl+moBHh/qBZGBoYpq7TBt/GyKT
ouuqaqidxynlmMGzX3hzNhydnEfziidGr5zentY6RfunMie729bd51fxYZZE5kHaE3wL7BNE1Dv+
yzMTwxVGbz/4Tsly2bdOTpoCB94212az0h1ItW3YcmPGk60z+vxi3oLiDLaQ9HANRE9ZuIM+cC4Z
Qsm2l5F6SOSsBeCzosuiwlzmgXVKL1uxmrQ75PMP/vAupKnTwejygcUtMK63A709EDaTBGJ8kNuB
63XAafndTuGOokXPsPcCKh2DRPwVb33755fx/v61toLqTpqPCzr/Qa0wTpbq43IqHrDFbKhl4vIa
gLBTTkfGftTux32W//yTrbdeS6hXLehAcw4VCyvgvZ9tW5XGiE0j4z4pez1CFl7E3HPys5agi3Bo
KcGviBA1LTJv8+fot7oeA0Xoqi4iDP7frSbLEFp/fm3vlyiOAJ6FBKgILEiT97IJt1+RAXiReb9P
2HJT/Q1jQL++LdGpijlWdzaodF19iMj/DfRyWQl/RztsqGLEKrZlQdai1XsP/bjaKijs7j5XuSDn
ZH8maAGV+XWJh1aMx9EaPPNnkbv6ZLOcrrJ+tgTIkHARtDg0gKFjL3Cza6mIpLB/p9B5D065gcOG
xmTnImWCI3h3hSaxIMpoV3E/lb6/Jn84shua/AbSVhjffOo5Bc3DaVz+w+YJgcnMKgtocoZ4nozg
cfZEOU2nCnCFPIbd4DIVtT5Y0RL6/p/0ak5/s/K2aCTwE0XGcP78jb/fjq7F9fs28YBsB/FBZETV
VKjhA+/hl+Ns22yNQScAwuJntP1+Kul1cYAiy7LWUvKoP78I+dYxCAVtO7xs36Mcoer6IMviZFMa
kV4esq4uOGpU29d+9xCooIhe4nk23CQcjAWP3PO62ex253DqIswuwhwWUzwOnlzIb2zW1qz/00RD
nP9MDAurkBO6vaWQi/gEhFHRxGJoVr+OfQTUk2XHIGTAs7BRAtkZq2ZvRgmR0NYrPJZa0b0jvuTu
qQFRegVO3b6i5UDk9ktzsqNtLImaXzlO2CCn0PCVnHKO6hqD8LH1WzuZoJJxO6+saZ9IyF8As0tA
kfEtxjaUJgdcc16nTuDkTu9XIbSH9j2qfNG+LlO1RhNzB8k4lle5U2u5Ruz3ejcWdpIk5smTtGbN
0ZROPwy3XZuguDsx1Cfmy+dvz/qwhvDhUDcw0gPMWIxSb0u651OlJ9jOhx3pbrbbp5NhvrsFJjQj
H5PlVAQwkR3EFm6wTee8Q4rt5vfMs1HDZuaaa1n8KgYtf9wMZvttl1Br9Q9ztmNzOrat70a/I1Lf
86hEFyBRoQJi77lkM769Fwc/NyC22d0z2zSy+hfGd5JLzrhsaPZ3g+O+U9fK0Ap/fJJMV1vZTpSn
VVifP9+38ghQZ5QqLn4jF/cS+Zrv9bpqQb/kQbXde6sxdAgD+qh04qMxA4Ek4f+rOyD40XOkA5vs
aR+x9a6wwZm0jGeyvN8Jxb2Za7dWDYN7St/Yugid7d9oM96XVEoAqa+Bb0kUZ86HVi1XrRZuTM19
mmQehaZkDnP//PX5hYdQ9MkLes28RZbCvXz9+cP+8PlIwn1HXkB2IRydP/13vqEqlmRYfCu52zX7
EwVBj1dv7ESlJRE+3LQ2ltXfqZQ+XACvGcETlgUsRibl+e0FuCCJLl77nqg091I9xGXe2g+/2Bg0
yMIRUbZYKwl38/74/AHoG/z7qetbtGZauUBRDj4eCPk8CTyS8XKXUVzW70Sz9P456d2IeZ+L7oz+
TCqr2f9mkdvvuyI6QepogBKJzpA19+6+CTtTzlrW3R2Wl6QdHz3R1MtLUHbZerOT6YTH1c4fg9Vp
Vpt9oycf9PKakEkjO9NQKHGJzDC9h1CP6EaGTMJzOrvUwMfO1sNvXNDlmKyo6ohDyKThVg5HSxdm
ZKzVP2BVtSLi88f6vrNCHsvCRmSK9o7u/z11E0lyDwnNyu6GQDmXE8tOc48UT7/L29NY5Upmv0xJ
cgExfyV+q1emHrcQNP7mJb8vKT7Pmtfs66uC2no/ikzFEMTOsGR3ZLzS2aUxYjTwP93ZbYjQ5zf/
8eOoXBA5OPQQxdLSvV3TWSolHOYqb8nL8MBMMlsDf6JQNLCDaH9P2xFT+24Zc+gy3FDEyJQgMf79
R/Z9NLcBPeLtLgDOLka6OS6b9WXsJ027aIO3Ku6SZcDidegqtxfNoz0Oa1Occe9GZncnGnQS6n4H
rnanj4xRrTNmBx3Y2lxEAA67sqiOpgAfWI3l6Emu41BEoctv1b3bgi4Dy1a0aDajmXo9c3DK67Vb
ENIG/pFEwPi4g5B1ABBd9PjFJvGSpNQC6nhpqYn0IYF1leDZF8VUXU2ajcpQDILS1VEBXJJuPVyV
tzW0liq1v6hUNp2cZ6W6rWNB6R2RdCpdzUMRtbA9B/w9qILSjYNRlaGdY6tX6QvF2aIRqg7TFh+y
DwU16XYgVKoZ9S3p+IJf3p0+czVWu4MqkVz1hqsjf6U56aJCo0jbRFHoEfB1iUu3P/udIeIhnDqj
Iwy6L3HkBDdZu+KE3uZ0Mo8n7jsDLl+ds4zxfj9tD2sfVvZynG3m1x1D2XHjenaq9WXnkIG49HRn
X8b/DSYEZ9GQ4UWDalbSXLKrCNvaYh02ydw+Cfp2oB+m1yrtod1psVpMOnyC7Dq2z991dntLLSqR
imdynieFxwGwS9DVgGg1/6G79LOQCONs/jmIKcPwJOMiHcKYx42xqEy4S2Cy9LJcK8vmARqjrZ16
6AO66tywrQL3trSbKbhLR68fv2eEF6D/AGqWK9Fql2kSO1BFE2NGZV9CjeFbj51D1gkBZtRiQf+J
8Cn1DgPYu9uelNlosJSAW5jKcRkSyEsAcCNGTI8wU4WuJcG4TnWRY8kJ+SvArCHPTHnVxZWm2Cog
haAI0ZPM8h/rBnAXrjE4X+LcxbB63PHYncC3Nw51RySjEVnia1kIpacnIAjx2JntlCeHdh3z9cfU
LVyX0xrW9FeJipMchyRbE/ky83vWF2jWcfwXYIYlXuBH1fiF3Jaysc+G0RjLiyfW2Ri+YCvTQShy
FZpBzPFyk3bKr7H64thvlOAOFmN71/pLLEUX4sFP9aTpAV2yWJmVXYvJrclqgH0PCmo977ww1ZBa
cLWWgdupZ8/PB/JBd7CVyquxlm6rAnsDFyyuSP8ofWFlz9uyHt2ZLZtfNq4ygVvj46p8m5xNNZh6
GW68dWQAfV83hm0ogoY3Zc82que4FVmYm6Yzs+1MkovsEbiwHps2ksDFJElpKHt3dLlZPsXdyWxL
OYLmFUmc4GDsIvXokXI4IfTa9ZzVnHDY7ne6LTF/cbGBmQW0Jp7B2VkJJdmAtW2r537gG38o2Snn
FGyla6eBHCkrXf4utr/homM1L0bA/THtZvYuK7RNJOeo4rM3AB3Uj9Nrx3AL36QS79JVgXoYQJec
ldh8mQe6C2iU3Y4fx+3wrSltLznVjlQlaO6Gd29khevPGhEfp7XgBYLW6Ce0zvgsIKp5MmQTb4TK
aps1yLPYTFNlS5TihKeZfrUOtUywfd0TaIYJkk+SKjtdxDmXZeqBukK8J5bG21srkcmDTGt3JQhl
K5RpFfkU0ZJISjZjXidmnh2qwCATIgwMgWCBVES92abt912A784hqPAH4VW83TDKlog8S7y8lskq
2DRM26v5tbYvVa/nKVDkPbTxPLKtUmLU4PJIJtRyJA5ZfQpkg06FDzcmd+eXN7WEqDoNUMSzJgnV
6F4Otw062mlX5zI/7eVhAxnHzNJbUJBhwHt1N5VAh6KFdVm1fVQU8aFpUt5p0BpehmGyYgAeD5XR
aU+MBR/L3W9FHJOuoEvHgq/Hr2Sbg395Ly9E7H8vtosBaFrIAEeKXOX6v3e2oZ88M/0Aqq2jjAuT
tbW/INOcNWBA5Hyypl+zfsmQjezHnPAGeprJX/W5tuMmeT1cWJVNLbSsjl4aSsRwAQ8ObQa8Rb5l
5wxbXSF1GCXfedRkpHFCkyjNGsJ70LQXfTrczj+aaNQ8dmGjYKNN2P5kbbKkefv0rXdDWqIHh12W
lJNYwDrKKajcXDRW1Eg8qVpb4m3uHCbO0nrIDH8x71v3wro0Q+P/2eGuSv6I4RmrcARiMP4qMtff
LcBFofSpvvNTDUosDsQd0p5ETDupcwZg8rNRW9aVrVixu/0qgKwhvlxixAOoi+Kgyp2z4aIBrA9i
k7D3gmwqgBpinbkVMGNR+AesOFFcHV0AwLE/jaZJSsxp2ITr27INNoP83gnsxz1JPlSAm7S1R5SA
BJitVXCISTtGhmenpWOs56Kr9fvlDXHhe0HeG8d9oYPXacw+X7QeZqfqqo6D+3mfEAtZLppG3BQq
gYHbHjtWgw/KRtRw6XHHrana5T5YdLTyJJhiXTLxHOoVA3nCvpOVLWm0CJfTddbJhpEFg0oimb8N
UJHka6ebaafbcoMim2mOPHQLDozcBicuk+MuQ0APpLtKsf9G+kN+Iye6xkbLZNByv10m1LSKqcPf
BB0mRwFX1UNXsvO38yiwAzQ7BppgCNWtOm3NU7e1hwgFdLXYScB4o1zJFEIGsZGA+/Jc04vGsZ20
939rSDeQp986W3THpIsfVGKVNgIrxCk8SYo8mNFNVnJfcPCGr+NqttU8xshCkSFsey7TAuc2hNpw
0HZ2PTIi78YfqrZOz6kZueKVjOAL+ueiNX8ZMuz6WOwT5GbPDsG7fJaj4rhX36NYVbLGk6Cd6KQD
amUQI4Dmnjdxh5FdQHq5sZMgNGWBpoxnapN+IeimDzsdu/SyUMioIvxfyWHshWZ8drNLtsmRLNoL
3n/bF7Ktn8yJOFgESClUAuKnHEUtJN+lWu97DNn82o1H30/Xwr3ZwQojnobcOsQkJiRu2GbqAjZz
SuZEVCuK0XRYTDg9CNtN3+YUkvWqP4eEgtBbYuK+qVMXDnnvXvPZ0GvR4khm5ewPebcgckLjhz1o
5VEyP/abmgRDajX4fPlLN9fNUaRF3Gf//HyefI9R6K8m0aEBQNZEkIr3zthVunOdkgl8WxYN4myE
2Fs/v2rqcNmYrN1m8n/6YJxCjPDAM0DmEvLqPRRX5M7Q+vWa3GZF0vqvC5OCh8i/IRqEiITWmMvq
VHFUUOY//+D3ZAjwOAOtL+DNYD3EB0GkYfikNJZVcl1NS+OLG0DJwY1vA8JPkHDDdo+ef7XaorOQ
VKwj6eDVQaSLQ8yKy5na2ff5pbQMJpEY+RfEYePUPH1+ke/1qYhSfR8AmK+WCvi/QEhv5/wF4YPn
Ncq52nVjmzJt3nPMukzDpWThN4VxJg+lSbwsjGbf87/Ng2qa5qouSB9LQ7vsgMG7msjq+IB+Cq1x
WLIMHAIMtwC5NimLgkCclIjxIhwlAepk39CpOsmpJGcE0H7bLfKCqH9+m+Q8vQUX4JAtF+e8ZRKc
iZ3xPXxiovJgbSr7PMhkNXxap7gShLkFgdWSrzYQadASgZTS+x/WKZij+ETYblLzjQmXgDPXoeNm
fvQ6y3i1RooKiUkXMmLPa9v12OCbqDHD0kMHnhxNsm+N4UBYft09dCh0F/NQekkiMnyzpvZ9VFMx
euTgEsPCZDfx3V1k5zG5LBTC9hKfhpJGy4GFahQGwwAHg83hrs+I1z2wpi4avinmgNxqtdRVQ9ZL
n8KH9LJ5qGkD8/IK0Le3f5J8iSL7tMjS8V7yNZKYbD1hjH1+ihRZ+eKutSP66qt1JOPgEWHOUjLA
INpo+LYrmad1dlUsQRU9WHrqRoIpA2Pqjmg1mmB5XLredxrs0KlGDaThrzGKSkUS53Jj9njf5qMz
RamRn/ZeS/a9Pxt/LAu5NoSCOx2RoWGN0dj4LibTlOTp1UG3FOecYBbbu0p9vtXGPE0LZgCM1uuw
ENieqr6Hubsop8uNjYhwOnn/Igcm4fsFGEFaQDu+X8fJj107TCy7dUuI3JmoCbkr3+VkGwt7+Kjm
3mvjw+AsTPIkhHcIAG/4Dp9l7L4jIVmxRpltQJjFMzKcLG2J8ak9syeHdmzyn2MyT+Yr3a/t34xN
Z1nxIZ+jYoQbQsgN67THSm5DE1/aNPJCujwal/xe+Y3O9dm8CnvW5t4LGLxS2oRtblNrrQ3OQ97o
blphBBr5gh9jkmMZ2nR46t/bRoqzCq4s8dwJm4G7EMfVHSenVuSrZb6RvfxmixED8XaPgQEDAlPa
iaEWSAbek0pY9ip0BI28ISs9dfjulyaI6+y7hcKOwEYqYXR9+eoqmEG+sbMIOr7AZbEj73oqyOg8
ztacgocNuBuPDbk999M0NGBzoxV/L4qRKOhAlPH0YHtl3x+SWbi3Js9gZDNzXsb5LbpHcLycrxMa
evM4dvy75Kq0c6P+kuVESd8aDXFMVyO2iPSY8C0JP6M+X7KzI9MJF5xtdV+JQUjrU9sM5MB3qy8X
ZOKuPd24yPmKc+1EQXNs+SKEgZT4GW3i0Rry2boLgqp5NLzFU6GJ28cLxzKZjhPT4BpWid8cQWfq
4DaWOGrIka68e0IDquA0ISz1udnc+1ZUo/UwdkJNOFMc+0/LDdJb4uN7NwQlyh67MhiPZNxbL3M5
x2E+dD/dJGlfDMvOHwthzFa4DgIRCF+KAmqkyKFKSMy8B66CRz7OUqxpcMicruzNezw4xr8DxTd+
ELxXHvlCIb50pWGxerLnSw/M2TqZRkINqsE/vruEqoQ9AhASpIL1flgjEYdB4S0/zEKsZ1h9UR/4
Bqj+i0rb5ilymu4hxndzzpdBfh18w7mKArM+1VmjI/YAD+7g26srk8nhaIHd6mgZ74G07fi6IWnz
u9lI+c/F9pMfUT90zwvM9n1MLtZN0XdDHiJIE3yXTG3RL03ryZ0zgZdjzeYb0xnGuxqHx5fa7vk+
n6nLTnkmbPK0+E67ELvK8u/Gn/Jv7Simp1KYwy3pWcnj5JlljuMia09F2a13OKqCb8RBFbdWHMkn
H6Gs4LuLSPhGOOzfmeggfxRy7H4E5K3xrSmpcQAnia5lNzacJoBuB+AiQwCa+uJaKJfvWBqmqj5o
OfbZWZTxM7bT+j6om/9i7Lx2JFeubfsrB3qnLr05ONIDk+nKu642L0RVdTW99/z6OyKDrbv3FqBz
AQHC7q7OymSSESvWmnNMOh4cGolVsHUU161xJNdQv9WNSAmmdVw/szas3iM7gc2zhEpQjUSMdGuo
vWugvU4OuS8nI7GW+1UXkXhRVx+1eCSqb0qxMYXrgrQ4cdNd0lbmAwhdd94D4C35LVq4Vzi7Xte1
uZCm5LbOwc2z8Bei01fProZ3je3tiGTN8zNAD5i8LNbDJFNfTBbgvTJn7r0VOc7JWJMKblbHB6At
bL24FPNY5yd8tkHlVuXbUKRW4uOMrm64NTkmePXEc6IT+cA4kkfGzbSbCMDM25yYylWjt7i/OO6c
LZaTR9JLsJDCkH+FMbP61Tqmb3GZJWQj6iVCaoswl7AONUzNMMoQjI4GPtQpL99ZUAvD1/m/1Gfj
yegtYckjn0Jpvi2KMxwsPKvnbCDOhESaNXuEndc/Tmw2TLK78jiAdvdd2tDPNro73Q+LSsuynZKM
MSdk+ufzeMijovuuOX15F1Os7ZUJYUgQjo6a+BGtuT3+z9cpBVRHXsjXeNX7M6j1j7EzXm36/kCp
ybJRBicjEkhvDhx8auWs9U3m3dCrK058sNzYUR7Vd1QUsXdgtBmOzNF1tuRYob+Dda1meS2RQ/oM
q9Q31AfzbvIsIgLMWvmuRL3OcbBNzNLnXeU/7bW0TmmsmNfVujQ/sK0pVxlHGh4uc76NTGO6GpIu
RS1hW0UA2aL5PrF3XGuLZX+Bn9Y8FmGjkg0VZ/3BXib7Vde6ggC1UGmvyIJzwMhTEH8qcREvOL3q
Hr6HDjx/H1tdctvMxgDUJuzIp8osp/Q9B9ex+w1djbvTu5bUjZIrfDWMhR6o1YRKebW7pwq62H7Q
0zg50MVQnyImASMBd0XIByI+Q0XX+YQdX3nUgJN9VsbC8uMlxg22hDTxufDq1UQGwN41huIFeyZd
tnl130LiQL5kyAE6vxLyDp+rUD9rXmod0lkDF56EbX6MKjf5YdpDd3KUJX43OyQ+ZkjQlNlOnA7t
Vc/9OSxDHk0stwfIc80VWUllAGSLLpiZhQHpg8lPt46bHYWv+9jSSSMSwYxO5DyRgDd2PR4LPbou
1rG+bpLljjf+kXZ28dGspLrZEfi6KjNYuxuj36PUTPhXzOiuMrP37vCvmPslITXUaKao8K0pqYPU
Uqwbs55tIgLVH7B1zOs5mx2SfViECpox5APw7AZJW+ffVlOPgVJbVYdupfdOtTm2LzYMIkhqWZbc
KZGi79iEq6eynceTTZDiWWU1O07LEp5MfncaOKOpPMXuOEKdo++ZH4g5S8pjFhFO+SmF1nQJhbh0
TVxIEdmqCWYIqXKiESfdQ/VKoZbsEtDXVJE6oX1Yd7bjoiRLyK7Hhh3ZVG3dJLQ9T5uoOWNB4Twn
255EEMY0DrFoQe7c92Dpcm8359G0Jq8Oxlnq2JRwAn7EkkwriitxKJXzvBVezFD6aj3gofFpIjCf
m5M+ar6GllfM4+9Gy1oi7aDsx6B09kqrND+23iujCxiVu64AtxoswziutyhTovbUhow3oFNF9VIT
IjgR4pgWQz8O5E9ZfbofCLCI90rXGm2gKCUNDSUsF/dThQUaXsFS1wr8LBklngJ4fzo0jN/LR3Nq
wvRbbxFIVYMv6arkCcpkSFpWXWe5rl4z9J0t+wj+IGoSf4B1CoV3guy+7EO7jO2beXDolK5LCKj/
EE4pG5cPfEM4Y7qZids24Uy9HLfWoFHpBLJj5F1IaM1KmJmH4iUp+k9IuNmAQBJtuvXzN4ROr12A
hQatwavRtCmxXKeqj2EWMmSn70Y61dsEJCAMFJMYQ+IYtKx82HDxxcpovOLriJgNyimJh3jM5QwS
cxmdeNS6X5xZhcxGXSZxXJitQrRikODjPb6TpXGiKqKNto0XEHjjDPQxLDXd44aQ28w9HilZtr0P
DTa/9o5aim75tPla5OCEOLOVMLzVVbolOkL4qvmdcrCorCAEz7I/KIYg8Ksus5JNK4xSUOhXuc+F
vApynHAZypFELP9sG8dsHpxq0gUsO1YnMRCWflp5jtiU8dLzOEpPUJOUosXGKUi0rtXpgltypB1i
myHJd5MZLt9tKYXLW/dwm+yM5KAy9IqKsMzF4uPO2jl2RmtUzsz6jAT6jcOlqY6cvkWsVzhWbfWr
92ynTa85F+NK8kcmwGp9tUZkQ5DmiSewxtAAIJ2HXIYplDDEO9R5sbTOuBVjcRxvqilGF6GDAoWm
dagpcKpbfUSRAYo7wx143AwEVeMKY14TT7R7txGo7NfZqstF39xkvV7EjOQjndNBT5QdCMdPyOJR
xcgydEvL4e6xRXvxopwVSoTYPXNYh4HpV0RZgCVYpxXwylGr2oG8qu1aNaY+z4g+HGXUweJdusej
NH2Our6ihlaqjPatXxrURFi3pBdiayIbcg5TVrWYQf3W8Mqv6XdblmE1DdQirFZGUmPsiS80pGDJ
rZs0M2v6f1vX0bmo1DdXJScL0Ta055hgxWMxYb2l9gkJd6IaBAvJWzF1rD84tAiB5pcz22QAhs1Q
3I6NUD+8L5JgOKwMTCrMJVMcFQI405hfQAEKbmSPfkaNd0nKyQHjkTW7A+DGi/dqm0Nv/i+7GUfO
KLPpxWrt53DV5tcZLlj3vjn6Ki/BPLopKzq6UgnvYuqapQN4ctEjxKRupMfGaG3lS8qyoL6ooGVr
VmcvTosDLsNx/MGpLXkrBf52Yl7uadmTGucDLNzZaOnTd22Tmq/xGqX5TWJDHT+0nMfsR7mW9DaT
fQZql746MZE4qRUL/2DsM7/9VyddPnTbmHGzl4/SIVWMibiiet6zUGye181uO17m+iQ0cUuW9SDm
9WAcsDchlihsoDxSs9vy1Fo/JmfWvI8qppR+z6xeHPRbKV3bHtqL5Vt2gbpQFaoO3NdiENTX+JWf
iqUKi7daB1FGbNwyzIvqLyak34S8QjGv2FBEUmMDW1e8HbzM43ok7A5FTOiUZs158MJ1qj1iVd/l
JSIlvC5Es95dQu4Fjo/zNzkZ1TqS1dC6S2j5esFEyvmB3LEzhFYsXOVsit2eYHKxzxs0VPjDKVQv
g9GLnkmu0ds2vzgMbGovW4zPzkK3UeD4BVn/uNlYMYkInYscA+mLI0j3OWRWfQ4ihMnWi1zKIOYK
k9U2DZdz5042UFTwiMgLJqnbL/pO/OBwGXWEpMmg6pK+a/pe4i1q8yKe1HqELjfcb/CdtgADUNEZ
veg7afwI+5i8TWibie2namrx4SUjFxS/2H42z0ZV6jPBdOmoF4SIbwuxjVyApx23qJD9oLcXfv9k
DBPenIcimK9L3i+9HLulySTECwapUOurPS5A1s+E6pGAg2CZBnBBPV9lqe3st6lXM6eYLc6jnYuV
gNagqHnkBHWpPUFHKBEDVI2vkSfJSr/5BiSH8TdndQnFXHfEUMlGNkmhhfzeNrTD9mVLj1cFhZ3X
bdpILDf2FIrtOZGOCqdyLgOBywQSI/3AilcC+VPgpONt9Ch+Ly7/9uLrN9dsHNpTmJSdMeyBxlR5
fkX7023ao9ZBU2Ee7dnzDLHSLrj5j9C7MhUDI1pfxPxZEQsDmsjpQ54+oEgAJ+RnRo6h87TNxDYF
v2G2Yp6Dpljcrbi1jbje5WVe9x9drlWD/my0ZmEmgaWOizMdNG0RCDAVNCRXRs7Qq9ETXpDfGjoK
eDE9zykfH+3LlqPkndhopYE/4gAq3HEXjfJmb6MkFq8KjVBcQHzyogIgLZntKkSGyLVSJS1Tbl78
uY2T1hDWSgaJEtpHQGvpwMGA4VDVJ/QcwOSuKsi+vLX1IokziaYXtteCwXMejApHygDZAeFAd4Q1
cDQNIiOenSzYgP0bocJzQRjoX1JYR7mH7PbyJG+3sRQolvHYG+FtlCjziiaIWIKq+dFpaKn2FSkl
4xIwPjf5FFulY8jvPykUx+jfieK43F4XuRqhu2RInjMPqVGxt50u4VqpZitW3c3OunnCJemDoF5R
RoBHEYKs7QJmbSqkchZlJn9XDa14QtMwFoO1ZHbENlu3Fwpox/SES9gqKagcSJRdij4QBhK3S3yB
7A6mN+G83WQS2xx6kwkx+BQDd10O/DcQwAZ8Uzq4o9iVJOt00+XUqO75mg1T5ejymGUgq4y7iqKP
1LYyxVWAP5QtmH8XVQUxkbsszQda9DOwfFEaqGHEwK9HMMklKm2ATCRr9FRH0NpmXKfKbs0QddFx
RpVYkH90KaM3aSF+P2JuzqNiJE4X/CbakdLE96LJ3KOGooU3Ji0mckccPYxX1rWCZYF3sPlnra4Q
w+qFkBrmkOlCSnT7lmXWxXouS1uaMC1foFRkVu3ScZNt90xb62LYi5hH4G76sAXrfnS9kBnDMcGe
dfEJl5RjVGXisZEiMjdXxUO2XVfQ3+JJQVwgHsM57MXTq04sJ5bvdRAd1GBu66kgj/ayt9FKF1qL
hWbktHcMdS0rZItGChd1u2e2kwcU+ssBpIMCed6W/UTiMDeRJYEHwnO5HZMWML6dFpT4TJl/yBNp
VHVCn9aTUs81k5v89kwTVCY/O2fi9NBI4N6iOeSisMeFAEAO0iC+LdiKtB7z4YWVfIu1KqQIYVPr
OFLe4C6GWHW3Gau5kDfT4qDkFcUmLNCR2C3FlrMt2SiRxNo+qDDckHBKf3CeQriwAsmVRNBg1kdE
V8aknQls5oJs6kClNoj0uY4TjZVvP0As48PICy1vOQ+FItdI/pEuZUES/6FL6/Xvb1MqJ6O2E1++
as70m3wE4JRQawdEACf2IPA6BC+yVS908QbF9pfVQ7npq3DcytqPmGzRxqflpAIdkzJa+T0YvSu+
dKltat1IkImkujqSJfe2kXucnfhVnnTjb/9F+0B8RZtGC/Gs2KC1zopdsgBcM7KgHMiHoulwHaWH
34hwqeCA6SJu11L6o2Mp/22hqVNBodtU+H2/VXTyLff1TAtgE1xKGWEMI4WvaNN6SQkP+H1xq8t9
wJYNDXqUl7CpdRWCpc5oxLVXl1mQA8TFFIIVaRRGRyiWWg+bA9c70itxEtvS1UbNEX0UeF8Cs7C2
+OvBq9LeACE8DrP4MhaWaF6sooPNq2ww8g0rsB16Vwu1BG9CmtcHabweSMDgNcVxTbyXSw2zVYuj
NyHWCwTUF2FcH05Rh+RGiqylMZ+kE7H495eKTTZtIsOlg7mz6A46RI2y3fDdcBgVVvTN6V4o3LYY
7C9czmnWhZJHFrvb1k1oJFWmKb1PTUywEWWYFJaiJae6b+hqcMPYl9aI1CFuPA1ZRXUXdXAhK/3I
rIUUMpUrRZYOY01vlPImVK40mS8F+I7zz6aM2fYFRm2Xbpm817drp8TGLNa2S7tle+JkrTkjCeFz
bM79TQ2C4kNIV2X5FEKM4knPGo78DguZ+Hplu4u07kubTCIhthwAtc7GkgIv65S1AzgaD9kd1BJ1
nUhTnj2NqkccZ6q0FYI1WWozUxCym801ZqxuvQhCkwqNBumv2E0BVYkyVkPeLnYm2Z+zjFTUxFmo
cZtLjSIb+SK4zhFhQa8bcmEDHKALFeu7PAq4cpXfLjU+CrGdx00mvnXHvoj5nTmM9fnWpZ1omztb
RitqOrW8FWy8lE0RuUlEtwWIqANRl8j+lzwAKTPCgVvCVzSLHvFgTJW7bSJFpwsn8m9AwR/DFhCt
XR46KUpEZyQuUWdkmBdL5nvIVss9GHFh4f7t05VCIs5iotbfDvjCFc2P/Nb5SD0ijymnRHk7bC1M
cgYXiELEBOD/LC6at63lUkdp7+hEE8zqIbYVsR9u+j15I0uYNAljPRcPFo/4TqSTjjrRQjJvKF23
8XZaHNfdbcHyXeFBGYvlPm8gu7u+VKyubSvEs5vdZ9sdZVDJFpCw8buShmOKtkfHuLbjlVYX1CoH
3G7tSFSLEgnZ57buOVMlNIYbtKiRtKrfutZLjRbhVeQp3/opFYc6UVa2o3hUt6OSYU+ibKhkQsm2
WG1ko83rUMrKrbJcAYeKEbdQUOlqL1AIBEYZbsdGir+sPiJZEO8I5pawF2iWG/czUI0wo8e0vdvO
S/Bi329yWSbL4gNF9jKr7RG2v6stAT06wdXOkRLxXEpVry0O/1w+yVoiD4q7jt4YX7UBtY9PxUOM
eeogxfWyLbCpNeVD5KS0/jmUNqYoM1rVFqwXPPbiVZ2iZLwTbDLnpmEpY6PuLiabzbdGv3Tl41pr
K26FrTAZJTVklZUUIlwhIhakCPGaqjvwDzpZ1mz2C4VIS4eJWJ/CLN5JW0i4AmHST5PVO5SO21ly
05TL+kC7HPGHATlhtI8bzeyzZ5Y7UZjDXBYX3FVN8ZVqC4MRmqGkW7ohKg8Hh+m2jsc55hx+sMe6
R1dCogs2X7RpiiK6zohHq3zkbmJx32To20PhRCDd3gmBF9XFJngOJS6wk9LQtowXhyczM7qMukoK
aCVQadOXe3MXDfvC7fH8MXe6lKJby3lT3QtjK19hLKs+V0JMJtk8LKXociMITLgXTHVXTWW3jK9K
TJOXE6Vbatp8tWrEuhA2YRf5sN7WyP5n6w67GBQy0StdwzqPP2fQO95ycLJST5/6DHWNfYx1e7Rc
LE5aNKjH3gGp7Ft0kYdhl9r90nxGel2Nc4CDcc3uOGpreWDXdOGGrx0QRtMNdAwv4GStdTWcfR3S
HDquo1PbgehGabddCuHpemwQRcVHL+ck/rDE42Ccy6Ws8teS2+iXpTDWfc3twRsPsHZX5pppsdi0
45FOXVVTM3xT66at7nDFhcUxHHl/qKgMFN0Vzx3wJ2sPBME80vOLh4e55d46FHq4qMe6Uqf1WgcQ
EmRVqqOor3SHuiBi+UVuYnrV4vc4pIdAnWb0X0YXT1etNdoVnRrOd9pNuZblhMGrTu0DnBMPEIy+
TtW1m+Sr2h7Mzuv7yh9cgrmSg5lPCuluSaUMt4qTzfmyQ5uLot9PGAHOim+V4ZQZBHCppeEwrVXA
xe2GtZ0WpE5u2o2kZSEsM+ddlZD0k/oJWerot2PWBztQeQwMzOimat2EyIz1ylfibHS8K6BBSW/7
xqip8xqMzKym+7yyi/atskpULd4YW9M1LtKhOgDy1Usi0nL1lICjgOyM2+W+BkBbnxs6nuatl3eV
cm1VIBE/XBbl+qNWbTulB6rg7/5RrOidsn08zKM5+h0y85rOMKSAdzufmDkBIfyKDYXxlW9t9KWL
uplbREjqLTbuuKfXaK+JPw2OUf2wVsorYXGb6bZtoTmycehoUaTcoIzR7QdEMlwZvzW9pTLIp8iY
RYH6ZwiVLIVlniJBO1185pqCfCCXZQURC+vqJv7eCmVZ4ksXQoJ1Y/zq0mnncCBLpCoSlsCjhGrq
MlpJctmlmnoGMJHdSjmxfJFUzi9Z/UY2Z/kqmrY6fCYylZjqbLOMtDAmlyeM5yBcAilS3jYc2fKU
I9IQCNBlbQa1xM3qoKRXd0NFKxv9P+gTgmL0dbW+hGPTqu79bK6l4u6zXqMblCSOOCKtGkq/z46U
qAoZ8aUQ/deZTRRHs9awunV4L6qXvnbD8j3pMzv8ORFdjkFSHdXisc97EyZDJ7yN8tMuW9/p8kdS
XZ8sU0KH2crVXmcY1OWvDjvZsq/oLg4uxD8lmo0ALK3oT2SSkZNcqpKID6mj4SA0OSlvrCGt3eMy
90gzQ1UnCu6+0YYox+fLNJo0nMHiONGRm6tNHSUF7tt72yjD9dtA4aEj7UBIOe5whtEv2Bt9hjPk
Tc/1VFOOVZcngMKenI6Xd5oTUh/NG6/jdmD5U/BSLnHlAcNOkog0xV1Tj9Cp50K16v3QNm3jI5rS
Faxs5GTe1bPXIH5apiilBLDc7AADqT1Y/RTnR69fkCfBA3A8hOux/pypSqPedTisgtFqZkZGef49
w7z6Crw7O1W6O3yw+fR14KwqA1jPCvHuLDG/NHfi/pomIsT7dqynzzGhB3fiXFc9xXQx74p0NK7c
dBz3w+TxIPb0l82fNbG6ZdCRmNge4zGfP1oTSZnvrvqU7KZuqN+bqIbPsqABCnB1O88tZuVrkJjm
DQAMg8HvlMbLQbeK5s625vQduXhzz+qW8y2nZgxLrzC+xHWrnJyQdR7H6DKe9Fyb8GJzyFZ/IItm
Vcvrqv9KLR9ddXz5eeuH1WA4QYTW86zT/f6J82K+gssZo/poPaQIjCC4eFnd6e+MIDLrVueYVwL/
nlJtFzPQbvy2TeiQa/ZoHyOHSs9PGGvZZ8takwyTixuliMH07n0tCxRIkW4bgLOY36GjyAF4LDpG
LD1Vm1uiE5gWl06uZ0HKAYm5XVOdnSIxglQzpps0jLRvrlo5P6AOJR9JnA1XKB+N+2nWuMs8Ozx4
ta6iX8rNK33qMnfXM0CdfV0N2yswFdV39jZ2hhHT0ndFM8tDHPHccdT7MqC8/xZyHiImeUofStUr
Dr3ee0fLUueDAXX/h17o8WuYWPbO8rLkMClr+BSnaHecSc+ZxA76vAOH0tyVpsGSmijxGKCwK5qj
UTjJz7lStOfO7eJ5n41q+4H2dXYClI00AM1YGWu/ziJWlhCg4a5p8UGSvQQROFey+s7t57bbq4Ne
FMHolQZCUzUZj9jEp7fU4ywWlFGn7nQzHBGGzOZ1CqP31mKPv16jAd1gvFjPWtnkhyENSTSH1H+G
fBahieynKTyj3RyiPetS9ewOS3QD97Nz9zUV3OMUJdNPve4jTm+jy0TeSOuuDfggxrMh4jgf1JlY
IibRqavuauC4t/xaTKtRuB6asS8+cgXa8EvqjkRR8y8OrpgP/ErYM99KRS3Dk6qM9vDFWxAzWbfu
NDs4Cjl+r579Yrl8Q3NGrv1IOMYRgDqCXgTrDFAxOSlDrA/0a6pQM/brQisYn2VfzPf4obL+Vp+w
kJyR59TamT5apr0vCzkE6c71Jtd6jfBZpIPvaDxtrC06LeM+mMl1Lu5VVS+gJaEYBdlfBNmi2N5q
YAEkQi+9TwgEQEnUc6KhHrwCnMP+nrfLFBRlODi3s5qqTKIrVVVvpiVitFuO+FiP+pKsDxXoEcdX
M6t7SFIPjzsxBnrstQgUkaT5qUpn/LRgp6vIkmBWFJB10mOYGaJGPXMb5MZDOuTW+r/GGf5ZJwz0
CEqHQXvBQaSiOv+WYGk3i2ah5DoZF8vidkDs2eG2nMr/8zH/d/RZPUgIRvfP/+G/P6qavlAU93/5
z3++VAX/+x/xb/71M3/+F/+8TT7aqkOZ8B9/6vhZ3b0Vn91ff+hPr8xv395d8Na//ek/9qUItn8c
Ptvl6ZNUhP7yLvgc4if/f//yvz4vr/Ky1J//+NsHWcy9eLUoqcq/bX91/vmPv5Fg8gf1tnj97S/F
B/jH305V+XNo37p/+yefb13/j79hTPm7BvNBUznfmh5gAZTeyAUvf+X9HSOjCuWE3pNm2TrgiLJq
+5hf6vzdRP9tqqZmQhRyBEWtq3As8Ff635HcwAazIXhBKeMFf3/4P32J/+9L/a9yKB6qpOw7/vVf
zBwWLDwHrA7qId4f8pG/hAFBEoeHndn2YWYX2RtCP2WVxE6q6SPtCRM8wxwMoQ1xxE38EqnW1Ngo
UAr9PM5Ku9dCXA1lYRwKLXn6w3Xc3uof39pF4/4HFotlcWezbWL4MYEGMjr+s5+G0QnrvklCwkri
x/ccTaC6U4oMKwGbI6CrCaY3nKeuODvVquY31BPAbm24Emc1VJZnAnzrfWMM3QuLemf5HYFfgalo
1QkC8fqg9+RcwJqOk4e0WpF4dW1ojru1KvR3hpcquPsqDD/htHntHvoUeUgIq7QbxTTb/wX781de
h/iotq2LfC5wHRz2BELkD4jGLm4NaAdzeIhVxX6ZS9b3QxjO8S5sNOdkJ0PynGioBF0lU46tMiTf
C6tWODIsMSKRonSSW6XXWeNCi5Rt8lx/0t3SdkNU7//zl6L9BWYi3qljaWS88cXwf4YA2fzhncbw
u0bVS+IjcvH5IS2c4otrefs25raAKzXdjy0e7DmeCVBuR/N+9Wr3nK5OxbGxhwAesuGCsq2Sa3td
psP/8u7+wq+yLN4Qsg+R5ytMWOpfrqNdwcLHwG4d6rrrn4E8zoFNEOZu0vLihOB6fFWX7J5A+vCq
g854Y3WTdvOf34Or/9sjZVJL6iZiB96HA4f7z5eI5BCG+G1kHJzOVvJbdFGRcRUVbr1PzexblJp1
gJxloQectrC7O3NHeYT/MPqyDm0SAHfSrrNm1QH9T+qNYg1HABDTzsCswv48Vk9TV9bMWpXlZEOh
ONilpT8gXJ+Os6lxQkt/iBHgrq3U9JVJDps6HJfXjiUfw9R4zCcq81aZXmI7rm+bCbU+59hVgC2G
5CWmla/4dqSP5XGsnLcUjjjDXg4Bh1DRMYTa44gJORziL4Xa5IiF1ZuECRqBjiMGBq80NSIFlmg8
V62XAWxdenWHf8r9CjZL8ZeU+SFvwzIJdsPqdPBGde9p6QuzyDmAC6NrfqaYHxMNmB+uljUn0MYJ
LI3eDgwbVSG8kJlWEVFS037KEWX6jMuKT0XJtR3qRmuX5FzfqW8hUtSpkvij1ySvatqTdxjZ02md
C4TadmveKUW+XEe1uxx7fQhFxyU5gwOtTqDCu7eQTO604DgF2rA/NMtYXA0ZbQIkhikAqryl+qru
5jIrgm5urJuyH9NjZef2E/txEQiD2X6xx/gYL1p5Q8Ebf3p9nu3JZBjpxNbPhtXnQdGO3xjVtiRx
hdNRHZb1m5NXNS4+26MD7BE6PI1J7K+d5/3AzfPddaeHdYF/txsHy3gh7zICrTe+JBO+wiB2F+8l
BbLyK8oZXF7PimffGUZBtlGnaXh7ShLJlbUo/SXj2iP1m+8iHbfkTgET9Wwv9YgggRwcC/vhcZ77
56WoqwOtwNDHcktzyiZnHFHt8BLHqRcQbES0wuKSFZOjfd97UP6DWa/iQ4Ms5xxOXfKpdYu141CS
76vJ/b7g9MKxNH3PY09B195Nu2Lu4geL3gXqOsTZFRd5zdRpb6d2eDRN70NZegzQ1L5zPrX34dK/
a40OD9SrIQA75GYCq0PXH417S4mtfW73zX5Ny46cdPOj6Gb9elyVx7hJH/OQ+i3r3MBs7eGcZ2A1
eRrDA0i3/meWE96qhetxauK7gtbfgXwttPer86GMVI3jFJUEXrhMKkhy2w0Qx4+A7RElwBwHERNq
mJQ7/Xoew/iXwRj+jrVGJXyEcvf7tPY0RXCmHLSwGk/Ylsm7qdZWC2IzWs4tEV6w8L1PtuoO0EjU
77gnJ4yqGdr7NOlflrz1fA5u5kNjWPtyWbW9l+Yj4gqroCmGVObGovePXL1M8ItrzvyDjAnv3Sga
Ez1UbH9ToP79qEvD9Il5Sm6g4RDRPuRZwakn8uKT1a1PFbCFu1lzi2MO7OTebcqPpV6+Rl23MAP2
rJsOZ9MJSmp4UIiuem2NtXuGnHS1hvlKcnARPmaIPm76YsJq4dknbR1BVoeLTdajpqenDNo31PbU
TTzsYPHwK+MZ/aGrtmhW5Hpxn0dzdPLQGBF6NEU7wtfOSzXlgRat6bFvDY8TVjrXXyE5GPjhJx43
zo0DurxfqrVOd5XZtqLRXq57cFALR1c7Sx88jI2ET+jf0nq5acPJOUMXKynSwwb3jNNcEVM27uk/
kxLRKdkdfkv7a2K5Dr6aaS4hS7nmwTWT752X7rJWiZ+U2m3uzCjKT+uIJxHkSXmlOY3JCGzyXqZy
RSbJxXrqOLoGqt7BjbNjSih1xieL8i2uAytK7mnuGYfKSb7imNCSQKPtVQfFOKyPqQmTp49GQjeY
j7VHOmP2sXL69kpF9hGoiVvuuCeKneMxk/UJGbNhlOSPTdIVQeMU8Zmue/qNE3/yRc1K9VeN5O7W
04v3bPWSa8fyanwXivUyp5yDy4gzlzalvzy7eWaGhjjPG76RCEpFFdMMPMRF0dxyKCrPWWk7fmXU
zm3jgP8hQDO8T+3ikTTXV9xjrg9X8ZltKr7iAK7tJ3qR59zzDioj8Cu7pSNgd/fOYhn7aTHuyJnQ
fKWrrF2WtO3ZqYshmM1GO2WkOlyb0XoVjupjSQ6Fn7j0RCt7IgWjbXvlcbQylGb2Eu4MUjMCApXj
Q5iG7+USOsSx4Y4qGjs/RUsU7RgSf22bqHrDolx/SQD37xNzEKqWEdMtgq9j4mCCWXMzvS5tusaG
GRsnOwN3E1Oh72f6vmczbpxHs3djgu05lBc5PVK9wCqau615jzWryXcIAjLEqNl4UoiTua6o+L7g
831O48L5OevKLb7DL8hJ5p22hA/NONZ4VvP012IWwy0xNsVtGjrJyZ1xiDliRu+Pc2J9MqfJfznR
MN01IySktu5TAmmW2R+1Un2YU6+GlE6mWBWI6dnqE5uWOuduDOcMkUfP8qUZrk56Mspx92aMEGrh
laJdcE36AXag0o2Id2/GRTX3eJAV7dgT1KUW/kAyp/G8YNaOIww8eRkeV2ZcwaQQcuxbQ99GPqMr
Lz+iPyg+Sjan/LYZ08m5tgujQSfolmv3E5t0WgekgKjqTuUGqoilqXG81HPBPKouneJGw9vL+oT9
06fD2fcAbY3KPkVNp9CK1nQ1OqtghO2DPhnt9DiUS0OLnC4WJQ9gzOvV07RbzZyiX+j/vQRrTjw9
6xX11R23OS03t62P3RzTIfW6+c5hNDr4OsSZzF+G0ECzEKXjDQGEehGs+tJ9NbVc+zK0MHXNcczv
6tJl0QWLJlB03pua9capdSpjX6bQMWizrB1htxGj/31pEa7hQ0kDkgWGamcMsbkf1iXXfbjbS71r
DWc+hlox1ztFHWnrtnq1Vvt46SLCmgkGKXZ936dfnMzMFcyVg+mvgx09DHGSHcYFiy2rjHrN9Ma4
Baap3eRTFX4n94KjSq87gG9HZ6yWfRwnrE1em3a30VybuR/2dXilFOQJZrrTqIGNOe9cl/b0bIxm
c6UPA24unAXYvBman1pzWN65AtRpQxkSijam9lPVVJhmkpHabC0mqqdZO4SYdt7pNyZXAxNVXGph
kjzoemh8rWrV+EGtTaunHNd3xXDWPVKSEuawUjmfgBxiotSSznx2ium5Db2Oc1eJe6OtaMQlX2lW
IaF2Z9/W07tMsb52jDh2q4kpmlI0RnKkz2huu6exGY2bqlz6m3VyVoj6DegcMpZTnzFt+RSyyqan
VEdEwSFWq8pTHY7hTmuiPEiVfGx3pUWfcNdXVnoFGyZM9yZ6yuKmzskatMIw7k9aRsTArZAc6I9E
k8epv+J9+EnTePARDNo/20hprlX3/7J3Hll2I9mWnUpNAFEwwKC6AJ52LUl2sJykO7Q06NHXBplZ
xWD8Sq7f/51grshw+nsQZtfuPWefcQjB1ZWnrjGKT4lXBbWtNH9eHcxYlt08MawimaaI2zPBJazv
ju7danjrTtStBDMvzbT62YrU3AcjMh5ss7V0WsLkgvnrulR0Xo3qbZom9ZV4pOVTgrHmJJ1WXUGG
Xb6jLPs85+OmSF2JIkjqhlwk1SVfSKDiALx2eRzqa2+8ZfBwTiB94use4yxz6fE5bjvr2WRuSZBD
fK2qufmE8Azuxky1wMByqN+0PrEjztGF/ly5LGsBZJ4JE3eH4wOjYzJnvmkU2feyKe/I9MpueH/L
6wZdUMaAbl1iv6GvEWqiNLl+BGo8Lbb7UdIJDsupP8NmOBCUq5/1WU+yndfN5nVOiYzlse2ZZJQE
bzbSKkJJsyImxLxgaD0rt/me2h7RRiV+ZmXCIAPZhN3WraYvXlHqoe7292YU8yNV7o6gBqroNcdt
ndH+dfsDlBgmB/NQ3i5Ieivci1HhsKUSUwidAvqajxdPC+LUK6+QRlN9ulrYmrEIROdpvmzgQyHd
us1VdmLfZZUjZOKDtMeZjHNndL3jYMveQf7a42ieaWwee6noshcQKQg+X/L2EDMbUqdGNuqaa/5R
6SnWGG+xjmZNmxjPy65DSOy7eLsmZSYnzfL6e3rV91OfFmGeu69x266BVC3FpNm9xSqGv53xfllj
Ez1Fc3GfZ7m4nkunesaI3ZY0e/LlE2JiZqgFyln84LTQ7aKYiXap18Oo8nBYJt3nvMjvK0QTZM2E
7tPmjKoGN8EkxBghSqi/QjN2aRzJPOPhR/oco471PeDYaMwQemNryV6KKaFZ3lJyUnyPV1vg85GS
Lr/ILobO18/Tk23JE9l3V51oi8fFhgNkMGEgIInUeh9AevXcrPUcIp4eyRxKlGX7WPbNxx6O6utU
0mz3K6mDVp07o7skcmGRx/jySqPaupk3AzuUK3OnsIV/3mgSoYdb4NA1c08o8qiHsradN33oXprC
dm7sPMq+lnmpLuXkTTurzRNKVnWKi+xRam7+OUrG1jroRRafvM7MvvXUyq/Yr6Z9ak/xC4Wtdqm9
QVw15Ti9DasiJ3NpFdmiKRsunyxPTk2fmsT6MSBgMlYb3/SJHHL0GI2L4Mh2xkBnMzjJwhFXjGGM
EIBwfSExPnv/0br4nxbvH1q8G235f/+7ifqPDu+u+F+Pb8X49r3ufm3ybj/07x6v8xcZBLSb8FzQ
sbQ3bPa/erye/hdODNq0P3u1sIH+X49X/iWlCc2IH4J/Y5vEAvy7x0vTGPs8nUXdhSive/+dFi/Y
ExpOf2ukSkyDFj07gnVBRrm/R68A/VxMBD97cjeekMDajygo6jejsyFnKsM7qcoqLrLsIsU2ZvW7
AWMh56wuysxgHOmTdaLs7vqYsQdQTaqYXuq8jQroJqM/aS2fa475FxtBy6bDj+dbNBARe7Oy1El4
/RxW0GKfOaqlXwi4qR6UDemAMWUt7smkZnlhIn9pttXAiePpROICTutyWzacrq3Dsnacr13vZaFB
wBGb6zLa2Q43ebcb0j5je4t18zX5sYxZ24pWwYFdwjyxdXZrtSL1WEvtPutgEpSitL43acVRzVsJ
NaLCbSN9T+cNEge40bb3hx8L8zb3P5oFg6Ug4ns4YWGljnfEys6S3paG3XCMy9rPXc2BdyYIENuw
Ib+kvfQYYWpFPgXFj/0lXyzvtZli+ZaX1nJm09VD5EbTF2NYIo7B227Vsm3BDXb8ZdvJwDqxqVk/
Nrj8x2bHDSgxXMf9bbHthQj5zWvxY4Mk0hA7PptmxeZZbbvoynaqb/tqbGxbLAIdEyHLtvG2PzZh
ZIXltdh25ootWm57NeIZtu3sxxaue/XYo44gICawtl2exBo2fGfb++sfZYCxVQT9VhvoS/8J7XMD
O7zSjkWZNwzPQUT0CpZRlBmfS3Q2cdjHwGwzS7thvtmN/kjs8UeEV/aQa5zQ20w856K7UXqvX3fR
YIZ958kvIxULUQgEf5OV43C2jdXF0VqOIUztAqedSDdvnfRgps3ZoSVKalrVX6e9dr3Yw02sAA44
eSntoHRnxUVxEFy7WMFIxSuWe7gL9nVeaQ65Eal6Wp0y/2b1cepbVNfpwWp6YKR54rqvKz7pMBEZ
hstmeVqTOt4bcJyOvdlHK713d2t4Iu6C6qHmHXA/htNMA3FDskeMTpqjsbSCuORfe25f7Eqz+rDJ
xgi02Rh3sdK0dwujFTXM8NZVDBP1of80Gct9AZk00HPB3EWMw1XSY33LNMrZZPhiz7jQ6K9V2177
tbW7knG0bcQ+iGb6zg5OgYKBJYwJ7YixZTnhuYp9kTTYkz0GwUxNj3Pv3aso57/PRPWUt967IjQ7
cGsDV3Hd3TWYJcO6Ea1fK55TDf3oije3Xh/WHmoXAfUOeghKPG3XSDEf6UWmX5B/6J86aaz72Jgm
YLhLA7XAJqpPFsZ9recMSN2sJoRapDuUs9NtL+dyX5T2C1RSTOugLL+SD25jRBTK/NQto8UDFHVD
6i9u3gQtwdK6X2G6CEpD3HWDxdtEy5hndTHDBTYQxiwXPaYJA0601hh09sJYx9WMc9y5CcdbzkFZ
M8jArAzvwYkG0F1tLXbdIr0gJTsWe2es9oynAbBNua2hhqyU92LMbMAaGmwWIH0dd8CoXAQ5DBOe
SKzWcBi2qRvf6JOr9uShrgfsPyanmcV5kA3Kfrdxov5utpL2TGqfel1i4jDnZZnkXU3GNU07CWtM
S7+S9zMGE93DszdN810BePSx5jtloTnJ+S5PcbqFsVjEcVWqJlHTi5760VmPEtrEwe16FaKGBuKk
NyqEnRDvbYcDMe0C7WEa+xxpyFzSqxcy2xweyDDQEHqHEezP7Ygs46qeC2hRMCE9bDyiOljTTAMQ
ii9wPWuOzhbtxbsly6hgqMjGd2vY3rBZNW9pRd5M4M1V9DF46HLuothtXzsOurzBdmM/Vq2jOK46
2Jv+kDHwz9EUwx8D5KAHGhG+/7af/jqaMqoKA1s6Wnt83TdNTFxdaw87vc/PZWqciWMn/rfKjw43
iZBaA9AXKaP7vHuq6vY1r9qUWdGq/kQF/I3k9WMk5QhGqyT7sJmL3z6VmUkdHUdq7QfMBsGsRa9W
Mb2s9WT7Tdqap1GsT2KlvTpU30weRnDzNZ6xRHuC3H0DoqFH75MNQQ2Qp/EgnUirLH29d5/MopyC
VQ0fZV2vvlLZeXt4fil1/osh7D/nw1xUwRQW5J9uMXGm6vn1otqdo5o4knx8fPoHIt3P00IzYarf
XOKc4JJFT7ZX3xG1PPuNkR6yQpcnC76AORPsYOeHeIS9Ywv3D0jIf9Y0fC6L7DZGbTamod9SdyTS
Dq8nEnDv4B8N5qZ6KTDMIEGlJRk7Nrq18Wc2yv9Ux3+ojoVNOfv/L4+v3+f0W/1rZfzjB/5dGtt/
OQYPKc++gYqZYfn/LY2FcP+iHpauzrvh8p5wi/8lfzCNv3jgaPJv03+HcS6f4N+lsfyLcpo0IMpt
hBUI3v87tfH2lPxSGesoq2GAIsHgHMmi8Xtl3CHzTZG9ttdELqVO2NbGIm5z2ebGN0BpBkdLTsby
gs3D0vZRQRrLyy/X6r96v34LftG5AM6mctigqoz/Tb7pr+9XOuG4yvuGs7BqWyM0RrjTjzI2xXCi
bEyaM6W7Yd1FXTfTQsoyjDxnKMZ9XQbxT6ebrcrNwvyHz7UtS3+7Mq7Jl3IZfmwyk398LgPJSi+m
QlwZU1+o0K0RcgUdLXg0e1g5R5Tla2ffqNnEFpOjTEuYppQLU101ptkd51rqX4lEzjnDQULM9ofP
99ukH28FxRoYWoKCBEcn77frJupFAOozxGWFJjifxorG5qndAFB+3M69Ae++rN5rRkyYf7t8CbHY
KevYSvrFl//8WbZf9culQr3j4k/iXOWw+Wz/4++3sMK8SW6pmC7wF6mcaVGp4nqL6SChOkeM+znF
0pHEf7gCv0XqbL8VTYxtb1IH+JC/U4CrtdbsCsjapYbTOoZI31tAnnZOg72EOt0+rVaX6b5G/MZ8
oKTj3y8acr6H//zlf991dc+zEBEZgtgomoS8tX//9jj9pdGYFpFV9nY000G+LRez0dw7bdZLUj5y
gtUvINc36pHRpRPcEqeCHpwnQ4c32kJTj/VgvMRGT1FSWEQ5303VmFp/2Ik5af92mzx4tds5m8cZ
jvFvH7SsZDWqaqI/O2cGaDwT+eJJltm8+m0DAvEPOpDf9n3uDw/oJutCrSiF52737xehDGe3AqZk
A1iqwxq4BAPzUnwRrVcl8+E/34Pf9kKUfQwHuQMeSjFrWxr//quAaNoI240Z9pxGcdr8vNkisU3Q
B/isnruqlORI0dqWPzfFv4kCfxVp/eNXbymeriG5nrQ5+OPvv1pDD2B6i2rPtiay+YBvZiJZpjHs
2zpd+aIa3uduB94Drdh//tK/305LSkSPfHNy6gQBcb+pbDR9ieF5Vc0ZXQJ2qLYvecB+LkcJjME/
XeOt//LbA7TVb1sap0UaHUldP0Rcv9xRlTZzVMN1OeDpWOpdDKXqozex0x7NGIrrjhUIi0DmlWvQ
eZm9YzwvLyX5phbdy3a5NRne+oR5eidm6kXIsJgeR1q7F5Qnxm4yqinoevoe5KCO50KW5mvroVhp
kYQ9TB5jpBll0M4c+pvZipJHUsqnhuaqF7Wc+doU4qs869qKMv99LAo8pl07fHgcnb42gxr3sSYK
wNmrdcPj8LUcGu1gMcSijdDgurQQUXtGJI7F6paMgFqD0WAu+oOLA/wJLoF7m9ZMMsq4lhyEa2ev
J015BeW8RWeh067IKuQtkO0q+KXps2ljloEdw3AN28G+Hpiq2FUdQ0ktnzf/2f04MbgBONiFoxii
AxRXhn2qTt6aof9w+hXN4YRbLPCmnGY8wu2wtPv84HkzxgKrG70Dl8HE+UtuFRYAidc7Q4LRNIKj
OUaqCVbWSySYlRk2gE2/a6rurcsHY8s2cvZMe+qnuEUwvdKqp6p2xVeXYzd2pbZbdksdL9d0x+8U
2tt7y+0Hv7d7ce/CanwYa338GDNrDtzM8qqzhwrMp80zVffmRq53+CRk28dALgLiXfQEW5NrfrEw
hyGg0r32yiA75TzTZCA9NmL6wHH2MNjNY1ZW5rlObNCikvmVU7cRyGv+s2pQyFpszTO1ixGr9QrD
0fAUEbjwORurIgpZHrLbvF/sR+FG5q0WJ+NLSZgdFOjR27VDrl1aApj9OUUkFCABEUSQl644jIxz
d1pRIrHvtlzO0BuX7FuOndAgD0jZIemXcebt6b2QifjYxhoP180sZ2s419HyzRLocGZbCb/IFnXS
qni+gLFxPo3MiGe45GV2TDSNgWifOv2x1rsXsLrFd+TlsA5cNR0ys0VlQJL5TevQVkTKv4cxA6Yf
e8GAkYWJEWGUzwvY3XCL8MQhuKIPMVIjQAaZ4xx2ckZiiqM+0SbXMqrLkDV53AkmkKXfWMmj04kr
QNsFkR31d5sBJkEu8Uk0S/korOR1EbliVpT1e6djErzQWvssUvcwWqUZIFtsrhZsfSDlwRTV43Rg
WjvvzCLPjjMD9R0CuDwQWrTw1Ela/6PQVDCN2Xoz9Y53IHuoORooqe4qc1GP9hqVN2mbxndpFC9X
WWy2u66dhws5ORp4Q6hwJkAjOM5+j7C4CxqDhtnOciBok1JQNCNI12R+Nxv8MkE95B76n7m4Fkmf
5Rc3mQqGjnlUaJ/TLTOEv8SdAIAvnpMl143XVNl3EWXio+XOGS9rZXYPnP8tO5yqlrG7mxm2/eo5
XRq9dA2FR+mna5ql59HGDvbh1uM4BBoDcvvRpiL63rlwfikHh269GyUCg4ORukCjzViJYv+zHqg0
oIOFb7v9KE9zIrfu8pKZOwjfuZ7SCZtofbhq7NL9oo30xvIsoZhQwwAq2stqIzlNqojcAFw3f8No
auQVaksKv4SEWycY52Zwr2LaMjJQc5XmZ2vhEjB4zee6u4I+KolxYiWWctfW7maeEx3rysuQ5Mz/
y4gYUr/SQTIHnKpjtZOso3aAoXmSV1ZDTsR169Xteif1lh3W0KY1el8X3o/rssklrXTqlTOxAutz
5fGIxUTSdZTH/zKCt+hyP82t4NpgFNPHQGlFf14RxNAcNVFXs+I2qzmqugTjvRYrcfOid8YHRDfA
uOm/NusdDVfXfiptty52wvQmbwh4OkcLspvbuPQGmshwt0byWr1XkOZRARnSqi+GSjsU0R7U5oye
nZtO9n7VuUPJzqlSr+v2GN2qa7ufDHNP/I/5YHIYytKrVq8W2qcacaiQwGBSF3l8gYyOUntTRY2s
XazyegAOZdK5udjiiYplmlEdUr2GcLlZT0ieqlw9m8OxhXZm+2sCqKAKRa473wkfdxPA2KT3EXA0
jyBndw7WTecA+BtEeJrEYPHkKPPhsGmLXR9sj1tfWcVmhvIIkJYvHqO27r0kF2IINRpeowqpuzJ2
y4l/zAeOn2B3dzA80+yKFlE+oKOcqpTFDya1u21PUS3fZakDPfVNSP4YQzNORfEH1UfX3K9U0euJ
RVKqhzhiwcQ+wgHjWCdNnD43vaHsm1EtK1cqAUcVfa66pWLJioYyjR5a0qfgXRMsV0jHnzhUwQ4m
ZbXNsNLwbld+UlQjiQNlJNt6c/gzj29hm81D9qS1XvKKKkXstBRDVAE/aTzMKm9PcVdEKhjaLfbZ
tOYvVqWiZ7GM3rmBOxpMqWhCtxD2CweI11bF6YmvR4e8ovRG80TvCeHwxZbRVOzbQV8i5uZ1f+cN
8xvmH5jynUwPkZu5yMrLKJgkXVjfaNTJniPtUa+jirSNhr0FW2SAR6/mV876PeHBWYhV2rlNnZE2
YMo0QgwJ8WZtK/wObQ0USs8Zdu06Iitlfn0GXjTsgNsjxbRnFha3nvNwHfW+eMDfU4SutpLGpnEU
nSFbZcWZlnxhEnrR1tcOcYH5yVulfkK/HB2RZYqjKcZkhzAw2qfJ9CKWktkBgYwQ73F5+Tqgy8s4
d8tZElF2Mcpps9HK4jJWPNU4i0Arg6l3/QqJ9VcjboqDiSuLEfZAi60cqlNfgW2uVzH7rlmj3Fwx
pFcqe5dr2T20sUUyFubgsF6jIRBznTzUGX+dErHzjFtVuEEl3eaq06sKhGTSOLfZ1HlUCaaFSk1f
ReB1PR1ZSxvG5xWKeblL6Ymz55HusQSmw4x61/WT+CD8xL0CCGW+GBFnML/ABh6oBpek7+lZuoc8
3aNos7quRQcUWS+5MBb6ZR5S9M+y8+LsZpyWTPkuiy/nY0tllIAqYYJnuWi70Dt1FEMGkzF0cWWP
ebMYmkeIh/k5jlMDwnEdXXJzMnAhFvUIuy4eD2bjCs/HfbAc8z5etLCrPexa2dgN5znup1ecVPVd
b5Fl5vPt3Yee1jt7PuOZp6rMmOyjHTdeU8N0n1N4heekg5PcE9x5SrbzZCjJFTjp7UyroetUugNf
h9MsTS251+2msXfLOPVRMACK/t4Pi/diCUxrgT00vU7Wx8LP0eDxKiQNc4vkjWAScqeyHu7yjKGs
HQF74/qUQzDPTi8YDA7xGU4FgzqU1JEP3ZcUI3S/6RDIoRmuFnSLX0Y3zR9FMUeR77XD+mqasc2G
0hTZ3qlnz8QLqOkKZETZMhbs6uzaynntzy5Eseee1sQ9C3rB0B8lwW3HZAF76tSE86wXy15N45Tu
4qxlmodSCe/ZotvD3qOhfx2jilfHzEumiesLjMP35pxpW7RkxcVYYm0nknV+A6Xu7MgDFo+Eh3nB
aK5VkORWvFfdTHBlFNd7crXTp7wq3kSdyyNfkNFJzRELHaxsAVWtDBOMOhUO4iHP3mtGAtYoUQQQ
cG46mPZAMqDpmDD7IciNNx714V2b6tOznTpw5acsmp4BwPc4bducPJ4cUVBVXmvYJb9NbR9d20Xr
3pKU1u/1GdGLrCO79M3J6Q5LGp9dD7FR6OYIOLw8665WPeMRU4biTKX32rHBo39rwdl4czmoAPQG
GfyNlxU1n27a1ecCN9AbqJnpIAf3u1FRYPJ1BnfYgS+Sm3pl4nCVetlRphzHys7V2lCk8TukYvuM
/CUJO6bYB/yvgD1HNG6qq9S10TOEFlbzdejzyd0z6stDOKfi0eYUHI4lI23O5A2KbeudcBRQPaq8
xM4Q71uoJ/d6ZOhP5OhEZ+LcnM2+O92ge5bMq4DQRyQiAkDOnE+WitSNliG0d9FfHWowcL4jG+dk
6YSQlFJZO1Gm21y5bwMMDFco7hDF56oNgDAqxmoGP5rbBRSIiHekrcRnvOz6vpGxfipQzARoiBC5
u+oYMaKnGsOdYe5Ni4pq5QPt3bSMQiDS39AuJkFWaN4OQVRJodMvx8qOipCxK8dRLY935ZY9fJix
/35juvUMIj4/54rAJotYbZ8q64FoSueDM1b9OHKOvMk4eSj8Ekte7SZXmx4iSYGMXXVobg2lV871
UvJ2+ZoRuxeidvU0JXDURdWpAUEwfQ3c2l1aWdqTxfHKPbjQPRH7VU7G0MTtoy/UPoKZo7fG/mKX
Dzoymk9L16pDnTZMWFzAnlwzkb+4yF3DHn9HmFeR9YDjEwRA7hWntDY+D9PYPEyMylEWR+Nd1bTT
GUJazJrtiEtkLz2GLakeIySAQVbjC0cARklnme4rM1qXYJ5Cu0W580JOmnG0k4V2pV4kdlh5xfWg
s4YxvXMupKDzIcam/MZSptBJaPNrPcCXCwAFF6eVQVe49FRBASkx2q7AgHEzd85yxbtd+Cg5vau5
TexzFuVfORpn9znHEGZPrXFfyZ5nnR3qOFeGvQclTVHGc5LQgGjzUwltYLcYRfqIpHi8AS+pN8dR
X4wAKkX5hZAvohjbFum77poBfKH2WKSt9ka/jkV8LbaYXfSnR9cgV5CWNdpNppzio5tkT56yU+wa
gDG7gj7WTnldavsi70yfJQcJbdOwMu4kky4exk1YmJPz0Hf5nZEX3YNtm3mQkN9GWMOCm51gumsv
pTbTq0kdm2b8nsq8I3WuVXZ9UFVqIrzLmy+rk0lft1IOqMSiC56/eSDmt4nfLP7akiyQVPiZLu6A
7tbnaNtr9dZQF1O27vU8GvKGtqJ5r0ZQCv5aOsZxTKJLWcWyxcFROAGnmgSXMW73Q59q07yzKAAf
k8ytbgdTpG9e0fMCkjX9kdDQoLKPOK7i14lDGnXRo0T2cFPb42ZpoSa8qqTR77u0GUkLEJV9biLd
gcriTYdYaqdRbwRsWU3fx42ySkQHYpU+R/T+faBFu50mx7Cax/pQ1HIlfCOzv6hcN95WejHKd4Al
h9T7XDBXOfuOknXHBXgvJBKVONcCFBPeg1xFsxOTw8g9KoujmFpkjm2usMZ02SmWXRvEMUhYv1Ni
udKI+xHU0Zb1ukFS72e0x7RELIuPgApcG6xnrVvmN1sh0qBXXcodAOmVU5TTfCaFaLlzQdaNPvJ1
awYpCZAjpN04+BAgii/FWkzq84JfwKc6AmwjKubj2A5q+c0r4/mdzXIMUm7slRrJ1TRRILiENizy
cZBbdBJJ6fVVAeGQFdPABxCYbjyFKekv6YWWURRfRbYbhSCMG/EV6V1DDAuL3RBy7LJeGThPzyTf
EU5BKhCmJYTLmbD79mrgwR7619kWgCBJFpKjYbbgAoXbk5USzinQgJnScJ6uF5GIV2SG5L818rVj
p73W8eq80yuh5GhibZR3eS9aIO6h4dZ53QSIurXsjNyaM0yX0Bm4+UmaS8a+kAc6MEBq7HX22Boc
yiTixlL6n0bTNNV1m7tQL9YFtxMerySqNOpGayWXo9GdbsSKU+vezTo46RpWLeiZp9jr5XXRA0K4
bibwVl+GyoTMsk7TEpFlQPwjone9rw5V4UK79YkJ4KeWtqCJmABqI2IFSqj1sBgmkKWg0kFqBCkf
jDNC2pgJQv8fx2cW7mj+piVe3jPWjqw2eu5yW5lQUbegTHeK3fI99VS/PjhYemnqEWLEETO3cawf
1oEguAvenDW7xGgknDsT1ytJniay+IXegJHwhxTtwhEKcnHLYgh8xIlP7pIO2ZGIQecGYxPn+DVD
7P1lrRHjcPRCao1Mw1QwfWtDOe65zzRjvv1Jkskd3TQubSNmEAZmAUzAQKVV055o2hhwheuRtnA3
rVqj4+QBwHQ3ggnITsQPLOUFagutb92bHHkcWGmYwoxRPL9aRIq5MhAjdlFCsjj+HVwBu+JAaUqz
IAaQKU5L6nJgYH4FgcpHZleeddoLQygdD4LZVM119gH3veEQNFKhnxpgEWKPK8BGJkSPuV8+VlKM
8Y068eraH0DDMwTP86B4noRItklNjUNib2od/4y80R4fLL0wOJf29spkz46kSq+KRG+zSylMfnfl
UNp+YjHOjDtqoayjQhbtPdho8ZYn2F1azBqkkHGGN7t5l8YcjXlzGiYk0VbL6Paya1PyOGnsdtYQ
+aan2R+YPMT4NOWeya0rRlfnD7Cz28NiLRKNL4P9muKpdHCDrk1ELgsZsLP1pHCg0x6eF5fICoAr
Z0MljtwjXWSREnB4zfshXut630awcPeUyQvC/tmoLCxT5PfcZRlOq32i6pzG4koqTnWGcSPAijg9
/hok1FZCHcc8L7B5NI5sgZN3tVLqarttRCev8bfIdmPDrcZ9IpUGgj1F5ZZEJfoYtbjePs+HEhMp
oiE+0+J4F4EpCrZfMW6dM/IsiIJ1DVHtop6KYJ+a9lQyxkOiHk5KkP0+teiVEK7LuT1XI0pNPAOj
41LzMR08K+KX3bNFHmxyouIhF2X3cxgnf9zWzpw78WgUA2axdoR6d4o6S2+DJdfG9UpThT36ddn0
4x6UjWvsvHWcqptJtaTBZ/OgXXi4NO9m6GR9ImXG6R4kEcrNG55STQsXB5EHjeysOXPUNJYLM7jB
2Weda1fHwhhK/SHJiRwKWQitNSTCe8xuWtSoHm0FoarrWVZeiIsfHybGjY4aFt64d8XBiFAVV0eq
tGvoH2dnqzdSmrvS615HD2aHv6nEYPwJs/eIBlxr9U0S4oBXUI7kLQzWeIfqznWgropOfffgYqPF
EzW3e4i7cgmR7RqvW26N9aluGg5Txho3301u9Rs9otw8gh2pl72N1h9fFXwr9GUsDNFue8NYol0O
9cei2h6NPiuWrz9fzr4TPKOu3nnwkfoV0qvfGWpajxW5bkuISo/GYDnUqzobxO9O+4JCESRaRyeR
oRCpF+Ssqewixk2xlJpmX4UJiR/L2V6MLr419ahuLxkaUZ2cj2zo6aUmdca5kkQ7dwSQPK30H238
LruMB9fZO72XD0Fca9llXGAunRxdNB+O0ieMqrUlVjrPRoSmDBgFnR0SF03nzFCkLD/JbuCdT42W
KV7elRsSFRUwo7lgNflyWHxGbkHjyCI/EN4SHyajM+JQFSMIc7+McyzisAnr5cyJnUE2fjmzyj4y
ejv5mW0AFLg1ogdcwJ/ymO4ZVNNZ16zGrvZN5i0v7VItV8aSM75nENGxfnqmYPWa84q6O+sIOwUi
5Njl2VrBEUGWSzWoXX1TG9FL6mAaOXgaKkhBo5xKm3W6xFdboPBNb705Teq9C8+FnROPnHmYi5F5
Fi7wYVABcEmN79CUGrZaEjvh4qvS1Zxw0t3suBpeah1FUvTZieOG94zWF+AwbzDK49jVe97XrCao
qFwVUfdjyrG7V6mw4NoPyaeudaMpxCxRgG39sUf8HJXOZVJkuzrNxKOV2nV8zUWy6vtaEiLkdwxT
+5dmSXr75ueK6bRGLp7HTq+z/Sx0/EsLJwtz9TUMUslBUwM3znNcBr8ykeTU0T4iRtdY5zU7GdzK
UzNuEarLYPbqu90ZUR+O7HisPjZpBoeFOuw5l50rQyzc6nMjHH3cjYu7VkPg1M1kEMk6DzaVMjcZ
fNkSt5l2rAgvU3scjtTEmhjq5m6SjC/ofPazdtCrdMbwROcz8tM6HtwvhUUe6bWcc/sbbYZ2uVJa
L1FEsy2OT1RE1vgQU/mud5ExmuMTRsiW13eux5PMNHu8KqpYXx860+X/tJEW4cnE6bqmJ4LUEphV
ANx1AUeMTfJiIoVu39lPipwNRU/LFGKgXqwaAmQmIocJCZt+tKTaGsLaYEgLwOGkonkKkjFu7W9R
2cW570rk61fuZr8m7wiZ7hpq+paOHNbYPCM9FB4DhelC9PbSjLgP62mhO2/iM7ZHdvovXUnaAAkw
UDfRRLTCY0SQesgffEHbnHq4IzxqfFQdnIR7DhMLaFTRW+6VUwyTDLLMKEs8bGX2GdMXGV0+8Z3d
1sOemXIcwXa54ob+U9nuOOn1ECgYmtJs7zLGHv+qkSx9AJLqLrEtjypFDZ34/4e9M1uqG9nW9aus
F1CFpJSU0u3s6abBNGVzowBDqe9SvZ5+f8mkzjKsdexTlydi10URhgmSUpkjR47xN+BHZMcqLorl
GJnZ8GIlMxHA8CwkJNc+SWX9qFx0WagFjEN+FaVGPd36dZ1EG+zFmGelX/LSzDRwqzNKF3V9MNDG
xWjdnbL+doG4bB0wuzS7w7BI44FGU3sYQbvWa6dLy/QyxBRprtaRN8wTiBEjepWS3ucTZ1aj/BYh
yfQsDTttfpizha4AJ6nYk90K1v5EDkDPMjazVYfa6XMwtGP8DQfiJnxy55C5EVLeDP6iwTI1h7lD
Te0MC59kgwpstlDDho9ARlRCA79qIxJ5vHy91rydqWchfq4H9gD32uguod425TEEi1HvlqKzM0Cd
MiTQZ6jdIqUax16b7yB/ILXRRSRdLzAxvcFHtrnyPeC2DS3FPEX+l/09RsJhKa5FA9KG/iQa66j3
NeGIpZjI0uUGuWu21QpZyva5KHsUq9ZONCagi+hC9ReQDOvqoMDYWbrJkiyXyMza9rGmUo4rncyH
eV5VI8ezcLUYVTd/Q76iSaiOlO54VTRd6XwdLDbHA+4UxOaGE3p2lSIWvpzDey1BLtXATSU6adoN
+Sxpwyq4hqXsSHjyXWjTaiFj8SiK1JZe9Z0w4ILkfg/41qIm8qcEwB8gV9AXfbvN08pE2rEfXTyE
Vuiph82m7yi9KCqnlRdpgPwyG/UXgeqCFVwZlUggWuJ1nah+u3DZpPwN2O0TClAf312b3N9xHdsL
QLR8BLG45NTKG9SE4EnhwSRz5qD9s0QZInuaUMub9oFFx/16QZDD/RbkmEYd37As/wst/Q20FF2H
n0A//8G8ugUu3v3rOnlV6vVfT+XLv66Spn/Fz/hntOnb33hHm7reH2A4IVUB6wykQ6nv/6BN+ZGD
vqsHbtGieACa6B1r6sg/kDEKpOn4AeJLgQvs5x1r6gBeBdIHowuMKnBUz/4nWFNN2/qAQBO2zQo2
PS6i0UPAtT7OM+zBOaiWWhNmEe1BjsmfXHPXtMWlTGivIEAIyxeezja3ungtY7SFp4ulDP2dj7gM
HMtoy+pHqSMt4lVnASgZKaCBktg6JTJQCKND4kIwQUW67X7bV/njqPK/nNpZg3i56D3jPJpKfLkp
kWLOkr70qX02Bs4DPRDgKuHUbe2++hbEy0Ng1QEM+uUhjShoo0NNdJ6i56L1E4zbl4GmH5TsQcjn
xWpfIe8alAmMadsgU7rNTBp3QOFveOCjcMrHxLQPlZuZmzREL6ylFreKBZ6BaP5iALRogYxsuVrm
ZYGskl2piUSKLiV3kKR/veHMqeyJVeQ23/K6eAyqYlta4XnH7rWir3A+D3LH/jRtERN4Nl0V7IHE
InVjlfXptpIWV1EFUTMfylprxdwHxpepFtfYtGTbwa8ex9k7xtFkUlBLXuLQv8PMgQKIOSHS6NEt
SjrzoWAbuHaakD409Of1BNFjZdPr62X6Ek5016vsWRXQptBcGQGY9Eensv4sWhQDsvFx8OaHtuXN
JRne7HMRP4+LPFv8tF6HtkItKE/qNZaex3aB4hyrbluU+bURLH8uI+OE9hLio767cvv+pu/q68xs
kCjCP4j8d+EwBViWFBwwhObrTX13nvvrucFYAifNbxD21lXeY7I7QD23k34VGou5npzv5HMrObLz
W4T6laiS57CdZuoWeb2NehtRn9khVUe6FFFaCEbYN994WPKmHt1aRMnEuUIi4iyBH8+5UHS7chI2
5tdiOkcO9qqjiLuRrXI0G2/aznRJVyX6zbZRDHBP2AlI5Oe1EfTdlnSkvUMrZkJoTrRb1al0zWJG
zN2kSVc64XmqTHMVTc5+CpFhShyyy3wQK6/ojrOkpOTGTE2kozFQWJjsHg0CWaNBIiwkJoMz3ZhF
n+pxqYeRLqe3ixvrHPPnr5QxriWEc6wOuuvCOs4RnhtN9vhT9PovYO9PQGFh+4j2mZAxHRfIIoSQ
j+vfK83KiXoZ7f0ca2tZufs59Q5ukpFnOvlv8KfWJ4T06WqCljqbGlj5zwjpobc4nsdhtJd+1aHo
FeyV7PdGVX6zU/bR7Dhi69d1A+pBWfvt10+q9Ql/BtueLk5Q9YDNuaTIn0JdSa2IwpId7cG+PqOC
WG08Y17bFFTSZSTWvL2IgqZ8mF/6ZXGJytLu17fwCZn6dgeW5qzoSGvSp/g42I5wnQKEU7TPhuHK
sYvLKPbOmqZYzw5SVGH2m+GWn9Ch+nrSttkvIAJT6vysxFkKs0UJh5cbkmGsOgUcZH5Q2ReKwfFK
jei1AIy4A9AYoMA7opTjXXX1s92oQ07nP0PUxg+xaujKC9L3h6AyNkV/0aTDg1/5u97GmrxujkXQ
7JcXo4Pa1uTYBCBwaC3Eo7IXNxja+qSE8gww81M6gsSDMBmC7SMabU0/fvWayQdSlT9OOWpLNaoh
c1PheWMi80hZGTdNaxP6AKsQTnlqRHBXRETNzBQKDPOCLfvovKCG8C1tySsdtrB93VtUvJwWEKpK
9nkE87Oalwe7IXz69kM2+3fxYj7MTcIkU/4RwgFlWj8+LxGUrWrdtDXd9dt7/99c6ne5lJ6R/3ea
zhqR0h9PH3g6tv6N98zJ8//wAKzDRneoWYLy/Hfm5AV/aHw1FV0IMpz+fNb63zKl9h/Qr6QJvtU2
XSQsyZzfcyfLQqbU9agU6HUB9+2fpE6ODhc/USy0OKawfIfczuEOWc4fF/OcmI4RL569WaQCp1qM
ytpKgA8YItTKPEDb9jboNlAzqilNlYv5ffFtql3tRN9ToCm/IEfRbGa/soJt0g7iJjG8aU2bS40r
BxptvEZ1Q91G1oATQRnCIR3SSlLeCdr8ULJ7/DUADKHzOoDmrvyK7KxItkNK2L3q4uQiU/T0GiNZ
vvuO1jl3gxESrtkuGHOL+kCplCM2BXHwUWk0q5guAFna1IX9+U9v9fd7DCMFv4ESGKEIUhVj9nGk
QCzFuEnjNliFgMiN8Brq5r2TcXrD0Kg/xdh/tNb+3wR/v9Sv5W2nXl+7q6f6/wPVXxgNP437f5xM
7suke33512331L22H04j+vf+XlPeHywMOh7SF+hDkMv/fRqxpP2Ha9nMY06eMDY0Zeh9SUkLUWAo
Yaw2EBocU/5eT/4fAUQvJCEs3ixL6h/x3t64sP9eUPqKbFOBZyEWAb3Lf9Pe/YnLkFspXIIxc199
K0QIf2vXKNjka/CTyfLguj1H31PzoEQ7ZXY2nQ1vmQpAFZrPUalg+69BlGTyPIhdykPk/2VzGIMi
b68wRa1h2YO8BRXjZl1KCm14Xg4vOJLSsV4lRfX+a46CS/5EQluHPwRKYd4x8pKG+hVKwsBjWY+U
q77EltmNJUKTrkJboBrhvl5akvJJsI0KbOhB8Ol6stEOFb/z0yv9L0vpYwZBCDRh7qDOgWzzm7zH
p6WEKTziWYj2vYZYJaXNoSuc3DmAJG6VhHkddQn026TOk79yM0zs8DcJjPUx6HF9xGMJrPo4y5vi
Zj4uZdx8/RaxjuSFbsubER16AFpEILBB4gOuGNEa2Lz73HEgWeqSKisAczTXnMUbxXnnwVtHzb9q
hLKOges3/OzXY8QU/ikwI0xFtHF8zRDE4kVPy4/3OKG5YSNebLx4hhqQpokWGclml/voPoCoVp3n
PWauiXf7r6/76d3o67IRkHC5mggIVfHjdWtMpGRlCP8lwnOt9VYUh/MWIawQiVOOhAgmfyk5kXAk
iOPKtr3Vry//8SSvH1s6kLl9ncr7hFo9LD8tn8gd4LxMsXihvCYbgf0pmfATC8nozqolkfkxQWfa
uhIZcPHbrDU1QaaNk5xB+fWdfKRBcSeajQR7ljzfYzTEp4HovAQcHFClH2GwlK7aY45chPPWQN4T
55XZVxNv5deX/M+Hh5PrwWj38aIRaHF+fPhYxiFMD1O94M3EKt/NlregfuKqsW+dbeJTFn1UPaPe
gHuG+fqICe+ggIsllVmPv5kIb/z5nyIZAxCYDqtEy+gQTj+rLUcBrfyg7oznOFGyMFC1iLXxYwH0
tq0oM6a4q69xRp6RepkCW3BXLoYi/W2Bq+28LlGrK2+DIi4w+2jcStlfMR4v2+dfj9nHEqMjLYuk
Cjl3lBGI4eIz+bAfQ1+ZzTI9T5xqmQRmD+CNtHwCEg4nR4nBuK3trNGLphsr/SWpo/6fDhZcWcpi
Akqv7/wXDiTi3fiZAI96LnPXIIanRC+6D8g+dphGitAl7mO0pbKnInVLIqqqKQq7B99INeyjgWL/
FvnnmN8qUbEdLmjaINzzm7CiaeEf4go8O+FJ24NbyBuGPv5xjk1iLGtsm8RzCwsbJ7S0a+scPOnS
JTVYUhAe3JwhCxCI22puChqIfkbZGGszeMAgy/I0WhcLTjAXRdyU9EhLWOZht+5d08i/eiAUl2JN
FXEiJNq03qzyHFhrzl/NEjTum3+0TNEhCKgfClPrvMMh9D8HjMyjsGBPxnCMaSoSxBf6st4jCK6y
v5kNv3d+cxz9GBZO13NNwoP+j9z90xqV01Rbtm/2R+otLlN+iqAcrJAZT2hPAJuOnn49vz9fj2TT
8uG7sldR4SCZ/fi+xBiCVYP4fQzRYTZuy4wAgVBZlkv0MdtG/p6g/rHCQOhHMwIcANVUxhRjsU8h
mKUOdKkc6kfpotjormvY4jxoGPbayBXLKD3M4XzajvLe4Wf9W3yGpKAtsqaxE16z60dcYn4XIZ3P
2yJ2OGR3Ltx0cOpE5k/DAaeoLUKEFx9rRVhqtvja+c6VfULctL3GJwVY+SyUFBGAwc8lppEdr9lB
R+9r1CyhcVCFg9qAMnr4JX7i6YxrcoYiD/ZZT89x1iqHAWuS2ifd0fqtrbfkXjZmIEpxScL9kunM
jK9KwOEZmuzazt4vUPUGc+PCHAc3sCBR6m9qt6UN6ElUXCjHTUj6VRt4RFw+8CPdTYeUkfInKrIx
7jwxSp1sdbVb0CBpMZytkXFX1nDrCIwULpXKIKrlsMLsYm3AmZkOkUO28p3OYOg8DCb0uGKLxRCJ
29BgLyn+0WLTU0NItCOgpGsxNvG5zibCuYysoM4fQau06NNOVGxqKsVVSr9b9M1I5P319P8c3m2o
RqZtkQih9MLp69NkbJWJ3R2WZN/FAtHVXY89GJ1yA5YM7fSdh0Sg94iY2sIkHO2+a6MrmtSSefrr
29Dngw9hU6APTg2K/oZt2g7Hjo/LEApZ36D5XsD8LIsOORR4t8Zr1cTaEzjOWvjDKpRVcj20eDSP
aOe7VbSN/M6mDOhLifHXqrOj5gKunXcLSjP35xUeCcDCOt+Aqde4y1RdMIngtKamEyb4hYSEPKJn
bDIPK7R3fHEWphkKaBgEO674YpNAYdErKOFPw/7XT/x5o/AFOz75G0/N0woOWR+fOPPCGE5/K++H
XvP3ticMko3iO/PWIWt1DrH15kg4ncBlERVPvXd4tZ7Sok9HO7wNcffkm3aTEC8PSW0Lvec0Swtq
oKH/jkvm4s7AmOjXF/qQYs0+ZnSgviEu/Gb22p8im09K6ZOHENV4g5b1udjRiBJfwLS07zWumLXV
oWXEDXQG1G+W7ts6Rh1FIxrCGEEhtOI9S4cUVaMA/2TEFucia8LRtFlVoHazpzxIgR8mcKj4VjNj
9HUMm4lPJbHQjzhHhYeKhyGV2NW+GkS7ntmAedxfv61PSoTUbwiJwrEtlgpgdhLoj28LjU4L9EI1
34to0JGqUw1Ti358Uv3oTD+zcSbo4Fk+YFWgE47CqCxeyOQVeTRvl8KzumgHBbof70n7FcMxylQw
+zDHIJqUiREwxZwRTSCiW0/YPCR2PRLWOlI8Lph0oe4+c2i1GIoiQu3z2HVSYxtgZ1GbXsWBnfKv
0/joUJj9o62SMaBCYxOkXJ9zvPkfZwesZxxv9hrjbihkRXQ4nRfsmD5XBjbZjjG4+c2wf9qO9CWp
d5u0SqnTkYh82o7MtCInryd51/YWMwRrPZBIe5IpxsdBTbdCoWA0EPdbwcuYGfB8CEtyQIIeozQq
jGKvwYz7ISbtnYOGCMc6e/iqaNWyAyB9xnemko3q/bVFDQL4gFpQOWStsIr06wDSql+EkSYWX4I5
DYavZlVU3ImbAVt4yLxOH/x//ez08j/GRB5ebwIECXSsSCs/HxXJr1sjglGEZQU2BNChe22zGY5m
mB49GmaQ/ZtYeVBoAxq4KcV61STNuZn3AD7gRcaNcaHe3DzDIpYC6ms1RT9giZmHMezhy2cS5t2L
k+aL+opxB1ah45ttqDO8eYj6aRm46NaRkLf9bhxdfziqBs0YDM8Ls7AuhamsYFOWiGCu06nrsS6p
Jr/BsxT8j3YwjVBzZjEMJ3fTycA8EGN52+qdWw+MrxOtzcnqxx6QNSj1kIQ4jLozdLVJddcS/Pyy
UCdgKtZnUzZribFWm7AOgYzExi2MabkbvcpOHnonj8KNcDrbWqOvoz1dvajD4DVI7DFbR24eHaQt
OoSSTNxgQxBO5t4ardhGXaL1Y3NbZ1Xh3M/uAJfgPqjMabqbukl0V0bblcZXdgzZv7jK89T9IgE4
Yt9SVVbc3gTTAoQwRM1z2i2V42NqEWSVsOmDKwB0/rMFWbh8QbBTu+gyVcBw0TMEOLTOIAhY6aEL
ywYHXg5W2o83BLXnHQNLGvjoDl5tY1v4GvulgFK/nhDDV87VIqqBKb2ADq3jG+GZHc7NZenU8Kr6
IEzi/LIEtNRE4CijbhwuRzeMkmRnVE6VeF/dTqnqzEudOPJ3zBX4Kat6WEy29Zw++Yhfh+Eg/bOJ
Q7Wk89mI1mOc7MekYLehaTvi97gZ6qQHfmr0QFnPmByjAd1WkLZYx74m6wpW3Sz8yUP3U0q+dKdv
GkmCbvTq3cId6KvTPC+IN9vDeeqpOsI/ezIMKddz6ma93E9lahX5ynUGvS+aAHJ4nAg6siGecFAF
SYG7cRy40Zd5rMdagu8xUsjBMhOGXZ9lECn94YuXChfjjiYIdJFHKohr2YOMQnrJF46Tt4yUQU/J
gi1eMMXdC0OESuaXMDATKwdqPaZ+uB1TAkEExhEWO+xhYetbmgekRu2tGaGV12zMGoqfvyk703Dp
V0bQ9ehjp9hI3Pfg+hs0HaVkZDH9TNhB1pYHJ2hccf+kLKumCXRO78RoDHAwwFZGeLsUXQRGTOTw
9NCeb+OOY0ohdch3hg69WvDoHQZ+yNSTbyBHolB8hlX/9qgxrs0MX5NK/mMvaUOuhiuzPuqgE8F7
sVBnt90/IanpcS6dIKU4ZyB7w6swUByPndem4UDTQO1JyLTo14MEb9aJH7u9geuY0zf9AwC4Hs8h
CxvKpdrH+DRa05WfAh9A4wHgc73ceswsriD4UfMcGpOeYJ4y9Jt3Z4Pv5UGhh2YYaMrg5dn5zcg9
wDPgsuv351FKiOaZCmbM91zkXJAEdvFkFmsHw17+fC1ji7F4nz3h0gb8SZki2q49BOjiMxgoCfP+
3nPcwF1c/S/RopUgzEQZt+9DbZw+/vcgnz5H6QV+ibTrghuwAB4Oz8gd1onaJ2hk8NANEFUuEiHT
nZi3VDSiCnmr04uqlqFjqlHK6FV0VloBTBd4ZPEwe18CkNWM0mAXOR+xa4qWCoqGCMFVZmgG8bqj
wrX5Zi4jE1vy0whWNSuIuHZ6phiAxNys6wpjBOswo3POr5mnV3uaHrjS54yPhyIIX1yZ64efvBm5
+N27LluMICvfnKvGlPH9gmk6mAyeVOjhPU2kBXA1d8lD6r9iJarlOhiwCWZX28X61k8DagD14x9V
LipHbg3T5YB9ttiunOp9pEuE5nZMekB+l8Hb+btuR95vMkgbw2GUL5k+rUvGysPTpGa6tjQH9B+0
B/0Fkz2fL3lp6uVQLK4ephLDiXi87/Moj5IdTCUme9wIKxLQbmdpgaQ9zZUkxbpb7t+HHDl1xe1M
tJv4I+wAFRdPazAGyX6wAP6b92RuKRL8dWN0ZbI28Rzl4rhYVhyZOhQlsU+lAkMNjNcU97j7gctB
7Jf9le9lc++l/i4jWQQSL+jPYdnVOXiVFGsk7HNgJWEbUYdFyann83HXtHwhaXTzY9H0/H9+K75A
7LKovTU0R/LjgNkxRYFR4U92BiKzGh68Mpw4BYQQPJkZwKQ8qu6TaGwiDMz4vPe3OfQLPjIZdAzb
Mxco6zJ9N70pJd5EeQX24fBen8eZJ1bprgfzXNU/Zqd1hDhg0cVw7MXbmnmXJWmxNQ+XB61zMXb3
DW5so3foTo8+IWPAEIl6wiCL7TEaof16i2kR5TrYGfwMMSc9aygA6il+Kkj7bTYyAlZv6+ftYDfz
BVx/w+dRrHX5FxbsFOoDxwaMs6JkAUf2StRImGD1hjYOk3pw+5YS5anIsqDkrcIdgh+IJJ5FYbPw
N5ZTLTPkWE4ZtsFQgQI0tsUcfYuCsxPu2TmFCfeioBrG1OicMUHkJ8r8jlApvHBmz2tnIk2646yn
B69PYMGh39Qj/AtTB5Q3v67mnKf8PpKehcb5GLZYGR8Dkeqq78kwXGYhsqk3DnVB6GtTiCpavPPG
2kXIkNIF1auVpAjkPWqdRY7kbIbayXsx8MYIsdMr9LZRuKGebpgIWEy+00imXUVpXyQmvMLzcXGL
UN5kSz8at4pkmqrCUiPZ9Ui8pbhnjDViRfvUMfUzhDUaOA1g4bdyXA4iTtcCgqIa60cPTaPGenZQ
EcyPntfUM5ZkdtV2xl8oeaRTuGVHEzmudzkNBWONsodU1GacMevuTAD3GByF7ozl7tdRkts0L8GA
PYv9vcXFTpl7RK+GIkCzBwflh8UB0l6tenaHicO+hZJivpLSxaOgZ5YXaWAj4FXNhtS4MFp90+b9
SU7vsqlTKu5r1xWIDWxP5b4c1DPTLQBIzheyf7148aHSn8BrlzFDC1x/z7VMg0/grqs/GAqqE8WW
k7tuFiV5WLOUI7LF8Lh0MxTUlIWqV2VQ6J+8T1lySiJRAO2RH50aDDqcGshTTjPk9JVl4+WOVY5E
pRZkP6ZKj868hBhcjSfX9chYdDmw1ThSYJekZd1Zs5jMb8ekoXOkEKzvnFopv/p+IUCFbGl0+HnZ
pxNbmaSLxF2phJp1k50CVnYqNDa+pav7KOfoImSrPAWZAWCg1p2KESU2bvvErXnmbqQtOuBKHLG5
g4ecuIYccn1b/duCM6qMfQQd714v8trWfVsIPpOekzJc7AzBcjQYimIbpzmrcXcaEArrOuhlPqAP
wjtErfQitkUOZezXx6tPfThqOVq5FcwTwc1D+PXTgR4iCslpVtu3cVV53DXy/ROrYQRifmwMR6+g
fKDwAp4iafS9//ry+uD6U/NHXx7QCaapAGstrv/pYAuLrjIAWlCqOoXGlBowd8E5gJX060t96kiw
mlDaBBjjUrLi/54uvf3U8hv9DMYOqeTfcwRiWlWtmzp0nC8yoAlIRMZQky99kvKGMaJDYmb9Hhx/
fS8fy3wumBqqQsg++h74Aua5/fFewkHYlG/T6BYQNGEsAeZGiG5boD3bBUvv347zf17QDnQHwwO0
THHxM5Ywi5WJg6qJntFUslFEGTv+GZ41hLn3lf3rB/wMXuQJqd0iPkuTwrbo730qZE556kRlh5vm
e8QY40UX7WdPzCjrT07rD7u0Dhd1049iTsHKlTqeC0VoMNrFYT/6zR19nOmMOQwIP2DzQl8cncvP
fcY5MI1RzqL5mp8W1Uhexxqf+iwkrif+kPAKYqfXfQ+wy3pHbIxY30haCyRh1kPDyX7n4kuEmRNU
Em9eE+obPs76CK1jgtCvaNbjqUGIi4IOs795iI+lRc4mYBlAeNk0aUjw/gOBWppwXnBPDH6YKfXH
9/GyvUznAEqA9zsMoz+UxRqdJGXLlVQ5JexVTo6BhIEoJ3mfjiaz+zf3Zb+VoP69koHFo13KHKM+
pVvr/udAYpo0AmQSt3u12Gbcbm130niCHjhtX/3VLiUt6XXVRhTzAvTaFo4ncIIh6RQXbA+AaCLQ
1zWlhkvb4bBrXsPqjKLqoBHQbnUMUce0JozEbHoc35FaRlhtq1LbKZttkfcLNDYg80gpb2B0Udu5
FBBFhXeNmJteWplH9iu+QImEpH+Voa0YAHrpcbdH7MhMAVscyGxlUmyw1ahZfu87ojT4NUhVp32M
lNAnOqFywro55bbZ22iOcWHzsjmL6H1nhPREBlVBWcmPpd0z3OzpXi+Pos11j8s4baY17U3em4ni
EmYqWdsVqD2WrQpKlOxrmSO79PcZuyFOI2tx2jnfTgi0ckbGFyK/3jVkM4jmjGQWp4Zt7VdcsshI
Y4dzk/I4ys/5VLQk8BSQ8zS/F+RZaBrB7Qmc+iz1TEOfPpHvo7A3nxL/AJl4AZUS5jN1Po78krI2
vhidX4Vro6+iEV3BRoD/sa+DJqjluI0az3GbO3cOcDq+o8CtWygkHabtHSscRSrvLqkpb0Yb5jmA
gF2sGsuCdmSR5fw1c9Zp/XPXm0b70XKnufOPDjJg9U0ZBGlmb3GENZCpq+mXTh1KqzHd8G1Zzbzb
zTjZi0KD3+AoPGDCZFou4Hk4l+NlhhpBu6xoKI8Jx7fAVzTikths946JRemzZxYwxzehQ4ZXrnDW
KtS3kqO+gdniqcfznvM1dLQj79JHkIwMt4xzz8YO+7SxU2nVxw90Q3SUO02N/C39KGWecUZAUDbp
MUZUplegpNZGleQ2kJ20VyM07uCOqFH5GCkGBsaUiRuBgMdJ59adE2wj5mQM9whUiENiiuWswFTu
wNG5+iqVp4103fgIAyVHRdcZ1F3IpD44kVvhBuTY8XOq6vxbZCYwIXoTwl0YK2fH6YoaBjT6C782
H6uM5ViOtXeJ9C4+ak6Mrl9jGmqXysnZphXCmUuad+aWNLDb+rMpQBa3XvEjrvtb23LqC+UY0UUx
tNAAWmqeQEmiw1D1wSYORv9G1nFDZ75OXhLsepD4w8dtdspy44ZBc+4vdrGDIEvbEdk27D0yH+c0
B/2f3cifxDZ9jp+Rqu336LuGL02Q5fsMUcgFUUzMwuPUrG4BjmL6llMTaJEZrKL7cVr8p9xAKCAQ
fXE3+nayNe3OPHfMIE5WlWGIS4e60E51bfnapjK8oVqVgDjqRPBi0VsggbZq6yvCMXGyq2dsNq22
6L62g8MJl1CwaeepPxetmrHELUZ/HcogjP1vCUoh8xkt7/5Ha8O131Z93ZFXJ0U8w7lx/Ve/c2Wx
MWC3Ik1G/3vjWF16Mw0o5Lg0hy/ctrMaXBPj6slM2/oSqUTzovUsPUNDVzftogG9MPKnK1Nmwxnl
VuMcHkJsb3yi34s1jgKxG7Q3IBqBDPw+InX02hjGhPKZtTxhNoE8VRDWAACXpWXmxnmdI9NXKWQx
ljGbztEDa6IVRPPkOFv4fc7k8EDIRS7O0WTM63M1NQrBkt6+cPMCXoBwH1Bt+WH2YXh0LJbP0Pbd
hloWZJNoQsBs4864bTqyK+E2Our7XE8kASb91Khd9RlN9wwjycjFFbQXzhOt0GqFE2G5rziZrtAx
RZoG8ZibNkZYBsR9F9038dx8U1ONpAcCrNM6tBQY9pT7o8XnU+Rh4U0xlnqTP14HSEvkgIuH9Ckt
EDahq1A8lFXSrOp6sG4CqtZntY3KU6/w14Sm6Dy1vjddphSYkaGiwsdFQ3RPegPxhaiPLj3fqFDM
t7LgSRlknxufhCDFHrltrr3RQ9nWbjwPFtQiDx36F9cgbQATjLG6t6uy3mM4iCBZPXhPSoT3IxnD
PaZ+i79vamdepU0RvSKd5u7jTkLGJO+YwegG8ECV09AizKJuZcbDcOYFWb1vSHyQFpJtcB+UHc7R
8KPuUhVWz8MyLK89E3wzyMpGgiEVe5OdYtNMTXerjRbR2ymHS0O12eNiVuVe5FYItor65TGeTYe9
bCIioUroU4BwM+8AHS9c122Z7jO3V/egswT3P9jnllmKXeqJ9juFoOYatXR1sOY8uC0KtVxEbQqd
WRJyOXcVybF0zO5c9c54jQCmulMA3H+IDG2nFc56yFehGrYF/Th+sUTXXyCRhbfYOOG3hfBbuUdf
ztlwHgMjyTk7OFvwfLjE6FPdLLYf3/uc1b83i9/dseFHBxabvFosowOF5CU7dLfdS1qqFgLBRYBQ
JcacSBSBJtstkVFdY8cYX0dTVSN0UufmTo14hdVdj8tY6C7LpcI09AKoUUaXoECJWiwBmiZRMW2F
zPyDRZNpPdSL88UfIkEpWBkvRmiDIrucXYSQkXAuJrLnjeypofqXmSsG2W3NCgpyBx+jDi9Ho46Q
9LTyo+HM5UPeqSd+J9IMN+uhLchgUphrxylIAVC6tZWcB1VtP/ZG2KNRGI/mFdiSHrPkYWj2sZ0L
B0aghSlzWCl/h+9kGWCU6tcQ3lsUmQYarBs/QCELjk8XDKtChOWxMmgwX8wGjtTOxjPHTl02wUBn
wUKUZDwrnab4IibHuJFlAP/Nm1SMDy7ewF/TKBmKLT3GOb4okqxKNoYqXTCNYWgZezm07fJ19kvV
x3udepibAP2kvMoYtWpEXSLjEKjytYWTGSrcRR8OVxzP03Yteiu6G+VSwUUxc+8SwF1obUaLFPGi
4+TXPbgJxw1FHMFn2fVInKISHMth6DzcLOzJLNO7RcyhDYNtasygP7cJduaZ71CC3jf5XKpNPLRu
fxsYEf6zox1BkEFwMkSvFHW+YEJFE5gGTl5OfoOThYHpvMcxZm2i52BejkE6lWgBUji+wt5mGTdA
3JZNRSnlPLXxO/YsmZ13BkqY6Zd8NrxgEQx/aU4FggZ2kWlYUG27xZeuc1K/Q5kv9XDtQ0Mcm6sK
k6Nm3VszNl+O1efxZRbTDsTJjLrieum0KiZOHnQaZJ9mhzJBRHgb0Zm6yhLqcpsUs20U7x3Lxy/J
jCU1mFRZZ1mEDtGq7l2JKfZIu9VDzeiIxOskUbJBRmglHWS01jNFogerNtTLEGhHK1XP9r7CbEts
cb20e3tNChcbFWIZGvuEBnrsfZ3xPcUHs+kRcsrXRNKOD1R4EOJNQxBqfA/Z1rxeuVFjTcE2K6Ql
421tT5XrXmGq7vX3dA+L8JA2vvMUDcPjssTRfRTXj1FQuyma72NxOwIm2IZ+qPYmm4dJkPAU/Ra5
XORI4h2VgLU0xKi11k29IDcE0LJeFYVb3Koy9zYIPs+r3k8c4uvQFViBhgvqnzmtkmgKr2hp+Ui6
TS1KJgubjXON2Kq4lSBW1CYZKC4wH5gwYPWS8cWq6uymbnDo3rZSom1WldVt37QdHOAJT6UzypT/
Q9qZLcfNZFf3VfwC6MA8RDj6olAo1MCZEgfdIESJwgwk5uHp/wV+3W2yWD/L3Q77wt2ylIUhE5nn
7L12aK0kkleA9iXVWi1AJqdVYCC+kxXPaaPykJK3d6mmo35QBV2yMiRGNnU4Fq0Bo/c/iw5D4Dyq
uLywtGWAMp2+ajyhmOUVgrWh3Yl6AGjaDPLoVikGV91sICE4Sh6g/0eB1+0gG4fYOqmq3s/kGPwO
aLRWfkJDZ10zKYEnTml9xVeej39sptkasnT2m58Q3PHVgVJrOabbFSJ6SKAu/aDUM25QiTg+iLJ8
YwkruZESGOh9bkZPcpF/zxKkRyEHt42lBslzOagYggzchs+Acep9p2qgkslHTGw3phq3B/vERYcy
JdV47F2QDNp1wrFk3w9K/AtilfUjDULlKVW04QLHMB1xUZU7jRrlA9VeNV3WtFGsNOgyl2ZA4kBK
K3lYXkL9l57mFHwmYBt8tUe1eSnxP8deZsZ03qheluauMIq4dJs6JieXOn5JdcoaEhxFGevIilDb
xLjMRKO+RHD+wdhn/AZIuxYh1yn/7hvhMVxFkzB2udmp1nrBVmTQzxcGNkz59lFwaoOYLjRN/sGH
dwCkINkDAfRtaq5bAY4lrgz1+9Ko3ihznwIVWvgKhjEmL11vCz4PnDyJaAiQ35SBoV3QK6oPYkLF
sKpDtjQXIyDOl1Rtx9htqGv1q7jPxl9tC4/GZ1JyTusEZbPfPW2SfkULqCcVvdf2VEVDNDrxOLOZ
R6f4ihO/Dza5FbUHfeL8tpLYjrTrLKgkMourHNUulCzjoW2y7NkS/eimDRl6mQzW+KobLOWedg5E
LXqQ3CyzHaLMh5HZ7ln9isGDegkrohqBHK2QDUjllRYNiuSS746QZcplQ3i16PEIIIHgJSI0MY8S
Pe03IRqByslTN0nZpNXecoyFs491UWVPrRXB/FQ0XZFeq6UyNGtOFcGCU3TMcibOXenCbPIlGUSk
fm12GpbMVKli7WeGTlEiEUOyxyTY0KGB63aZRqVZOi6n7VEnf3SO8gaYDh9cAzwUDRM7W3XosfVp
XfQAGNPDZAeUdNymG/Hl3+B41kyAkwi1nW5Td6KKn8Iw1ctwDdG1pm6Pn0Yr4OKOADVaGJ+pWey6
qJPyP0C9xt7wIgQ3eeEZFc0daKWQGHtfoMwBNUUKoiQnN0knUp6DLqHP6RKksxSde4TqXP5rLjkW
EGrRJMW0dkQ0Gk9GbajR/V/VQUksFe42c5ZanApWQBwckm4pRNOgXgrvzMPZ+h3qgTyaPkLemflW
KY0TP3diiLCiF/YwzRIn2yAZTD4RLMftQxdRULAvWjaU4xV4GXnS3S5suir1Z9opPC0+eeDtXjS7
K/p8bWQtkXUHrePyoBCWtPUbF5UFEOd7rTVEbHomyshY28sdOCHQi1rcssfh7BBWGyHsJWlTast1
iuzlUkU9xNZdOKyYk0P2bWvrftxa+TQJyn49pbsYMnzdZYPuhcWox6BOByQeDrWDorQvZrZ+AGWk
zAxouwCMEt1K0StH96xp1nSfRlP+IOwu+y4h52hX6hvHUu+YOx7yhvy3/Ma9RL8e1alXmg2JW32N
MGJczQt1E8tPN73p5PdOHPY3aMQJpqm6+KKUA81NVbO7TJRpgqam5aiDeofOo5AyQK8jpuGKLZy1
Ik8HWv1YDGnh162MbG60xVBgr+nT34KglJSldUlvMPmOdmRsztMdQByYp+EgZR47UE6IQSIMmNKm
3uZrgPnjizTD5yMtNxwq5c5O49RYD8Su/aoxltarJoEtLxczuJeVXBPh4rGdgAkENx78UCiNS8WF
HTXBMnNKliVOqz6QNnmn2KhBVHiJbiDrJeDYSW62QFytZxjZOgVLK4Bw5VJQjA1OqNbUXOUAQohv
kI2ufaLXXoMOrEEoRS4igqpng6SoCFkobpEfq+rEo1fswy9HOjwj8P7U8qwUhDLG6hLtdGdgj0DM
JYABYW3vSEkrDIceyEJoxnnAg7HGUFppiLm2lciqxO0omL3MdMh5N6A/d5Jccp2z2JiKIFGTh73W
ncB2vIRm/itxXWwK0kSEFxLLcPODw+UQ3VpJXi+7Lk2Nt+xgzH2tW0b8whKpTb7W68ldOWgBKe9S
+DusiRGH8D6P6KOCjsrIPBPKIhYut70QugGEAOsWb+DuwcpLVlMLwzoMcedOoXxokY9eDjuFokW8
HhBjPA6ajhPQSBtQT3qSoIerjXsyqMpNqxbykwkTFlLEOK+jOpuRhDeEW+Jgmq5wRaowt7umx5aV
FSiynbh3+l1o1sihmoIA0VUYDBjh31DoQ81p2BWFNakbWhI09mRoukRjQgBj6ZUQ2MerlkzVbkXU
SMWmoJiaS60DyR6qSm+vZSMUgAhRFHwbRqtF5toWIIdoP1s/9DqCvJqzAb+u3jjwDe5joJdvfHhC
3x30D2kVA/OCTofUh3LJzZxTAVjNpgAynxKWCoFMxgQ8v7HoQwP9FjoFCPW9Jv4MTVR4KiQNd2iJ
x7ZYLfrD2Ba1WGdVb981Rg0Av5UMY8F1x1SBcrW81LJAPdhRllroUoIpX4ESdA5QHNQX6CDpfpRE
c4M4DCxGbKs/8bV0BfYKC4AG9Ffw/dYbyr97w/pntd0GXhcR2M36W2vZIVGWAIDWHIwHKYjEeEXl
CvYEyoF8IskzV55jhxY7yDvSmEskDbJnDcbEocABPLgiJtvIvVxJom+pMdZQqFK+zz3783WkwbNb
cd/M60EbKENrahlcEQyjPVW09Yls7rJnrcnLp7otyxUUHGqPSPhQ5oQ9r3xWP4fSIBPA3YySK7Hz
uKw7DDoNdZcfRdhJu5o0rWxdx6l13XZtuW8NUA6cyNML6gLWFuCa/UDFmLCHsAjNF6HOpMvocnPX
15O6S5uyVd2kt4dltybnaDUKSjxW09jbRosKQrMdiY1THjujXxhqn93hd43XNcWtdc2rTuSUZnQe
2xflUExlhBhtUJ6iYBqfnKBVVqLpZMyPRurldhb8QccqEymlt9/JN6p8RQ+UlxLJ85PMX4E8OnLj
0Jg/YfKwL0e6yr5YYjdGu/uJIra9Ed2SyWG3ZPuhSZlvnBCsOm+Dnvt8D6CzdnajwUNEDcHfvhgq
tX5MKHas7ZGDSlXGxbwaI6V8kOxMv08iTScfmqr+TohCwQGEtC/VtF9TR/UfsKOgHlS/8IFK835N
0xXbzBMnWqCgd7XelLpx3SZRxSrf2GSQYDqtcDDTlR4n8HL0Guhwldf6hHZjAh2HOUAFwyyPLbEz
XZQn8w7l8NR+D+JxMH4ZhV6m26S081Z3A72WW2lt94Y+1CxeKfIJK89pyCeOEpuwitpKmdk22vIU
u7CCa3nckQlFFXNlqqOx0SH62z/MomhZVCqRZiM0P8uIZGPNPo/G+FqazDBEQaEj6kH/yjYeGc+E
m5lJg25aN9AeRqJ8lStpspo1XVCUYV4jBhIKEYXEIfjdNRm4i2qZd7CiDRIm4SxXt71mtxxhYm00
6/qhtIegT9Z0/mzOfXhUICxdJQnhl+W6GUBTKZ4stK6pXrp07pVpxb8i4skdSp0tGVDbiJVhC97U
SByQkNNyJboZyk7mAybqreqxI4BbNVYxqV/8GeJryxwPUttwYD4QvRVkpjuCdrL6zdftuY/dX7qG
Fg1YXKawsWjS0ZP52G6OjQnPSRhbvwFTL6aV/K+OPtSnjAcOoK3JznRbPzZblxExPNOsXFy2OMqO
iWwU5+xWRgj/mv81IulKS2ddM4qanmtjRXqHuqmXRwktf5zQFDxzyR+FBQbXKmNUoLWOc1/HqnB0
yWw/x7hmOm+tQqpTw+WdtLQfZk0n/N/TMCxD4QzkvpocPZcLP9IwkD2VT11ohtu/NEa9geyZBrEK
K/IfZuF/i9fwrcz532MEA4GPv0qBdSSM2r//75AO/mt59TN/bY7/qeXX/Ovfav7+9sfha7kwFD78
B69o43a67V7r6e4V7Ez79//mb/7j//N/+4f/9fr2r5xjo3BP//9olNUrJtfXjxSHf0EcbOtv8EZQ
WjgmhB8Z8cM/IQ6S7fwNxzX8BLpgDmUg/uSfXBSbv0QuJqwGDcsnjKr/4TgYf7ORYWgOThjHcsit
/udl3/zVDueO/XUb/vGf36dvfpyYCG84N2HCVpmT/FugWT5OzE6lZEIRqsEbFO3syF7HRQ3ncz4z
GT7Oxn8Mg9wXQoCO01xZHBbvpC/TjOBbnafG7yTpULbyBtZxoP3Wxugm09MzabpHjq5/jGbIjGTY
uMvf/BzvRku5JCVAqkaQvXUV0oVx42p4ijEnLbPQcWtdeCPws5U+KeuaInvSSz+UIL8vrPhSzNFu
BFBtRukmCJsX2XG+UUh8ePd+nLjvynJj36sV3m48O0I0ONx8xTqaswr7a3XEOwzsaSQkQTFcTRAB
KWSF+miGTlapvlUkfBihdCdSjrzQ4Ze+/XijJ86FrI67VIrA8RuZSgOiJMZkzM88tDfA1fFv5B3D
cC5DibCN5am+u49IT8o5NYk4QXAB7q2aUIDWmz6hQAL3b09F9UkfiT6BYu/OCUlCkd6utAqvgJYj
W+V0I0vdMzWaH0NR3M9hsSVmflxZBHx4X9/Oj9Kqv544AUq8wcw0mGGLauXdL5UMSwOjwN2kIpP7
HKcaLyYaEXMeG8LSsbb4+IhnrAvirAZ5/fXgy6P6dJtMGW0TznhW4eXHvRtc7mzBvlU0fgbCihwb
5pH0/PUQx9MU8RBl9+V9Jkebz8rREMBYYj3SksbPZfvQTc02NlJfKc0znu9j0RQiGsbBW4bPHGHc
pzRzEzHMlBSLhsapX8PCFpdNGsdeqWX0yXOLnredQOmdsnC9bGuwM9R3X1+pycL24W4uPwF7u8zy
hxKD//l4N40cvUKWSrWf6g4hT3EyeHDN+xcKOtOmzcsaKl87TI908qVVLwXKc4jxAGEr8Y2ykYrI
xeoXv/YiSwXc6tKmc6ONu3kiCFcx+Kc2Jn6uH2MdXBJ7eyVoK10aheX4Cl3sOZnFGsr1CvtBsqIN
qPhKZ153Qup8LQzl9RBa131absZkDr6XJfv2NgkvHFnVtvyMC0muew8qvrEJlDH8prey7o6kTrmD
zsmZtte1LVTL0+MEJWvK0XdYqE8EKV6gwci8wSp3La5M+j3yyjSt0KWgKz1Kg5RuZCcsPFzQL3pO
c1IxyTYKZMkzKdGog+ppfetcEPd+ZmJpH/VevHE8DuSZjqFDoDD5Xnx8HGXe2WQMNLWfVUHkoUNI
XQyvkcvScGexahVDfNdGDl7A0R6LtRBR51tofncI/eVXRKoPXUf3FK01lhnebFenvedzjkMrE9oS
FKvwsmHzGtYhCzKXLD2ONX8o6hA7KoGXP4i5mFYIIrd8RIx1SPbGKpTtP1+/dqcmmAFSEjcvV0wp
9ONlTqE8GnND5kSoNtJ37ArtZTg330jgeP16oON1/+1+8unWoM6wLdWO1tSBklNddm3tCzmjNVbN
5LWSGAXuiAMbbONuaL2+yZ4T3oMzW+JT12iqGm01tJEW0/vjNcpaWSuiFbXfxGX6ShH8MjJH5Tkg
DOrMSMefey5Sxz8MDo51Vfs0EmYfAy1QIHxEdzdGR2VFcIgMF8XTrJNZK37/2zfVRPa3iD1RtTpv
pvZ3KzDtuYCCo0zXrY3Z3JM9oJDJHtOIXQdCudRTBedAfuYiT9xOBkVTASYAr/zxLoOydpKNMWfO
PNTStWMmF/qAumYRD54Z6dSyDJqHB4egFeezdrRZwNLHoTmtah8D5ms4pT81a5h9x+jc3qnDtTGM
u4HIa+Skhdvk6a+v7+7JC+UYy07KUjm9Hb2yFGp7q6af7tdas8pph5oE7DXVeOYqT7w0JtA0Gx0n
NhHG+/h6Ol1mUmAsABDNar9R5+IhrjP61qiCzEz5RjKNc07Mevzl5j1dYAd8s0ER4fFdrvz9e6NU
2G1qqfLV1jEeIYe7KgmlUeyw+k7Z3TSN0VrSTLEzMWR4tlonz3YjvKE1y41hDvOOppp5RiV++mFj
roH3pFqfd690PoRdhBEPO5A3yG5wS9rTTxS39UgAsjWPkqfL3Y2xlBKH1j53bj35GBzKFqqxgE8h
Vn+4J1agJXCYoIQaQ3LXkhkW5MRnmMXVBA+fjJJw/fXbdeoZaOQmseNgTQJ98XG8yUQEpVDE9LPZ
2atV+Qix9MxzPnVJUCb5eHHUgiR59A0LzaTLgpkqWkiUw0Zve6QR5IltBmVClRgecE9+fU2fTiDL
i/VuROtoqQ2dqBhrGP1+WIrAwwnbXwt0Yeu86H82BqoCr7ZQLumlbawtsucMtnKdmT73jXqVmdAe
SYb3A6v52efqZVgh6a0tbdwmVvz69S89Nbd1BdwIVKHlEHi0cZ4aha5n31V+KiUPVjZe4vq7wkh3
+38b5uilSjsweGaHCMhsKnlNW9kNM1J6A/JjzqwiJ7aP5vsLOnqdyqxG60Y8nx8T3onJygPwdJ11
5kObj+ee8vIU32/8l6f89p2D1gtV8W0mv1s+Bkte5DcNYgWtXBy7RJIiyalTTGi2cSnb2U5Ks60c
66VP9evu61t6at5Q8DHRVSx+kgU6/37tGsY4HmTBK5bTM/EK5OUvTT6Kp//bKMuveHeJZF6PasTO
DA4ccWyh4k3hOcz0iR2RTd8FBw4LP4e3o3djdIIqaCpN+IuWtC+HZ4z8d0qT3ECJu5erPFsbTnhu
h3JylYVVy51jVCwgR2tCgRBinIUl/GBGASkVY+jRiSzY1u5Gi8WP9E88kI1CyEUGjUbRv319Y4/5
1svGmooPSxtlQpWN59E5JxmnYFTHnOcnlB9llT1KxHi50JdcJcy/j1X6rIv4T4v61GtTIkDzMl9/
/ROcE5Ofs7KzlGb5GZ8QX2XM64UtUvilUQf+XGev8YzYGI/GqjYka9VH0+TiTL6lQaft8zwd/LZX
vSjGQTxyTl1TTEEMOwWRr1TFPkTGhcGizzbEXeExNcnbRlG7y/TJrQv4/3U5w5Dsw01LX7+po+ZA
Q/dhktC2FqNxGEcn9eGKgI5SktS3tCB2Fa2X1+0g7bKqmJ+6OOZMF8YB0L0GITJPzJTmaW1KKF7o
6hLpKtJxNWnpPbKObG2W+o2orR3G4IisKMJyDPChbjTkl0Uo2gtdJpBPnWMPAfC3sScFUqTafqzH
i9CONT+N4ARooY1BYCbhDB4ELRlqC+QyzQ2A/Tjb9FJ1b8b0Fyey4HbBrF1Ho4bNkv4JEomheFbo
fK2IOz9UeT34zUy8Mi2Qix5722aSJdM1BQl2kEeI50NyvU9JDV4KFX9yw3qJm/RKK6ZdLCXZOmxo
KSKPNg4dXPZdSaLu1+/Dic+kDXnNpouKOYz/8+NcD5JCc3JSdHx4qYk7kwGGmjS6lZv4JnSSO/7W
mbX61IAcuGAWsNlYzgofB7RIhJHoCgm/6Og/iswmvxwCCIYN9Pg9oTBtceYSP5W0mHW4sVVy2XBh
kfp3NCRN22zCNVCyyaxQH0Nk8ih8Jfd0QtpVX8Q/u4o/NGlPeMIxbvM8f0UgdcFPKy5DlTTJgCbL
TnESdW3E43QNbb140SVV23SK2aD7zuLhzF06tVJgI2WZYJXCIPlGeX23BsOJSicgEsJvRH5hW2Lf
jVK7n/Po2tZE49a2RVg3ym3kq+ofdEL3OhzNM2vFiaXCNnAU4xWUWbGU5VG++w06flyr7aySr00O
54isEbrSbjRb9pmrXV6yo28qCoplPXS4ZErGHwfSGiE68Dilr6b5DxNrBQeOMzvsZWn/NAQVdfBm
cAZxI34cgmpF1SV1X/rpoD40Q924UYG4uYzI7U5ww7L7MUPt1mqM5szFnfrUQRJiz4C5ma7U8UeH
rDYHWGBJBHi8T23jFYX6N6PJb6aouMGEgeA96S+/ntXLG/3pag1e4uU4Qc3o6MkR5GrPMtJ/P00N
tLPBfF/Rg7fi1NnowXBmsFO3lkYC9eCl2/GputFNGenHtiP8zDBRXXbETXe5m2rmQVjlQdKte2xo
dJPlM7kYp24s3QsiLhEusyE6emuMwYxKSVfwMygrKr0eYYQJ7c14SVhVSFNGn1qn6ePXd/btRHp0
a5fWHrnxtkqJTF4mzbtJkfZNDn4zYtTZSXe61JD/zXFNb4wXDQjiiuRSc2WP+UtstlvKS+siTQ/K
hI4Wgym3xXKwDlpZvgnpFrphrRn2qrU0ZIwly32d/NJ1QS1QajykDQ06Ts1wFRjzVmq8kH+LunHW
8Moo3+GyG/jxSeS1UslvJODzdhn9FJqaozptQmqN9oE6Tb+iQR+tEyeNvBokEq79Wt0s2TtrzNX3
X98edZlHn24PpTQOkbgyMdR9vD1GppvCGYPSH5t8EaZL+kpdDmCiAYowl8Zen4j5JJx6Py27g0hS
qx8o3zeoY+d7OQIZjmDPs0q0FtDsPCxAOjejIrgu1p9NO8kB4cfOpjSjc5WyEx8mh5OvDRtwyYLS
jx5sGyLfT2vBV8LEQzHye1ZdMaPwb8bwwhY81a6y7TNz58ShUaHPQk8IWjjobvnoLJZlo6HSMS79
mqjzTTcie1czKhCC7zIlEMKBYQvmrmNIwQbqruKCx2MpSQp844H2nQDEF5CkD10fEB0kz7eJMPU9
dssKT4cjnfmSnvgqLZsEutvUT9CsHE85gY68sjq98GUEa3WbfEPh2iKSJA+kImt0+a/5mUhSlEyg
J+2qfDuog3Lmu/R5wVFgANLB5KbRqjpeUcekWmCsQ+FLU4rGXr6SZYTMzeTBvlkXk3MxoI8wbPxl
X7/cn88PGKBtBAYLvnpxtC8r0ru5b9RjbATwqP2sEzFSascX0YxporVdOXypg+ietxSTdkco9plr
/vQtPhr66CuCfESJcjnjE9lO2zQYd6iJLgbx72k2qPx/HOa4JG73agaLKGUSOP1lkXUUVxsfpsiZ
F+nTB38ZRkG4wDrKOnEsXsABh9o54UYOo17vcMKXhwyVkvefPC94xUvLXGUHeLTxU2e7I203KelT
pBu11e8jU78y4+ild5ybLkSwSFPrUNXVVgXL858MvrBALKKELRIbPr4sgixbDgMhgwtpvyTtdEHy
e0pbwk7Fz6qtdmGCL9CuvyEM250Z+1MDZ7m/78Y+uvBEkuIII2/ph3hPDCfzanPp1HLom0zU4f23
Sk+eRlv6NuLydBTjzET5tJQuw+sKThZOuygJjj4CIepizJxO4ff2SzSpK9LNDkN1rWaEqevOmcGW
a/nwxTka7KgmMpOCywHaKvy8wO9hqyuzh0hjqFStz+mLzg21vNbv5n8g0zzkaFj4DR6McsjBdLQr
pb9TKcp//QRPj7TkdrD31z8BUjS9E5WpMEG61tI9YRIJTqto5Cg7T1eqSczrfzDe0vhjRqoE+x59
hlAGE7ewmBsnp+7QSi+ywT4Tm6DOoSmMWnbmDT15fe/GO3pDrCHtOxXXux+H4sZShsumrnaVDU5B
bbf/yaXRXiAzhdl+3EdJJqrDWUJAtUKI4krY+pUD4b/O8oHt4blm+qc96fIy0legeI38zD7mUTSS
CtPLWa5rwrpmmrkXE9vdOa3XVPMuydAjSNr3ry/w81eZzj31QPOtha5CHPn4WqKFlOQ2WB5eF7vl
pErrJohe2ir3lFDsJD2/gOSMGzqb0E9Z91lfnzlcLUvZ0RT88AOO5kWnCx2vF/O9ipHdZOZWp0OR
2cPd1xd64qvBK8MJjpI1zYO3c/676ZdVJg7akZvbKEq0Z29eQYftzr2aCK4+Xw5FQsI7ZXaCypsM
6/00b9qZZTtlD2uq0o84hl+jJ7kJOtWE0Fl4+NqiW1zkgzdp069JJDRvKfmtUzXWKH7J96lU/bFx
8K5QW/fk6CX1ru2or2WVuF+wFBtrrreT2hyqUrtMRvWWNEbEtbE57nol6jeE9EpEq1XDqutHGc+l
I0EgEd+pTzUXUxk6fku5exPWhX4I8qJdJC8dEoh2oaV1Ae85zXKco4L4F7/pc/tP2cvhFsm+cVH2
MVBH6abvtPyQMhIBWDOJmYO8VzrNXs+9dsBd3G76xuluZuADQ++k275WVL+wuPo0n3+LNtWvqkB/
CqlvrUd6vpWB0tvK2963dem7lmTZBQ/pB0jV8R5zrOaWJCesVE3M2zGska1OgbU1ISWuVFKFd0Mv
ERaNa8ZVq+TQYTsoBQZIJydxzsq66ha3le13hRVc63qu+Kjk8CSYaCx0g1OTqbTrMDJiNK7yM5rq
b+BQMVAU6rUVYDFVBGYGc1KNTd0IE72Baj1D3cxQv6vNBQrNloKfNF1OqTyAHpmD2ygwehdSV72n
WW67FTNsD8wIv/NSPBzwQb1Ks1btTXUSV3LN1nNhbKPHJDU9aaHrhWpyYRvYSCDi7Go5MjzdbOXd
UIQXikSKq5FneMp1BcObptzjGvwZ5AMIgeEevOmwx0CRr8gow85qp78KPRNXYHxfOGbPXLaz1qif
rxx9bn1NI/d9wA8yoC3wdARhfANTsOnoAbZQtbEGJsq2F7ZLiInjwozDMJskxpq2sbaVzII4+5ln
hwg5QiTeWqu5K42nSYAEwlKadAfEOWO9Qt29yZJ2LtxELQcvr6P9UMfNdwWRC4GcuGAcK1d9+BXm
2pr1cq93zbjNqSWGblLVXhKWT6VNujWx1qk72MNwa2Nn4nSodTupwedqTvLjIIXGPlTD9KYOhCZB
sEiwrDjjSpr0YOEe6BBT9OEHgt7EL7jxjSejAtA2fWHK1bYfFenS1Ku0pnxcGwXhtBN4ZhyyVhht
em1ubruiU30LOyOLs5mizDbwIkh4l41ZiENOq2JHRI9ngKrwE+Bk/PXywZLbrYIt86fRmSWUeuOO
c3T6QG9TVlc9Cshd1Zvtz0gT4N/JzyM2ZGqGVyOKVH2V6UNf7R21GmxE5VLipkn3LZ6UrUXBYqXi
ImqD0RPS4Oaa024y4Gj7UTWerWhUDhWUxlUnMgt1ujVfIwqs3SGUNl3NM5nB0HtK1XT1Wuk4sZGi
GCykCZLAM6WSWFKkYbhQw/BnKw+mF7R8X3MyHLQ1vowZJjDyMj+0J+SFHHuucLwHrBl1hx9bmZrQ
1fJZ3cgzqXCGHdYzRrkGiVIYVqovWd2QuKIecfRZSSmuJanoLy2gPftGYc5slASPSW5KzT2uUWWn
Z6UOLiHX419jGVxjU23cuW9Mr8Qg5PZyIN9KPe1V0hZYyabcLC4w8e36ocGKGQ5w1YvfAG/Hhcsb
kyxeOXPtSrFBTTLIAhOjkRE2pIbWw5VRGHephgmk5QTtUIU5pGkEnhTk2hrTjiun+nXaJTdIFW8H
Rd9EgXgkB+N3PQkJZ6YEVyS7skN5a8XDXp+JILBikzBaK4rcrlYeJcwdLu9euO7shEpylu0nZDb+
3JQH+HG3WLioxMR14eEkBfCgJE/oEXAIFJgq8Vg/WgZfjIqNDzQP7cZesn1HYlf9MWpvqNn9zm3e
i7GZhnU/hFBF9cHlk/OgZvzXEFP/MFDnAtK8bKv+EIj4e9HpeKwe+3ZGiVl3jwByHiOQDqwEEodk
WdwNTnuf2tqllBfpKm3LCzu2vEHSET1Vd32rv+gWeqDBHLxgnmhK4xDjziiTcythBpKDB6er8U4B
aMU+sLHt7rIww72FcW2lOIMCRbcz1lNFIdWso4ugMNygzV8TYDG68xBhWq2E870o4g217l2pR3+g
0PlJ3lyGWXSIcMhgYXmVs+I7YaFrrLfDfk7VpVjKLh53vJxgeFekA19/V+FQCp3Ip3h+pYXPythm
TPPosRcmuVnWEhGfgENLixtVm7eOyVowhllxJynM9HTOH7R+Wg2T7WNouaZX7Jp9ayzZwr+iHotl
aoZgZPK1HivPkt7c6vD6dqwzq862fzCnfqT95FpW6rVAYV4cCn5hlB/kurb90LkzA3MjKaP9My/T
yzY3L+tWyTAQ8ToOtbSdMn3fBoay1fgvRi0ob5IwytaVboxrC7d6avRezIZkXThtstYns3V1e/b1
qrlLi/EVNla/r+jdE9LcDKE5+pHZx83TFI19fGsQ3lGXt0FpjZGHRhKWbJzOeyqYf77ehp0qgyzC
dg0VubVwHI8OC8EIjV2aqJQleLytHhskrN7SflaH60mVr1HjPoT6sIVpcO5MfeJgSc+dci8hOQh+
j48pVQHDk9eo9JsGbmhkb7NWclOoidlw5QTmDc7UXSDTUW0q3nPzVYmN/VRbty38kbn5KWfSuj2n
CPi8+UWli2tyKQotx4ujohBeXSkM8Q77YdC7g9oR0lS4EmrQr+/6502pwkWTKoiWT/7sbQHZFSzZ
P0BygM6RG7iSJFaJ+Q4oykrucRxCnvh6xM8XhoOFWjf+Shomn9CVugzjpl2qJ4Nh7mylh7nbXc6S
sf56mBNHwaUvTrwxHUhgA0dvU5TEckHrtPQBN+1Dx/DzSEINWW/kSj1zRafe3OVgxuZHWdpA1lEV
jdiOIWktxsKyygYAau/0Uy0e9EbMrlYAfMHytp4oLQPHOzP28k9/OiP9z9DHQswyrwPSQbmbUzYd
wpj+gZMtn36xgxG6MLMa+qDWvocG9Z/c339d8/GcaaRRgkkflb4WON9wSG+MQmy6qrhSx/ZMiuyp
N4YSAoA6QHdIQZfp++6ANuJ8GkVB2UkqOGpqyi1HFIKbu+uvr+jEKgC3FXgsqkie43ELJgQmYM60
933CK1am86hmmEo7bUtImkcazb+tj9eoeZPGyopD1ZnD58erks3OUkXWMg+mZm/K/T4ve4K27PRl
rgUlRG4viWHa97CK9oQJn3lvTtxTBqVzTfQe0GBb/Th6iq23x9zJ48NIDLpiAu9lEW5fd4p+ZiZ+
XmJkvEdLvQ7QJn3no9kxiaaPx7oiQaCfjYMw8nmT52pP82GIt6mBiGtu5tGz59Y80zY6cbJ/N7Ii
H7XyhFSwNlhcpNXYu6V7GIBJ+PqlObHMLDUgHqPDOo016+N9DGezIi+I+WdM7aEwt7Z2pXGcIH7j
zEAn3k7ERShrFBSteAGXa303CXIQ1VEwsMbYaf2kVndg+n6Xku1VTXiwGvPM7D71ejicMIhm5INM
Pu/H0WYIIXXK7tqnZQad0tzUEPbC8dzdO/GAlvOhioZc12m5Lj/j3UX9P/bOY0luLEnXr3Jt9miD
FovZAIhAKjKpq8gNjMViQWuNp7/fyTbrYSBwA5ac7W2zrg2L5YEj/bj/okXpfUHLogqAJHxrBTTR
0N/fnqDdELQEKNbDzqKidRlizvHfrmVCzMnyxiyKxlV7+9P/LoZYJL98RqSiQxw7HFBpYXi0Hd0+
O2o67EwI/r8cgAZgBu60zX4F9TLVlDPKoHfkL3aV/D3WeIlhu/X6c4H/vuAD8lAFM7wZrnHGk082
iVNa65exSP8atTJ2QY2fbg/Z/vf8T5zNkFlIPjZGTW0PqA5q/dnoT7b9CY3AAwLf/vT/TxyxrX6Z
GmlaNDB4fA8Uv/eypb2XivioVbAbA1vFFz6VY2wpA8NitqaD5ATPVyQOQvWuaY9SjP0QdCYpIFoc
NptabG0v9gwsgQJwLz2kffk0jvrd7RnZOckoNQLqgEZo8C2bw1IehQiBQ7m3WvN/9HB4sxTxX01X
POE48fpz2aFeYeqktZpy1adTWsjhTH8ZIGraufHKJ42vxqoAiQEdo5kqkw+hWYzoLxOvOFWGIaVZ
BuCQ3joSSlcjKt06ujhyah8UqvdmRyR/UOosaBxbUy9z6nFcqWRi9fL7tfsQhUcnzN520aGHWHj2
gm69SvOUtjIjY2RyluJJvCqrEK0JKznAvuyFAYKC/pGlKszOZg3kAEjsKOSS0azU1St01lpePejk
3V5q6k7WynVpkZ3TPcG6a7MrV2rhdpizAChCPyN6jLbRWVUspEsb36qNs5SCQHNQF2uNe4NyjhKp
wdR9zczELU3FTZrSy34Uq8ghVldvCndVcSKtEH8s2ody0j+W1XqSLAxPNHSNtLejYRxckDvX8cUX
bO79Lu5AAjhaGeS9RnX5r15XA4R736h6e9LVNrg9YLvR0EjSIFQyP6aYt18Wc+QMcmLVLOakTXx5
fUYYxpVijHSrfxLnqEm4twjINP4TbHM0FzP0PTxeOTJjarU2OqAD2uvmH7/zSXjJi8QQFOUmwyjj
rO/smQGcDcQnQhuxiDiIwL3jqFyZ1m9cawC0/xNtc32OIzXnuiLaWllnHI0CQ/oSqwfH2v7AgeNQ
BToOmvPlLIWoYuRFDYwFvYyTVL6XHeS62iPz5r1zmoz9P1HEWvllLeR4uuExodKWS0NXdh7XHo0i
Sr2K/r/8nM0SRx88GReNQKNW+XbxI1e/Go16cBTsrmyQSlhJ8oIm37z8Gu46e0Q8S+QBXSBN/2hm
E1SS5VPu8qTGOXh07Y7d/0TbcmnALiRDNxEt0rvTHDn+Ch90sVWW+KvBp9w/jrhNgYnQV9wuBrOR
0QgxFxYDwmVQEc7CW+z2Ftpdb7+E2KyEDvM5eZRmVoKl+lSVUcpH++i31huEXZJPLjcw/pczRD8n
CelulLxT36BkA3OjOtUyr+IjEuTu5HDB4bHBP64An5G+WKVpcYv2tNxmyzwtSu+h4uXqxafbA3cd
idqawutX4PKEte3lJ5Vq7Qj1Z5JcwzxreA10HR2SZnhOeXjfDnV90xEKuhhQce2FqXsZalQx/Bug
vAWhZJ3tZvkC/CGIlfitlMVBgT9E91im/UHQ64VBUGpspozbGtB38f2/HBEZ1vFmUa5kC9l6kq0/
nAqzsW46WH7XW5coBveRSaFS0C0vo2BoBma7YL6Q+j5BKaEBiE2R/AeC8VQVzIM52/0mns1URGEE
XyHXG0hl6Omyn3op8xWIJrlEvxAVqNvztRNGOLywYakdUqDZfBRdyDyLEa8i0ULMp5Ke+HK3GcqD
g0j8Zy7LdtTb6Z1hQSzYA9sng7yC8E0yuwiiDj1MH9eC/pOdmukRSnzvc+CTYfkD2B652s0tG5Vj
nvQOOhZFpX/UjdpXJuMd5JZXJ8ACXq/BheAdDz5lc0Yoa5Zj56QVIEgzDA4NMJKJZBzcRzvrzUB/
if/jGaOTCF2ut95Ox3ru1yLAj+BkqNVTITtP49KcVDRYSr386/ZKOAq3+Sae1lNI37YImmlB+r59
tlXVFV0Ap0GKreq+/kY4FEfQ76FYDUjk8uvKuJLV0RwJV7ceCjsBuuxBjIh7nthImHcHm3fnXALy
wglowozgvb9ZGAtqz1MrF0UwrYU7K9F3Y21OwPs8y8D7Z7kbFmTsoqPEf+fgvYi6ScMGs87WpSqL
ADSCVycrKDfkmtEwywrz3xv5/6tLHalLMab/b3WpT/HP/+N+j78X37sLiSn+0s/vXf/f/yVZ6r8s
8nE0MB1KjWCxmcPp58sf2fK/qNWhiyB0Y1SbSvl/NKZU6188tdGd4lEk/o74I/rFffzf/6XK/wIQ
8pLbcRXhzGa9RmRqe3CKexv8FPhX+joE3Fxt0Mm7BQJoHTjxWHmGNtFkxS77/MugvPv3QfyrlNV2
7/87CsheNJ+Ahm1vAbUApwzAj0umUyFEIf5NO1DH0nfEmjgq28Jv6tdWql5igm5l/4NdtrfX6VrF
67pAcwgK3BZPS0srkh5759/+sqteFdkI6DODhzfy+BAptMtzxnQqNDgtqvHUeM0HXVHnryggo4wu
V8uXDiHCt+iGxg9rqv89Y1DtA1vRD2pyLyyzX28/8RsMeHoAUKn54jx/+RumanWGwYE1BYdRfydE
nWXkqAT8IByNL3bS2++XSdU/rEoC4bJpmpM1gJ5ZlHIoXcwbpoNBuV5UKKeBG0cIDbIRzefL3zM6
EhTVEgQgTg3tvZTDLsEYsj84csV/5eKrIaLx2OVBIL4b/ZvLKBINSTmaojxIapr99lTlD1RabQ54
qT34oKv1y/Y0LbpYAuhLe2lzzupGryqAieNAL8rmscD0/I9eUyG22lX5GeMt6W8lasf01R+o2mQ0
EMhZxipZ/OUHhk1q9iOIPIAUuvWctynEN4h+35L1EOh7NZYWVRAFPRhId3SvtjMWqdbYKLgKBQnT
+RAnfXbK7SV97PPGPviqq8XxEoruBGcXhcQXmOwvyTQi25kubBICtC3TT3GoP3aovx30HrcXo0wQ
5ookyuTAoSN/OXRpSbNRS+s6SEIHflk/Z3dqP4/PBeJZb3JsLF57wCH2Rw5FKBsCJmn1ZbyEI94x
sQsJ0AkF0ZI8rXra+YOExgHFRWMua/f2ubMzig6sQTJrWkoaeeJlQJAF04qwAKebbUYeymChX2rx
kaXgfhTEkKgpi3x0M4zWUKqFqcHEV0rVoSg4dCcFMb7Xrwhe9iBG6PiBc9muCAuhdZjseh1MbRPi
Sj79NSvWUYJ2Bb9mSXCfEodCLM9eezNFITAshG25D/jz1QO8hNKIAhSrXZUvBcy/J2RsszucyWOo
XUNybtQSG/tJNv3XzxzVYIXvRLyPY/Jy5lSeEIYaMnNT3dVeB+v0vJZGeLAglZ0dDdmTpcHzi6th
+7lJg/MdGD8udsTofRu7Fvz5xpNaTB+XYvwEtRscrqa5GpTXKGnuEWP6NkdzitoXkNtKAZnrRO3B
r9pbT7D42fsgO+gfb9aTbkSYlijkAYs2fMLwSKKBgML+6wfYfqkYsmrJAszLAdaMDmnhliB13YOr
k5CU4ZUVHSzavfElqYAZzzWnMpuXUdCWzjBmmRGpaEv5bsjq5FPGqfYwd1Z60EkSD7GLi04oiaJn
BYEW+TPqW5ehFiZjHHCCCMaqJ3sq7eKEZA+Cbmpae8OcYdBVNMupRR/g4COvNw34EKE/oSPfiIDi
i1Tmr4e1GYWpXld1YE7d+DUdjPKhxH89qIeu9rUyQfDAmqqfOHgab6Yiyx9yXQs9Exe6g0kVk3Yx
BrSDILgjvURjkCxq81iVAJ1WfeVArIuaf2RZSk/1MuaAZYVlyzBmB5v06sJnlC1DweKIqqOwqb0c
cqy1o67AHjBI9QIgdFs2ERBilu9bLOSnu6yowgX5Gn35/Mq1S1zRKkZ/RBdbd/NqxY8Kk/oJlNrE
b3pDd0y4fUXGwe14tQ1J+XkRox4qygtU8S+/TnK6fFItaj+IiBh+IZMAouz09fanvOyzzZQRRXRX
hbITy/cyyqRKEoIOlFNpT/5ADPt5hh/lJUkieY4yJn42lu9iTfpYyuspRQUJcLuJFVp0VrUMTHhZ
P1Vz27oY2h5dnld7V3y/BTMVIWrMVLZoDKNxUnvAOzwopmLyhtEQfgCL5RfJUJ1uj8LV3t2E2gzC
ECZjZTeUDlN1Hu7xCmz9tQbxrIL390Y0Vu4ylf0EjtU+WMK7k4yMDgkQ1T3nKqUbVxX72YmCeTsb
iBA1sdeY8RGHcDeKI2B6pD4CaHo5yRnKuGEqiQXbgY3WCuZVW8MvtwdxLwj8TB5xIGgU1NMug8iS
0SSogRdBq9jYaw0qGPrpkK+8N1U8TkFRgokDt7b5FNqykRXWKauCu/MMtCnDAmACMI057Zs0ncyH
KeqBHreSfoQe2/tA2gGwwzhrybM2l8mIkOuQl3NBgUpPvui5XGKHNxl3B8MoTo/tjgSlxjSx6aGI
b/b9DJzHmgeKsfkg9Z+hyeNDuuTDHfRB6XGpGwy0+mW6xzUppixs5W/BeWknMD62F8VYXQEtH/LF
z9F0qP3UXm0fcwXnM1TzPws9X95DmkueeNiPULI6zuWsae6ddOr9GaOpB00aehcbO0EhMob3lD7H
E75ymVvmo/yInWT8GMqo8UNNSk5ar8VebJcJqkOkIVk0hEGBLhl+LKvpLyupzO3B2blgOAi5ZaiF
AKWwN6nJ2oULchIJ1dCiMR/LvJzeMjQAdqNE99pIj7/fjrez2ljNlCd4qCDg6ogl8cvNqs7T3Khm
WgTS2EmBoQ0JVM5Ig81iYx0C/8VXR4s7plxa93Zk8SWbVaCTanMuI4tGVWrzdHByVGOnasyxOipa
3+g0zVuHtfW1rE0/mqz4U4RKLJpGeJ9Wda28slQPR+Ui/GabDewwJHu7PEAuYvaKqsk8HBaO4N47
04mUCzcpn0jdSdtMZzbDxAs7gyhIDd3NAs2fRkrlKrEK1Vpr+4Plcz2o3CR0QtGGQKj2ClCySjMZ
dYVfWUVF2i/T6s+JI/OrTRPCcwYYM1mFG40UW5VXzOMRePg6XaH7xsFFS4wzEmrw5WLCuUceK1Ou
g7TJng3spv281qv3eE1hITF2kIZQhb69il7OpMtlREzKPFQgyYKvJDGGCNfuIewgqyvYrcPEKHXT
R8gQkDsDLeNC3CfR0wL0f3HxTM0fNCgBcPuUxrhv5GZW3SFHfkVFz9KdymrQPlLu0DBxri09wRKv
k56Q3pHUd4NiRIh4JR0kmCVK4k+3P0S7XioAGem50QRApYVE5XLwcF+foiSCR4riShp/oCY2/dST
tp4e57zRfvKMm53npRuG0FejIUMJ2bARPp2WUK5ORTQ7f8z5ii+wNXMvmEtrfm07BUNj6obS9wmz
v9TFmQsiWJ/acCrloddpC6xL/0EGBp149TDw7FLxIEHPZBqxMlLttPtSGv1wr2VR9W2I4Dh5tV3X
tRtNnf3MO81XG8m0v0Jzt2NXqqb4G92v9uftoTGuTgqF24L3I/mbolv65qQojDUD7QkInq5b+Ige
ZQ3X0NS+aNQ1D5bTzgp2YBWgtkcdCtOFTahyXLVCakBv457zHEbzkzI5thtq5Sd7watV7ewjlOF1
5ZbGuHhXEU9DXnqbuuA83cV2m4DLMfTh3sRNHoZYNfts9AgiICpFISpxpxlKGiWkVk2fO2s6unau
v1v8CJI0UlHRN9rs3GLuqkztwgKegXhiYKvXPAzYEt+jUY61VmFFyqMc2uvft2d27+MF+ADwIyhr
JDI3pzCkihhDIxqZfWIBVa8r+S0JnuTr7AEfqZr+bRKn9rewt/BBrLrynDbpGtz+EddnJgh2HpbU
lci3SH0uN54jxW0hxzQgpVKrP+Waldwj7t1jSyXM1KIYc13K9uljGvfTWc8y6yC+frW8L+Nvsi5c
JmULRgAtwmT4HvWl/QHv5e7gnt8f6V++cpO8Vh1JcROqRTBoc/W+6Ves3HWspJJxkvzUMOrHCCHR
s5RpuTfCUnITYKUHV/7el9KjELJfUPOBhl+OdN9Rpx/xSGeVafE73N5kV1EL7Si/3BlPwSh5qRQK
FfPLKHGUTQNc0yKwQh1lSKVQ4Qcvh4ot16eSSr8DJAbdYrK1LQJdG52u1e2GZBmjdrdA2fsjNMze
B7kqvQHrUnrNMI/vSviNb8oyX0ng5+ynrefaCYFm821Z4/wTLUPm61mfvjq7ufxxmxR7QOwMb6uO
NWVXa4BC6PJegod3cFruDoEBBEEzgCGAxt+MdIwU8KAwBKVe559B3JRPa5MlJ0xgD0oF15cj32Pq
YCsEVoBn5GWkEK3/bNDzIlhWVK3wgtXc2MLKoE7ab71VHr30jsJtjkMJJ3msmSrCyXnoaRWO1GYb
4Yes2em9E0rSwUDuxqMGy+Vm0o7Y9pAQypoajMiLQB7D6DNm9+jNdsLyrrF6SutVeFBQ248HSJu2
LlXordTRFBamHS3EAwImPeVYVpyyRa89x+4WRMWnI3ntnXiojigEIz2kELA5YssS/4oJXeAAU77V
Q+c5PtlG9X1V1u7RWovqfPtE30kKEZWzkYcUNBSA7+L3/PKqkaJKRZFDwgDFkEfXTLN/ejQNor4/
V1H5LMkJZoErWXiSPaVS84DZmQ/Hz2+V7CxV0VNFE9WH9X0GLuvnVX3WoMxAyfPjXD7KOMTKvcxf
AclSNuQZRDPgqoOidE2vTaaWBZlalndzgfRfGBrnePq2gmZ07aV3/FSyj5Czu2FpIXL5km1SGbsc
ISuKlLiH7xxoMqKzmiWJR3eSeXKXvokgnz9E1gooMDG70+252bkDaGDSSgS2ZBq0QS4Dj1GFTEg1
Z8EywQKXalzFuyo+gsq92EVthhWyA9BgsaOsq5aRZMnrVIUxasFZaXs5/bmzhWvN89xj9YPbYfKg
htb6Pe9RYQHyhirciMm5kbeZX+uj/TbJW+Pgy3dOS94nnGCitArOQvz5L4uyc9oyLFYhW1wZ8r1W
Ykmoy4niaznywbcHeTcUxwl4D96cEFguQzX5aFOm5uuzXsdwSE55xkd9cd9nzh+3I+1MJ4cWzWEy
WKp82yu9UBsZ+R47DZomLPxKa9pzjwPQ64eOtI+zn5IYm2RrMdNhw7xgQ54GxcjKsUfF+Qj0GC2D
Zjx6h+0MnaAv6GKWgKtuMSKjBc6Rn5DCXVP0B7o489lK2uUBznZ1cOrvhgJSTvMGHwWgA5ezNEhV
MSdqnwZxMcIormJEOkBm35tDqh/cny8n+mY/wJQTjGnwbLS8tctYRadUwzBiwpPqyvTJaWLdg0cD
v7EeW8xHi+6ulVv5DuB0fDYbU4e6jZ+3Rhf0UbNjNG4SXQepYTd/a1ZkYDM2Gz/bBV9V5F7gLoyY
muNwRR8vl9JHM8MlcinD8Tlb1dA3wtnxuqXNDwAnO2tPCMni3kj9nLLHZpUPspk13co3zXRsfBNN
B3cxEJS9vcJFEnM5ckC+ISmj7QQ/D6zT5cgpRdgl+VgnQdWs47kyMOYdDXsIZh16qGmitNnwpji4
wa6XBpcCtzMVQPJkwDSXQbUl7scij5OAslF2TiD0nXBK/SuxrPHT7c/beRiIKrNKl0mAFJBwvgwl
9LXlGKfVYGgrKZgGGykPrVcfhqrRTlOsJl5TNf2zMVETnSZH9Ux42gc74XomNVwMIULiHQPgbJtL
jzzt8FEqkqCl0nI2qrw/GbNRHczkS097M5UKADPkf8kJeL5sPnUYJEAfjhMHOcczKUAkKac2lUNf
mIfTcQ61u3zp+qe6qMr7OGyj58Upv0VhbTyt06i5C4v4UUO/KDiYA3Hbbn8Y00zpgSOHHbq5FBWq
yYDaVTEHUngvJRMUrTkSwk+ripdwOb8t1bE/FSmW87mKFfFaV8hitcl6CjvMlG//nL3FRykYFrs4
1pVt0dIw50lv0MwFxWwaX8Nlkc8oJWIiiGH3AcL4Og1h1slDhUgH5YetK5/RcTNrPU51Msub0m9X
u+lALX6JYPaZpa65fYRZEgWQo8Lh3roHYwSeHj8J8D/bxpQ69Ak8mCYL1NSRTvOspq5JTZW6yzjd
9Wv9pC/Sm9AICxQ4FzWwsZ/++Opx5k2DtBbywfAltW0ONg0IsSFfRRbeVCeNrsOdVi0Dcu2IutwO
tXOIAeYXnnm4iDLWmwWmJWlsLi+3mqp2D1Js2g/FWPYuvy07dcbYuPhdvxpQw0uNHQ1wVBW4+y0m
0TLLekkzrtIFG2qvlZTWp+3yG6keqqkCBc//AHZuMUha2djlikRpAL/+7Tqn9rPdp9Lip3U/+XKo
kL7LUnJvdtriDwk5dRlGDf8i161dGMW9Uiv1l9vDvbODQH7odDbAYIH82twZsRblpj2vabDmy9vM
1pun1B5rN3Yq/UBEY+fkVLkiODrRmkBjZ5ND4FvW12ZepAGq6enqwoRHAw81tSPCi7hLNyeUcEGh
XcNjQbsy+iT9klalLkm+tEXBUdvEjCLpfqYo+HBcHUmn7i1XQViFMQQjgFPo8k7qWxURPHBQAQ/H
8Lx2Olky7FB30YvmHFtR7uP1rh9cD3uTBsiCsjnyJ1Q1NpOG8L7TTLNDkllWybmuzehsOuSzGkS5
0+31ceXtykIVrwChY8ONxF1/+YGyg0DzJIcsEEn5iIabm7T9W/LOp9BQT2Ns3aUG9KWMkmiouNpo
fZAbQQvt3iLq6JcRFfepfauH82erHu8OftvOZaQi5AMzTFWF4c7mrECuCo/yyEiDnIqnlwH69My5
VlxLSSbfLDLjPKVt/XaFq3HPJ0Zw41eEK6XBBAoUHZUOrlHFYqhEYwe6HU40W+xP05EKZS17KR2X
+pQg9PQ4F+13RLWzd1NpRXdswNrtgdx6mdnPDwvqZOeoHNogzmjq3R6c61oxPwZGI+9XIV2zZTiX
NK5ldeKsSWkP3dOvdtyylhsvLGX1vi40YAGxY/5RqfF4t6z1b+RJhKdWILNqQJVtMt7RsqpYHpka
Z6p5uiso3VfkxcFvfCSPBRPxE1hM28UZViUJr7QQhU6JF1Pk/CLb+CBTGzbcnC3vYfUkIz+pF2+7
StcOxnjvSOPZLuCypoXL3GYfAmBVixFdtsCO1vbUCaGlKY+Kg8xjd7dbNLxFDQwQpPgVv7zGLXx/
m2liWcVl23oJnhvnoo8Tf+hxc749nrsfhNgX0cg7IUFehpoTZx2cTNwGkmIHsbOgrjvkr0a7v9RF
hagYzTIKDJsjpcmcFDyYjNJl5DQPk4nNhCmp1W/cNy9mFqJlBStk8y0N4s5qji5WoA/K6kehnPpS
MR+p6u5MDkuLBB0SIjXDrWZTPRtZXtKODIRqCkglZBXtrAzPWX3UW9y514gktNhQL5PV7Y4yxlZH
LZa1vpj2+jRKmY7kY2Xfa1WW+mlWVwfLbmctCE9XwR0F8mZuM/3CmOUqk/myGaaOD3fAOmfWkviv
XnFEYedTcuU1sXV+4yU8FDKpUFAMyE3lhWGeopEb5DeimLhai+yVhs5mo1qkWhPOXaw4c2mQW3RG
xBO74qB0sbsWqJvBTWIl0NS53D3cP6uqxUMaDKkSYc1YLP4UlfXJsOro4FoWP3iT5IiS+At0gWhb
MSapVcKmko0kKAxqTbVj/xw0rFHsNn0nt/XwUHWHQlN76+FFJwnyFan5Forcxph3FTZFOqsvJH/u
pBXzNDM+qJS89Ee2Xyae+TxgANGTK18O4jjKyST1MEdSZIcBOjRJ0Xi2lXTTXavU8fMgFUhrJKqV
tWfgeRg3rWTc00OrF3bqIlG1PlqSrDcuB0CV+FyC2R9trDafICX/bYQrshxzb3xBAgbpItnCY9dN
09ZBpQP/yNFtamvUHwajVg03MZseo99pQLVamcYpmBdBkC0tZYk8nYfXDwvE6zlLHEhgcqQ75QNn
WaO8D9XW0U/jWIx/mi1uz6iaFlMfNMY4WG4C+mPySmU0g7wCBOqFSFt9lXlWo4hb6cV9oYwq3UbN
+AHwxZhdraDgX6KD9dw2y1lFUszyunmAvFjR7nqH5nCKVCgEjm917+CjWlrLfGdGKz+1x6Eu8zq7
MP/EckX+gNcrUBG779s/4kbp/lpXurheiFS06dlx3X03szngb5aDa+SGftLk3Bhcp0bZFZ3l0fyq
Zan2oeW9YoC2mrLMK0cT28sms4RVnWVW71vgZndDoWAQ2q2D8sSYDesDfqHR5yazm/uFQuy7wozb
07DEFa3yVX3TTMpwlo2luHMSK5G9KFFnx21rhWKjZTbrH1o3Y9loh1J85BsoboHtcqMuJyR6gBVA
GrpcbrI8yVNnsKrrBocVF7AyZ7doxUh1u561sB2RoeHVPxX259tn0t4WhjckCLfIsVN7voxcjsVK
RWROgsRM+7MUafYH5AWp4RbLFCDgJP+Vm2t4cG7sXSLQRpBRotAobvnLoPmgjmFSAxIsp1l9YJTH
e62YsUVJ5x/0b+Tg9jfunIhUIg2AE9whrEvx57+kLm04WEppIjmt1TFmP5lR+XWd/L1C1Dn4sL3k
m1A0ESh/0lHf9tJtdW27rOJ5adpt8SnMOexlu1X8BryGl+iN5Sr0mk9al8b+FEbmY6vWeFGtgCij
UT7ibexM7sWv2bRl5SrC2CjiKmAKKZDFqTcuUuXHPagclASK+zyV//mNsUacgMIk8GJg/5dj3fds
dqvlNuiG3DnpRlz7Q70Y59WqtINLe688qdMehTwJWQbA4Ca7n+x0mFWgvyiOA9CK0hm4SaRXpyRp
0eu3s+bUFADaLIpzXj1rI/LXIS6PaVme1XrSMDC3nBP0r4OUZWd1X/wsMSu/LDfO1Mjm7iBTRg/g
DqC9fEYTvvT6BrUVuaM+fXvId95Y1GjpVCAmixPOVuZiEmK+GSYcgSBF+GPb19RBy28YXcmnFN34
U9/pTSC3mXSn1sPR5rryf+RpDiyZnqggIdJG3uQbgGDmMrVUThAZ+Wtprk6VYyMR3Tz15vBzRcBE
X5IzStFfwim9BwLxRLrlsTowLa6/zkr1p6WG9yh1PFvy6M358EnFu/LgCNhJG+hQ0U8HWwpXY5tG
jlCKokY0JSazy702LZ1TNlRHvpI7UZAQYBzgSoGF22rHZWDp5VKKKMsvNvYSg4pFoJ0pB9+yw+4R
HF1gyChMIM6x9VKTcw1GdKKE51YCfjw1TnEysz67K9Y5vBd4wCdHSusPVZmjLt7ijqCarRwUXXKw
168XOnU0oZNncVIKkP/lQpcHNUI7oQ3P1pIuvp4C5pnXLDo18YKSvNo2B3ZuB/G27+wpHLrFwtr4
vMbIXmRGV901kqYiaelU35tGs+5ub6xrMp5N+VdA3RCgdqjYb5a2KuUpcCDLOaetep9pgya5kt46
qdtXWurpy9KesmpZzlQsQ1fpMsuNdbVm4pPk2W7C8SFxpDXyy25o/Eo+AsG8OIReZg30QKhRq5bw
eqXCcTn+6dyqfdLYzrmzusVtItkDVFXhzIHtSGwpCP3bH2j169TpJwkQUOYa9cAX6LRNP5gLQMmw
e6yt8uPSHuEjd6aKau6LSp8QKtk21K26WZSQ8+hs9RiprZq1uK0kv89CZ/5sG1F+MFNXRyDZC2UJ
VHVhmQiqxOVIRH2TxnGzJoEeldgZSLLtrTG+n7Zeat6cRrRsw+6UZMrXuV6PzOOublkRHBIIdV66
clcGuOtcaMMYo94BHzp2Cy16Z07lFyXLCrce6n8MfXx3e13uBnypuJLUUOPb5GyJtNrNVI8cZmMd
BnlW9h9R2Gp9Z5Htk94YeCna/RER9+psA1AM+IWTnkEWW+JyiEsJNlQ88pXyYHJrTrnjleFytKav
1o2Iwj3GeaIBedmuGyeb8YiI+LQmUur7CEMYb5Xy+BR3y3Cawix77ZNcxKO0QOWMQiF0/cuvasao
nQfcGZCsRXyhWKPxHI7dEe5PTMjFRt1E2Zwj5Ywub45JFFrv1tumgpdJscF+E5rIrlnTYHnoYxnv
om46qk3vDCensyAN4eMK7XXzjJ1NvRvVZKFPWpVDIK2Zde7XOTmZuJ29yYxDWtn11UTGJ0hKbEbR
Dt1CDNDql9Q0bOIgrFX1DtqR9qGOZu2hjlipnZ3U9/0y5MEyAkxXIqvyw0SL3dRJpU+398gL7Wsz
5sDbEZYS/FsUTDZvjAhQWCvZMKLCuE1cIDKpp0rdTx6GgPY52V3KtPdOM5/TSPMW6iX+Ui2pJ4TC
8f5MPZJkJCxpEPpThoG2KdghS3xaEvs+S6renWX5/dSl7/rCedZAP6HGabUu9YRHCiLmqev7IxGr
nR148UWbtVrjzCnFZRST5y0/SkOL3iYAgO5vj9veiqHjKXoZNJg50DYbYqjH0FIRZes65D8mo+xO
mSl/Bg0z+qiZHJGarh9MLBi0KQDDCmV7MqfLeLNVSOnaWxGq6M3fVpKrfrro2rsMuq5fhMYHQxN+
4mMdP3EA95SWQkzeTUt6HLXXkxnEbxGoKRqwHHHb3VJqdl/Bko4Cp9bSk6RNEbIv3Yo72MSDODf1
s52vR0/GnbNB1GzhawvMzJXSNI+WqFB6ZjXp+vdllKqfnGgoPir0KD/hTtN4iA6yRfLaCg+m+gVu
vNkihOYRTgJHTX/rJsxxsSpLksTBhJN0pKyxm4U4X2VTLlTwKY30GUKz+fznbA0ckOH73LLuNbP5
wQv378YIvWzCmSovxn/MOKOlhFdWLY3fqVPfRVCt/K4d3oDcTtGqab5bRtWdBvzUTlEtebcX7c7O
EEQgbiY+BUUPcWH+8uIahso0FocxnEu1PztWb2GFA8n9N6LwgGCeaOrCALyMQhWUh2UURsjjNKPP
ilY9aVyOBDN3LndqtliwwHAmyd8muUOWZVI2oR5DN3714HTKmKblyn1h8mk4hKWuqKkcLIXdAQQu
jmgVEH1tq0SUyQneUpYWBZ3u/Gh6BYPvKDnSbn+pYl2tNzwWUJyk+EPicjmAVRvqqU3LE5Z8Wj/r
jZAw7kmauYWNhzLScp8HfXYCdSR9luqmR3Y5l09AxpKPYGImbxpnnUqebjyPa4+XtZFLLoe2dc7N
zH4IW2t9TOsyd+ds4J9SfqiHtTtMtFWhxWO/TXnj8gPSNEnCXpKZm8GZXPwLR46m+J/fWGaU5IjA
ksJZ9zJInVVha+P3HMhmhwMdWvonsy1r//VRSJdBfAsMCNN+GUWz+myiHcGMr1B+y8VqvUGkB7ej
XJdoSBRFz57mLzzHK75SMWSOHlo9R2okp19Q28sfQN3Mb801QceEB7uPF2VNZX2KTiGyht5IRcfN
AODeTfMyuniO0VIvy+bgwbCXqABiQh5UAaIIanDz/WpUm0UEhffMhTJ8B9KiuRGkExwF1+ZBNrrU
7QouGLDNuruYOTSnwTynaX3k1bx3AUK/B1yHxg39py2KYl2rpByyXjovqK09R8n81ESSfbdibXjG
TK54LmuscGMn/IfKZvFPqEekGus4v6+NSnl/e7p21rfN+Wnwnn95T27y1MjpprazKwkv9KXxUShS
3DgE1v/aKKL7RcoNbASO77Yc21UKwO4V6RwzV2dX7jHwxIblSEfh+hwlCiZW4hhlL20rsbq8mFmp
rOGZd6rqtzVijkk4jp6qJvOdWiiTJ5fqfLCrOAfYN5dnHGG5gbhYKTfTkb/cV12yaK0xU77PB9R4
EuWp1or6xzpRLT7JejYFNZhIx62dqtW8oejyD0ZozSMmzsasCI95buLakj+A9lneA1aRuInlZzN1
nI/RqGff5go4zskB4JegLqsWn+JYU3/YNA8wr6+TSvfUWVu+DblSzH6j24vkjlmPTebczlLiOrSj
cggTmTr4ubamn9J2yUMYVYmzuEkRh/iMagCX/E5JndlPjCoKfdToJMezJbVN71Izj96MS588tf+X
tPPqjdv4w/UX+hNgL7ckl1ppJdmWu28Ix0nYhr3z05+HAg7gpYjlcc5NEMBOZmc45Vfekvfh92mU
Yt+cnOpnEvUzrqEpJCpXBaf3Yegr/bMyTvm/BerFf6VVhEvuEsnGSM/FGNjOTkJyICV/ZXrnPCco
xJh+W8gMFVLvnNjl5kQYZo0VSAMTxi2+kvGv1K45AWXWJj+l0VHQvJem5CuuRf0Xc5mh3gI8/6KU
S7W4jcYeuEvjVbtb7Xq4uGDqfk260r8zk8IB/WWYWMVCof2QAwU33FxRpUel0ZPwpMUjxiK9RgNO
lWTxI5bs8WtR6e0HoSuLW4dy+8GmqeDFRv6Y9bmEIpXdY1xdLxVVl2IMP5lDbVy4XaxPgqLVhzpN
w1NOzaj1m8KZLyU9PefcSaupfYaelOQ3dlvJf1VW1tmuPjpJQgXHwZQxl0JnDOCVRj+UYhlqv1eU
/jkd4my+a4xK0r3/iS5FsqVWaRslVgz3s9KdDxK+D8+DXBifkfIrchfFwPD9VDvdSwQHLHILOwOt
qWADS2VIzqLPtjClD2OS519un/g3DRiUL1eiLJ0RikFv4MpR41hTmKVhELVV6YVxkXt9ieWt1Zqf
/3wklH+InGi3UkTYtB8IKWrcN3NKo6g0XKo2/reD+v0sO21yEHPuzQl9J1VGTXgVY97EAmUaRfEw
xYxEThDUUd5clio0vLaXvt2e02vIt7lTgJcBY6La90p3v75TMruy8WZNwqCKWsR/sKr6JFm0LrkP
tDOPx+zHekvrEmSjH0cDvKwsP7pOlZ2LjR/BD4BXQnKobi62sdImbp3QCfCgXQIxmblrTM4UlHrx
WZ37C8TMxjVDe/SMsP1ZpDbllN4pL43U/RM5PzBLvXRd+D2xzYsZa+a/fbVE5zbVqoOXfee7UEEC
D0UKSx1pa7M11fjjyiV7rZPa4a6J7b9Fm/cnALGhe/u77LwwOmwwEDUg0YlnN6kyDiFgbDQRBqGB
g+mQG/SWesvyq2KSYZ4LbXJ1Wtt/vu+otK8aSKtKE6nz9WbAlmREInStSVuR/G3oFGwj1HQ883fN
/7CUsCooHHFwqVxsDpOldLoTFwzlZJj29UmG86qVYP+pdMvBrHb3uMKBZX+D6Yceez0tx8j6Ee0A
Jxiakb5/CRrghB5pe2rxNDkJ1RjuRx7ck2Qog1/bVXFfEz0cPN/r2m0PGtojJHeIhnKyN2troicx
K5buBEuqiEBx1Nwf4skOkoXmJWKizad6Ii3BseXoq+6OvIK+18xvlb69nr4h53EqCerlHWTSU1E0
tavHtf0gDehRZskYfZ7LtDmpmaEefOS3MR+YJzzHUL+kmEzh53pkO0K+oYmg+/XAa08zwjE0Npwj
DaO9U6msrAGYz+wmc7OyY51h3VJMTlBIYeK3qRn+hF3yCBDKOui+7s6HrAMwBVQBDsn1fHQCn1pk
qhPoAGeeaVGV7NzkyLFtXZU3O4UKESgu4hSwv9ejGDTPHYIMRinQwBkarQ00ZRJPcpU2TwUl14O7
Zu/2xTaQYBYU3EoLvh5vQOFkqrhvA6mI63fOjMhGVHXVqSyHnFtmUP2h03JXa7X4XdGMR03eve3J
bUpuwF6hxbF57MZKCUHRMHw7CflXa4bpRbPyJICCk3+YHb2BydjovmSZn27fsQcDb68FZHSJqWoG
Rp5IDlQ9El/V1JLcXkV/Ik7L2K+1WPyV5eEBbnPvcoeJgXYiUA6S8PXPfyspdSa+7cBU+MA0zxAq
aPB+0YQ4y13deHMXlx/RL/p1e7Kvb+h2V9GbpoLO9WPSbbketDeNNERDxgkmQ/w1m2Z+wv9jWtxc
aGHvDYWuBlYaFQ8NGqduJLV5EHYG1/Oct+CzpJmGifXVkJr6fWt05rO6KI6XszsClefkXOvO6A1D
nQe0UdV7QUENiBlalGDQCv5Trf/VFHn0cntSuzt3ZTCDFaOatbXsaju9nJuOhaSZkxZujpzTvSbN
2X0vG4O/hHPjqX2YXaRaFV5OWnN/e/zXSsZmUano8jXok9Kj26JE4maxSK54Wbqy6Z5kORFPCYbY
T42l596iFeUTPyR/tDvLcdvOCd06rsf3EmmbXyiZ7JuZJe7zfrLPhJPFZZCBg+HbNV5a9Khcexxh
zUc6gFtEil22pfmUCCU6QZ6XPxv2MLlt1Vq+g07cSY7a2JdVcAcTo3vmoioXVOrQllJwtVemZPGy
/tRrtEp0NITorOtxV9/Z+VI86X0yf1OUKDtaH/bUdnnQ5UAKam2BQeS43nNyL2pJbthFRpcPT5U9
OCc5ibWD+2vnHK9IbvpQaAKv3MnrUeLcSELVrokekRg/RfmENlylpH7UtNSB5kz4at7lQUmxJrj9
/V+hHdsJkn0gHclVvebl10OXiTKMg8HTCqIwv69wBhousGDV3rPNSQ6RkKzmH5Paab6tN5PlYbOb
fRETDu5yOM1eMvb69yJp+o9dhUy7h9SL/GjjpFkgtBvWXxCDUF4kWek/Im86vscLZvxjEsUKg6cf
gYQ52xfG5/UMsjmzEWNfF69QNOwoROdZ6lQBM61Lf1H13jcNDdA/Zb5AcvojFNnO203uARACCsVa
y9tchZEi9GluSkKzHMjtrIa621WtOBtKeHDbvwIq3nwrWCJE7woS49sLUMxy1i+LaQez1beftL4c
LrVUp19AJGZ+r9UdTuh08/+C46h+g/gxNm7bOz+lhgoCZeRkfjfDS/wVgklqfH2anlIKqTi3GUn6
XZUURN1m1AG/iszoYrcp0Q305jBUv2VhqhwxwHYCEYouLBxfDE0BXbv+aklrW8iH8dWUZIiCBDcY
L5KjI6PSnQor7wXeu2xt1KJJY66HmZI8ydulIUhtxjEJlDaxGxc06YQEK9Gm8Ko4Sc7qWIQ/ijyL
PrZ4BT6MoUjEOZFEQv8GuCK5XDl3mdtNTvLx4PztvKRrse/VIAm89pYCVDqWlIaWcIKxM/1acn5M
abPKqeWnIjLOVZldBnyZnJD6TqS/5KP8VzYsT9WcP0RN9aGvx9NYJZ4hFx8HCvoVPoOZNZ0lpTyp
RuVJDnTkiCPQa7wmvdO4uEwd6TDtTQHvKgqjsN2oJW7uyESYfQaq3g5I9ABv9gBs8qrXvVY3HhWn
63xrBTveXredd5MiKd0SRNw0bq/td+2R/I6L2Q4656cQ+XJBSjW/LyqgwPaA8m+DYZIb10120iJA
3LcH36lKrxa7q3E87Gp63pt4XYRKaFUge4KUFrBrpfVFCTGmS5tPcmTTUleKQOrFx8JRXmJT+leH
z6AmreLf/hm7627RLSIzAom1BbooCPtGWd3ZwRI5z8oYr9X6hcezSKKTE9ada4X/3B5x79ACwSYR
eo39tpt17IWAWceXrpQRoZPVrK6MObm3R9krphCQ0GanZUkVfEvZKhMZzYiet66L5h/wBNfTi5JQ
Ra/kfsqK5jwJujJy3pqf8DSEJJdY+p2pRPXdsqzN2aQYz7Sr48cZMbgLEmRaICqqs5MZi2dUr/+8
KYm2BwCZFfdjr/WO60umXTSpaCvNDupBzS608dQAWh+etREen86SSk+RJE0HMcPutyAUhlWJMg3B
yfWglLsXiKCLHVCESSlW1qarlbVxEB/snTNqkpYB2gE3yW0jzFyaqtHC0Q6EYpcBjAuTCujoBPVS
pp8NI2kfkyVxLnkx2B8bUYuD4ddjvH3xgN8DmIH8vNrBXE8SZH/tYOFmB0229tCFibDCgOsLvQEn
foAz8e/trbe7qCuKyyY5xnNms6hSlYCkwt46sGNdcefQ0s8dxH3//2uUbdBvAD+cqIHbgaQ17WPf
FhCQHak7WLvduaCDgHk94AVcfK7XjloM3sxpy67EW/DJ7BXLj2ykIP7DXICmoJpC7AqY6noUYWRa
rvcD2zCJIy5b82OBptrBhbu3C8kyIWzBa6IhuxlEtYsO9VFuuiku1HfCXpLnxSHQkmY7PeMph/LA
1MIjr0v15NAvP5jjXnhOaElDlK4VHdfN+QZzEFdDLVjJXC3ORtorxFlcgFDGxnNK9njqtN7wJtma
D8KDvSt+JS0i6cPpo0dwvbqZqtYmXWIu3CWK3zeoRvu1mX1Tmuaj3dsvsbUcQf72TtzvI26iaV3Y
wDdkrlwESn16Bb+EpS5nmC7eMi7SwRZ9q6u1stZXhBNamVgJb9sEddMnfdbzoIhRKr7lTTnVboXq
76luYYLHPLKPS4ukYzHjxGt2zsOI5Js/aXbm9Xb/d61Y8cG33jk1AOK4czj8qznF5ls3jmT35Ct2
ECGldC4KfXj4f4hLd77r1SibDb0McRNF6z0zTyhQJVGoB6hsmbTL2vZ9Fs0JqnJH6cPuzLjYlLVq
Y9ADut5LRimNkrPeOlq5jESJy+yZaxp/+z7Ya/EClaGxTFWcruCWSxBaWlbqeg/sRIktlJ3qUb+X
ZDqlAAXMO7tjXp3ppN90LZtKFz8meXET2ZAyjzRkMh6MdFhsF9efKsKgpwj/7Qcqzy7m7IPtg7Oz
WjcvDPQ+lZlzH9WlUrla40BN7pe5pvBDWX41KnPyyNN6/ulKWb02ES0nfyGWiF40R7QHluh7eQb5
JyRZ0NUws7e2ECbKzkoJxpHikTp8MHon9ui+1v6Ei+upjRT7S5N2czC3YeO3+qw9YDOt/6S1OLxT
jFA8xJkkeUsPiuL259i5OcGZrkBPfhWgrM0FgvCkjtsWqhfxYjYuN2XrDV1I8kB9ycuznL6YJinB
YGhfbbkZPt8e/a0wBVrwwEeQ+gBCivH9etv8VifMyVMX+hRhQBY1NJ6TRuNTHBpD5SUOPLNiUhTH
z+w2elHqVY8hW7oxcZVQvFepJ+APOrR0qu2CBNaXaAKf0noScZCWiVhvAO4UN7OFfvCzd+57vATI
GVfqH8i5zctpTaohpeNaX3LU8Yl24S9pNLs7R8SoFgzIMFiUuQK5Dc0DCsfOEX3FG74W42jTbq4F
JxXpYC62FSgzKl6uY1da6xp6dWSi/Pb6oSULqnElRuGOsAVRycJqtLIdrCBsHeHLuAy/xGmTeoY+
WXcTCYebO2H2cnsz7Ay6NjhA8ZAiEi1vXhb2SVVlCiYUeqi2tbvYzvy+dJSvoak2j2W1FL8aazIP
rvNXuMx1BEkHAlAiVBxI3wDrrndgUWhTBWQDcGpPrOSHcobBXWh3muUuCJD3z201VJ/kZkwir2qN
8lMStlpHKB32GpGTtSIKHRggkGAL7dLFrT1Tlo2j1q8ic7RPM3Ww1utjgJxeqxm5DKAkVF7CCjqX
K9pkSj1HlKn6aDdzXSM+06cRRuKN3PptP2k/e85BB5qqgBwhN2H5t1Nk40+LOvS3xCo7SMaoS5Zu
o6fN4HdLu9w3sGjqIG05Kn4hj7bw9AwRBVeRpIX3RMgvVBlk2UXnvbMf7CLM8nNolLXjJdSUHoek
E70fmVIO510ycFcVOpa/oFSWwTPqqBQ+CMUKsGo+mZlPNik+TJnVJ6d5Tr5mhtRWJzkMJ+FZMEm+
zeGgf5jspK5cOruTuKAiNtk+6oajNbRKIMjec990FhOB1CGfnvj16ePQ5I3uZXORAZPtZQ2kYJ8W
BxtuJ7qgcgv/kcAJxyzAKNffHheOhMpfbAWII0cPVLnbl9mgBmJHioZsJqqCtVKFz40DrmeaTOcZ
ZY0qKE2axq0NWkC3qj/P2nCw5z6mnAzsj2Nw/ZPi3g4ju9XMQDihOGtZ3d9hVlqfbh+1t0Eco8Ax
RW8N7Bwp9PUoldDjBIMtM8CWTZwbQlsfkQ0fp5CJTLE80gc9Gm4zqVZz2o4bxQygW5leK1fNyRmA
SsvW6i6QDH+eP1EjJ+Omg4m1Af3w6+klQmqkRZrNYNKq5m7q6HmLShoPro63rwCjrKkTaT2aSlvi
aNOaGpL9rRmYoZr5WthOHwYt0oA5SoyHu+2jBcLDW5LpiFm3/v7NnYWUB8UPbmnkRLbQCRFVTi7m
ygyAmkveLFrkznRR3yeZNfypsjfFHIekBlg/fUsgqJulTI3FMrLRCIzFae65XsL7wVLlxL29IXdm
tGrjYIMAWmLl8V8PQ+Emj4qkNAIRS9ElS1L1PADbCsraKg/e0J2hoLDiTkymuKogby58vY9RKyhi
ONWJVKKRttQe9hKOX5XLUQFud6hVwey1Ik8D4HpWcRsnbTM6elAYSRkQI9AnHNXxTuFSPNiMO48n
zl40PXk/qTxutSbpXjZdvOh6gKExpNYsRNwvjoxneUmyr0qjyHcUSpeDr7ZTiGMZOQU69OXVK3OD
FpAVwnOMhjV0SilP1CMaZlPFIyos/WEQWYPO4aC/jJH6K3W05GOmAdXE8CMJpsVxEMwylIcFMQrf
FHoXRHYmggWtDzozWYQEZvj59ibbWaPX0iSpG0BhKjjXn4PkOCTlWOjy5LrNZcfdEHg6yL9zk4fx
+fZgO3eeg+Yaio98DCDK64/5LbKlMerYKCPpAQbX2oWA0LiTZmlA0A6Di1nKxz+mVyArBJwK9CzS
i8Rt1+ONoho5wqCewwVobKOszvZ2nhzMamdHv7LCiNT57MDfr0ex0iGtK5EwijnrL6Yj5lMklg45
d67z2wv4NtblIlhZ8bTtkNfYQoHx2BGFllqUZudGeRc6bYTiQHKU/7zl3/OVVvopcoYAB3B8uZ5R
nVuTgSSnGqCrKD1Ijh2+tFlU0Q9EUiRzE10qT3ZdTffYZE3/5GUzB8WkT/cN2gzvLAitF8ekI20k
dbmg2iKEVxPEYnuRxG5vxUvrLYpkvjdEPAd/ukAURKgprzK2ZNTbLKTT6rIzK1tF6oTWhqjCX7bd
RP9lEEr6ELtYHc7N9fIo9ZL3iOSqAcbTA5DEsv1hRnXx6fZU3h4WdNfQQVgjcLolW9qcnkdZCvOf
gv6ihFRx+9hbuo7cDawMKsDJkX/fTt55PaB6PS1pJGJNJ9MK1ErqHmbRlEE2x/k/Y5klD/FjDKlS
6QePtrKFykpPepxMcYCu0Pg9x86I0NZyXlITSRAbeHFAGGCf2ypX72+vy9vjxs+k/bfW8Nc21uZn
aslSA5K0LHygstqrewLBapR7FwCGdvChdygdjAWDglI6vBlUB6+XBF8aB8wcHtFJpGQeHL/GV8pS
8WggT0FYVLQrkGe+l6uy9ZH6mf0h0yXPLOri4I55e/D5IejWrzV2suw3m8Ehb4ZRYwVTj6zhGKId
rs3OUR1zBzLJMMyTngyEJOA11/ONikW0IcABWj8RuQussHMUxr1b2zWZtVGhvDKroyewmrpUIM7v
R4rcB993b6rEqJQRoaZCg1/PxW+PRJnGpLzALoI4snRcAuPS0+Re/+OblECfpHpFkJBayJvgSq5s
pVxdf4KkGy0/nMf5nOJTf7q9V9f/y3VQyiiwpVHvWdU1tvtH7psJlpK6cgctQJe2Mp2VxfpnjC1K
IaoCo2zM8geVGOAg9Nk7JK8y1qinkNNsq+9oh3ahqHUWcamsS9ca4akNBX7WSnE01N49BRSL0Jvi
JXCozZ5BM1+TqpnvNfZT4Q8pbUVFSVKsfzsedUP/80TmNUWjTwdimeh78+UUlIxbaRqtwFTn8l7t
E+GKIbYPQofdWXG/r97xXMDb0GFQZtzApYmqUmHZHv2sihJMUpyTfPysTbV4f3ujvEI33uyUtRtK
DEb4uE27M5qEchjbZjB3ZYHMd+94lpFMfoykvxdFWuW2MGTO6H+a55HwIIB8gi752MTvFiEaP6Zi
6EoQOkhKsPIQvT56swyZZGhzxUXKe3jqsRt5jHsy2blr0VwOzerRNofR75cV+zlG871FQuMBEpNL
11Fq/Vw1ISa8GAto7Ti5Zmm7SLDbZjnh+pMad+qspZdyQtzgf5XSdFHSNGgp5hApK2lpH5CC6uHS
jPbX24u1921WDv7qdw8ad9s61upeq+aFSpzUCDUQIgsDShZgYeBv0D/WlAP8794p5kZc/SPpZmlb
PHOl1LEwEqrzraPWbtPl2hejM5R3dZhqXo0A9x1CZ4bnAOM6OMY7dyHNACTNHDJAQBObu3CKSkdv
rYRbajDqx35CU1oRbXu+vZ47lwVmt7xwFs1CQI2bcA+Q7pSZsKqDQXS43AmjOida+TgZU3twqt5m
G1Qxfxtp83bnuYbEs4g4VVFkeJpajDgAgBGXFpBCloTVaSNLzX9ZRKgbhIRrzLYVuJegk3R1m3IJ
G8V0VziVRDcnPYJTv6LANyeYd2TVFUUQiqxjEyskNJFiENW8nWBBTyUQYy90ehI3MYeBGmnR/aIN
8tmmjgzcP5keVHCrUOMqcc4n5JNJ9TpfkTv9Xk41BHbyQfidlPxddaP6BCBCgSRhlGelU6qHLhu+
LwISmqOAghrCvH83IRjxKHWh6XUKyL0oDQsYUUt8d3uvvBUwQpcLc2KWEQ+5tWZw/Tx3Q+EkXZ5b
gRbFsxooWiVVXiRp9l+iokfoJqVsujbULzQvknF+h6+C3rihUbcXe9Sr1q8R3D+bcwliC32j+lvW
ydNRLW9vR9O+oYu89kmNbUMyruOo0iuKmFnTI1MkS4U3lqP60EnGEZJydyhuoxVShUCdvXn+YqlJ
IkMRFoFwVvu1o36E4Zme2xIYy8HS790Gq0Lu/x1q/fPfI6Nc9JkVm2YgmYb15FhxFbRhmT3q8PGC
yQmrHwUZw6fEJvzsi8ZyI6pxd0unfEgjafE7FJTuBeyPg4BtJ12EfLv22gkYFcgYm99FpZ7FHVgC
PTbd0YiDCrPZxbF+KM7yLpaAQcoKyYsOyzBO32v9dB7U+GlcIeZ9lryfK+neVIovpdF5syY/t5bk
jUtzpAvy+oRuDygBNBx43nQu802eTpnDWlpBgdeWpJAuaj/OF8eIhlOXdBTiccwJcrWtzhHeDG61
lBCgYgSX1HgZQMWl+WmetPEkIXN+yvI5PUtC6M9Ony6P5miCm9fpbKTmonz9n4rcwFgSKwWjms1n
FIbHE2AhnTZ9Yx/cbju4upX6TIS5VlaY1yYempd6jqyMsVZdtl9z1ZYuejyDn8p6cU/PofMkbVDv
JDVf3sdOAcbRScjh89zAcJ7Q9D9sUoptNI94rnAw2WwGbEKnOU0dM4hX8Ezb5OgRqZF+Z4R67qZi
QfjUlhIIqGjaycL8pxmKAY66yFwCVPQUG7kPGhivB8u0ftw3H5+aAMA4+C7gxa/PjiMBGxI88kEb
h4+ETsVHM4vqj92AqGsly/+YiVWdc9jBgbaganh7UfYOLskGHUp0vZDh2AyujkOWmmloBmQ8s68k
8C8IlpyDlGYnLKK+D556XXbkwzbBQq+EY0sNl15hiZOpEfbjYzGLzzocj1PaOX8OlYJVhzYjYE6a
oXhAXa/oSvPok8Yygz4OrVM4aYlfqygK3166nX4Uw6Bio1Nbk0H1bN6bvI01RRrpkxRZ1rtoFAmP
yvHXRa0df+bff4wzyhxNYzxoUYn+rv1kS4Yf99OX2z/k7epirYY0IS1RiG0oC11Pt1FbxYzEqAbT
LL6Tc6meIcGbjjBRB/NWdAf79e2zwnAgvF+9Gt8qw9TGgEOaWaiBvkhS7wLx6t1B5PFFNUv9j/sZ
V2O9VgV+e1dIo5rWyjPqWaE8PRYi+zesyqOi4u76YZBC1ZcwkybN9fqJMsyMxgTlOc9QW+3ekU/a
XJUnq+lIraz5KMHfW0AAO6BLwHsCTtwEtTiHzivaWAkmq+rcEn27d4R/xak1lOl0e2vsDQUyCXVO
qnQQPdc//239CjlHfALhLKAPhXzqEzA3cmfjEGWF2cFQe6tortOi9wTDcruKSNHCO0f3n6xH199p
ZVU9NGFdnSJwhpewKuqDbbju6utrEwd7cnvQ4nA60Qa9nhrX9ZzFScnUFpnK1kh16pRgTklm2OWn
UK5zX4LM6E/COToBby9NhlYpdUPgpV20xXVMvZqobSSUAD/u5q7Ei8wtoE0eLOj+KFwtqIWh1ret
Xix40teKnSiYjiq61/UUSpBJOLJh2tshtPJI4ZApIihdP+tvO6TqmwpIAZ9tVUeHITYvOAxWs1fr
dXMwob0dgpcCVTwSHtBVm32f60h/lU2tBHLaCjeNJtNv4l71o7of3A7u8UFKtxN/gDWGGg9BfrUK
2Zbcayel+V+EcpCMie3ljZQ9SjbiQrocGW6GQv0pZxfFroYsNZiGUD3Ltbzcg8eovaawjoDwb5ea
n0N5GMUZQn/gOtdLXcilMvBj8UtrbUhNcp0EIw9YAGLi0+1j/3alr0daf8lvHzVsSWThMsgBiZt5
mku7B4GZ4XcVy/kJitjP28O93akGsCq0EBGXIS7bemy1CDDkecHEVmmQO6cOx5NQivqApLqzfIrB
y0PZkDyPEPV6UnZbAHspnQVxura4TwwRBQWA2nvyz6NO6c6EALKi40RUtt4umxe1BZbaqaWxBIuB
WjP6xr0HMic9yJp2vhKj0C6z6QCvcdFmQqFs9JapLoHRxjWlefEUZuGzMrQmm2M+gk69nRO1N/Aj
8DAg9fPUXY9W9SFLpk1q0KtaHaCkIlDtaaXPt7fC67e+vpYpSsKtfwXbGm9kyp2iziMhN3LQ922o
eaM8hT+WQjU0vx6RV3IHqQ0zfxThQjyLbfYlBfRcBVFTxv0DfwVprB5JoeICgVYsbi/nykfFwv3R
V7ksfJCo0Yc0nYvxPiyW6gsuDya6aJWTzB9kp/kXuGn1GT+oVHHDql++pkvYjG7X9BBS40FSaU6k
oxDvYns0az9X0loBxySxlbIGAPZklZ9lMSo9/nBrGW9auyz+7SXa+RBkyuipgQZBNXRbppBxui40
c5CDqc27u2ZKZLLTOP5+e5QdCOuKqEHfblWGwa9kE53GxPKw5VCJDyeJbm8yxs9FsTToE6I9kT4a
1Syl68I5iR+2HF4X+oc1e2mqGndRGeoviSlXn7olCyFhAqw62Pxvn2/gHIQ/CDgRcb3RKB/lLFGn
IpsDbTKLy8pN9bUxzp+bTgIVAR0EGndbvMMc40if9u36MzJNfupuhO3mtn6OpSK9RIf+boPnxFkF
cOprdjEczG9nFHI2fERBHEGk2FoDEOLp0phyuLs+HRF+XRCr1yfzwP5mZxXpta8igxT2FHCA14e6
bHCn5FgvAdLbzbOGbXQPSnFlDspq4RV2K52kfO59rRqOVBJ26KsrHmfVBwQIxEZeV+C3R6YWjTbU
s0qDXe9Jj+MpF18b8oLmQUjqUrutJOrHdpKj4iJlDQziWBvx2ojkuZTcVJNs89QtevezquLhkWw9
Du/0cK4/O1RcY6+pJJhgFZw4hKtqR3KdZuknty4L9bkLIVn6Q62kRyWzva9GT5tgDUAt4ieb9czq
sIu0BheSeql7P6/nMnA0OGi3z+bRKJtASDFqy67lbgmisksuJvAwLzFz+2AHvn0v+T58IQO0AYim
bbg12tkoIfnFDsyK2i2bRHP1rFi8iAvoIBXemxDvvoG8KvAMYKfXW0EUY4qjScpQkS77IoXmntqT
7P/5soGage1AvRwo92bZIsChVjLbc0AaQsHOyEdf0sKj4P7tq7xC/smWXuENxjZlauQmn9ReB9w/
a/GXxRi6O8Bu4q5EtcfLYcEfzGqHsk99jY42VxENozcgnXExRdPT0AtyoNMX0alD6SnJ8jXSQvS5
2SbuVFWFN0lG8S3kaL0jnAO03FbSX02xtPcYnwx4EQFklgYZibakBBMzqvVZb2qZdnn6t97J8WdO
cnFw+7xdqvWgcJESUtD23j4xZltZvVzrU9Doyhik8B0uvSq0T6ExqTiA9uZBnLkDelhbQWR9RDF8
oC0QFnCAaON1qea6ct7naRI9yFP5tdeKNphU+bM5aWmAqAh8GLQJz8T6Oaq11ZHu2t7voNK9Rrtr
p5e3/Hq/13OYmvLUjQAei+obsB8Bz4l22fuyipp/JYlqCE3mMS9OWj3OHwrFaiwMqayfhT7mR2oT
b885SdWqzUZAARZ5G9hNIjEGoGurtjdNOK2x+kcDYTg/n4V6cKW8PefATaglrARlCk3byoWVxvj9
CIYahjH6gb1O77fAPw4C/b3lpWxMyEI3h+bi9u3EwsgxB1OMAZXlTyjvhJ4YaG/OCyovk3hcOuNh
skbdk9Th3ujSv8jzj4BUO7kjORrZzJrPsKZb9KE6G9Yg5ngMxgzNI0Mpdezr1Oid0LXapahWnpPE
0YKp6HOvG+f2IUwxXSiTqPPyZNAPLomdhUe4FQkmeu3IC2xRsFlFzWGQjCHIE1N7qWDR+GNfRge0
p52dBPudaJHnnJ7g65r89qIrtQ28vmUU5GlqFPOj9mO3gOR3ZUlrD2b02tu8ThRWQAH1SnpT4Aq2
IikL0hSiqZSOBuSEc49ZxR6AFxs3j9FeJn8qdWlxDQlW2l09CPy3FYGvuWcMEnz4Nhz1zndgZ13o
M4U/jbZJcrx/RSfuKzPU8rPldFTT0q7WALMm7cloLQT4tbpKfoIMHJy7KDEYIMaeYXFbrVIyhDNs
K3VLwPaFS9m/UFwwp1Xt6W0ZnrWOPjf6Qqr6DJt+eUys1nqR9Ql3Y7nuitYPrVmOXOR/48JDx70/
KSpqgJ4SGs7kpqU8oMExqO3jnFbCS9GIQY8nz4qfrVHg1t7KkvI9oZT3lJR4tJ3nfDZ/Cfx71JON
s04JRhgOnBemOH24bdzoky9sox8eNSdv6U1oMYKEMfgzsBV0cW8/vG+Aw4R5EI9BNKxCudx360Pw
28aQq0LSES+DpgIC66TyFH6Pw6G+Q4PIeYYyjNtAF9sfRGiIH7aURfd6OVpPOv1XFwFp+lEJStuV
PjSXJrfU2U0z2fnScC2eAaamj3QO0z+MSNZfjC8wuuQAcSCrbW7opqokyOV9HYx6YXnxsliEkeNy
EMi9adwxzKqdQDuXqZJWWNcLM46IE7DH6kAZZRVjyLRDSU9W48RF9rFAAIrUFcO9Meli345WrtJg
lv1FKPUPNc973P5UULPePIKed6NYn4TbVRqGXl2NU925ooMGTT5tzXdJjwUpkk3x8MWKy/FvMZT4
ShVmfp8OMtcfDmTmn6aQzA7EACtI3WBt4G0CLgGALB4I8oMyNuNna67/D2Vnthw3dqzrV3H0Pbwx
Dye2HbGripMksiVRUh/rBiG12ZjnBWABT3++LKC3xZKDPL4RVSQKWBNy/PPP7J1TptEHW/n9nWUQ
iPcU7froaNE3H6l8XT7mQSPZgAXMSe7mrX1ch8b5sEbua/TqlwJRhoaCIJCGoU4p0MXC10tO7KGl
37em3TSlg056XTTJa00oLt0rnkIug6eAmyfwdHnug86ktQwZh+t06csHqtGGe2rCpuOY1d59G9f+
PVS2xVUKN+9rr5yYzD+KR3k0LWjgseTw4idfHOC4siHzo1nLdelVXyq/4Xg45lwf+sIcHzXtnx7i
gVJjd4j/0RY+BM+Fnl/Rw5fqwEPPkz0PUTeUzPxk1dO+17PnwJmup9VpjlnvD2+6PjVuRo1x+bKE
+bePkgwWysABUCTb/YOAgVLVyFQId9tahE9DsTh3S5P95lftazj/n3CkMimfdDQl01QVAA18/iTo
xpuqDarpuotp5WqmtPcJisJ59JeeXl4F/C8a6r9TPJf9p8Ks1yvX+Y+x8owB/1Isxwgvg8rU52Pw
E1ntKRqv1xBggZNV6rh26jUR+G/WVLxYGuHgBEKVdPEUSoEiakLjkfLaugAnOMRHaorHtxVxiVeU
+b97FDVHHusqkJYzDOOH7UsH4HxB44/AK0rzZEFc+KZplu6Nnl8j2Lt8I2XpKDvlvSCK7sAh/3zp
Vs/Rc5qQiE8DswbcQ/5lDL3itnfoROuszvCR7qbqOtQwnL18RH9qQCaPhteJEDTkUz+T6FNc6fRz
24/XSbaMNB9zrIPXjtAXRFB0W+laNwd0f/dIS3piGuZ6448gyUarb98uadTexnYanHjdvGvHqQp6
5bnrpy6u81ecsn+3FzjhgkKkPIv/PV+hibRGnELEfW3OQBV8WO5v+qSdrsDCeq8sibyVP8oooBSC
IcYsQEQQbbx4l3A1lpG24t11pFravrsr7KNzrF+RDWd42sVjPHSrCbZeTMZLs7QrkiKesqa9tvqu
807FMizfHZNTcEiWIHyjadRD0QetOB9KPQz9YXF90LG5483RgebDbXMonMHLrtvat09l6jo9POtu
cJWBn6XjjEU31pu4MbH9cmtxntqs7prD4HkD+puODm9IHhn3c+yaT5QLG1TrlGny1SGHg5Yvu5HQ
vUlv3cMSzQMgo7zPhmPp1+E/p6ownzx3VJ9b10mSUz4NU3010goDmsTJCx9Ceh5DTO6l+h+ZkXrx
YWjd/AtVljS4s/1pSq+j2AsGCuat8YM3WfRzTZxC6IHg9zfTav1UFTGYJpwxon5OdaS38fp5tp3s
Onc7OzgYcO0lR0KEIbhbvx3euzF1Mf+hqcUpILkmNoJUOILNf37gylCVXj947bVXpYjVhVbRQ+7W
rzxFFPrFISBLAkCKcEMkAZPnT4GwZQGcXLXXoFr7UxXZ8Qni4AJUDtntNjDiE9jH1/T/Oaf0/KkC
IZGYk4v3RTe4508dmpICOfhTpMrCnQ4tVKTLqXYzwz0tqeG+b22r+LVsq2E+rpxRF5bF3vzdC1Lr
KlwXCjMyf4m/wg+0zleLny0P3Vg03o3bqCG9dm0odeM+9gtSWjg3Vxpi/uXOj/rs40KlKg2RU8qY
r7JOxfahpoHEVRylMPw5BBj00cgdTcciIZM6ERuGYCCoVEJZcOKr8ZoeI1kBfYVlQnfvdDQrpQ2Z
pn94vczWzdw6sX8YuoCQ0sIb60qV+mLS2ovnuOMng9feO7gzDMlHBLGlXtnNnwxnekVQoUVx2jkb
9VM3zbpTZmW0Q0G0hu3MjZxsazWO6/tsbYuKsoqmONhm79QMIpzC911VEDquBxrjrCXsWHfmOjVP
zrhm4OMoLD6MFe/q0c3MvDvmHV2xecXWEhdxHdRV3rbQy0JLpX4DBhc9jKjf7IAnHM2nuV6a6v0r
ukJO47NzQ8YZcAEuO13hKCm8OK1pOjqqGPvsWtGMmfKcyR3Xk+sY3ft4iQyaAIUp3abaMKJsv6Ru
rD9Nuo2ghGVRgAj5+Zc5onvMeVT/9bv+P8lT8357/vD3/+bz7027gO5M1cXHv99nv/fN0Pyh/lu+
9r+XPf/S339tn+pH1T89qftv7eWVz77I/ffnn76pb88+XNWgE5cP41O/fHzC/VDnhzBSufL/949/
eTrf5dPSPv3tl98bPtT85pf913f//NsvQDCk3d1//Xj3/c8P3yq+9QDTbfqX/6me+uz3b//mm0/f
BvW3XwzL+isYKmlnIjEnaucxPean7U+B9VfcX3KaAWATOcu13PNvv4TOXyn0Ig4Gqx2CAvjeL3+h
QFT+FPwVvA3iCsQbmENM2uCXP0f4bKf+tXN/IVT0nv43amBSz7W68NBI+SaBKKJhOLSXzZhKK8dd
ngvvaWpJjt+m05Q0Bt3S1ipZrjxvbItvrtF7w3WTJF0/3RtNbH6HgKM3gRkJb95tuAwupw0IgDd9
9AqV6+Zk6EWV0U2Wp+X6RYdpvn4hg78MNgULUEA4+K8ZaRxiym5HM0yXVh61cbTwBMcIXtvKWt7a
lVPnf9B9oOG6H7ZpX4QfJ30RB0TOs6Q4d6D86UEWYXQ9l75r7oQDujX7Z24VTpEdVYNVnx7Al1Dl
dt1jXfYKCAlJh5RGr8ba1u9n15Hh1zZg4uzGmooCCkWqteIo+PDK6J5HvzkrbDA5RGHhwT87H4sf
fZawswe1DH7zvS49g2Wpva5Yv3SR01l3LXZQmL11Yo+NGZKxL75VuVezRF3TpwwpzqeiKoQZeSjG
YxdYabOcGqgXpuJQZ2s5vaW7SGd+1FPAdr088gtUtIwcsUTtFXQIhBOpeni+rmCF6zaqV+e7ypM2
/8Mui2KqriEpHevk2s+7XIWnuVs6hltSU7nMhy4KOBuY9BXDXB07W794qZlyAQgac3lbpV2tYBcm
JUpCxlutnDn2RlRwdyfS7Ehf4oV8y11OavZQZPHcvVaB7F28I0BoBWjMuwsRDiHMy2BMRRiCwvCm
/TrMlj99HJh8117bVupwTNXKy9GXle/eeppuyphWE4feBCdqebeSspqLgxACL2/T88Fuy8pkjH3l
MnN6Tw/+Q5j5Lhut3anirSnIQP1r05bzRkFLyRlYadHG3YjXKt4T8A28ITo2e//BCRu200F2r1/C
StM66eB4tJLG9FvNhGVvvQF2fRgU5UUbnHhlCBgPCbcrNP2ymhN46pg1Hs9yADJHuQKKGh4bNjrn
uia1ZODxeX6tkwQy5IHKT1mLiPO4EvOYPkb1wPzHIWRYm1BJTPhpv7UmPSq/wIhkIS2CMGHseP3k
kPWaN4iEV86inLV/aUogz/hwdkCMBTdVqIMvAjkUnozQ5PrEOGjaQw2xakbPeGqgJV+8t2kx1NZV
HwdN9h7QVMKhalO4x66SUNJkNOgIZlLPim5Kb1ffrLNjnkWZ25IqOC/ZZLnMTtcTvpnb6jCoiVWV
TBJkhMEi1oXP+d9/1TmEXk8aekAkRxlRLXg7e22T/1FMlHP/KpmCdjk4C43w2Nt8fV3g/XSCQxq0
AUSlhgWaF/4nJ/wHPxoAi7acOs5+WzJHBBe43honpl2HyTevZtdbu+Qq0FXDJxDJih8E0YsxuKFJ
iFvczx4VFupEr3eV2LeFsuD2PNgztX39seu6nE95atpVeQjVGEpBXRg7XOlXxcCkKdYRiVqooeY5
ZTJ2/MjTueR7yVqBxj11NUZy8T73p5wrnblKII1NzcYv7l0rlofXBqcvufL7xuTOmhY9PG7xVSns
spNvJP1xKMp4Sq/AtNc8lfzO3KYfVmetmcg0YwuG3zXFZLPHoMPIJ/643RPpEQfBsYvDiVvX9Sw7
tbY06/FpkggjXH/UCRACRXv2Jud5nefKE7rWMhmEUaL5e7y1MuISf4TcNzhm4yiLVOWjw99ePtwX
detU8RLfwYiERhZ5BG/nxeF2ljxKe627j66PxT29sRO71QYbSRBjuIeONB2sB6ZUcNYjusCu6+eI
sp0xuZ3CxnTnt4U5jKF+P4CfYsgpUDfUoK7gPqiuwro+7xYRWXt6046dh1Ksu3zlZv7cyMRfns5z
Fwx2ZuHcgkgCV98En3zZIUfHyhqtZVZf9tNZlTbRjW993UwI+JKOJ7310FDZ1a6PTpd38asqV1zJ
H4VFKMUbaC+L3ipkXy8Tg8NaT92cOf5nORxo+8Tro3rKKWQrV3qTHGZClgnaH6atYnrTQc411FdV
kRnUnB4gWJ9j9cHp8ErM93E9uq+2N7zIGrJEWP3ClXh2ifnn4gWuegvCmtVJPvuVPy7xp5EYAGkT
NfhiP8VO2XEKgmySw0nZS8KB31+beQyJXXxpbTqsl4c0S+QlmvD5EQMjXQTPZ9tIxeCJcihabvdj
HK/DdppreZ/nKW24tTskE1+PqyLX7UfK4XN5s+h+E5Ot8hK9+odue5BT0hqTVhAtNSDd9QLokVsT
UjRUcDO2DQWki17kxYqcdkTcLFM/cueK7tZ8zcgykQ2xoX2OpxkRJuiP/aSRIMcsCFOy3m0HhK88
QFax8Ldwu8vU+SULQTfEjOlpd5A3X7dpxS/3Y93rWqaOPPe677oZOh4e4zPieh8GHSkG0fi12X1H
ftUscc3h4HerOaR2C6UNfNSnkTZ7ZfZP3UwNf6r9pkfOEBOp2Iu8zUR69JYv602jObkjL9bISOp5
QBQfd6kTz3FvPHruZGAI2USSinusUVKwhOEV8YF/xP48cw9tdRbDWQCler+1c2YNwBrtUtFHe93W
cDUK4ryn/WFzW8qkQjcW0QCX4mQ8upMSoQTHvUymM7LZeITLweVbfdGKSmgm8oA9ZhdecHDM65Xo
3KGlbczAQjZc+b0dZqf7Tt2vwY7uN0zEVfN/9Tax6MSVWU8Hr/RKVR3aTZzu4xibTk5C7IalZXwm
51yF2cn3oRNxbgrCmwwrDrEtokPWxyKUYg6NnC7LTjgKdWwn7MbLgudc//bsvcdIIMogoUbMxegy
YB57Sz6vkIZ/ifpCs2ZsD1ESuC56+eRPxcr6z3Vu8YPy1plB7pdgZ/dcQoJHFKlD6SObPkGDxKdd
dUapLa9j25OjvpkzpMT0LkBjsLOLYflFVR4XmkMzKz2GciYzq24c/13r+6Mx3NZ0JsuXu9Af4KI7
enbbEWN3Nl24nRZCi/Kibx/ISMiL0GyvhTUtsD095GEu4no/Y15WkXV7s7+aZlCRIvwd2rWwj8Lj
rrYsbS9M1qn60XjMtq9rS5XMfAzbnh/ESkXf7/upNwXsVjOtX6jNnYXs3fQMkSR67ZzWOoVLSsOj
Y9FOIi0SM5aJrE0jL2UcJMGsjmFK1r4/FVYssmC3E17e6zPL1g97jVqRvn8ga2AVwQ2/7L7UOXUF
GXltfw5VSrr+2tDujHoJjdnih9f39vJ2M6AB5yy4t3EKwFUdN8c2HQYsYwJnFoa8pT1IGg9NVwzF
t82iy+ZS86tumRv/Ie40VyVRy79ZGzrTx6xxxA9YksoHUeQGVXzABO78h2wy8ezuXp7rhe0LkSHu
CnV/cHwQ2/7Jv13oIAU95FI+7v6ts5Qz+r2Kp4Ufdl2ZzDj3AjkiyTiY6HcHWB26n0roBDX/8nAu
CqgxV6AQ4C1zQvxtAfiI+v3B/JxzlabYhf1nQw8L8m2kLEoMDcdviuI2zAMchjIcZYzJ2sm5UMoc
9Px7UGGowtTQeXlGO8IDGLq5jt7a5oBbkjRzlBe3MaSTlndsV2+kw9XLI3+eFWLgwqiE80LaTDhQ
L7mQndZtp2VKlscliCnGu4U+VIfoOpWsNlZIT2zWK29Kt3HX4s63spgoAkCKkeV9eSAXLigDITsE
/we+tQVa5DJMg8o303YN18d4zoxZWcci8i22zchdtPRn0sjNhCny8kMv7DIiU6wAphntnSNaj1xy
oq4UyRVNsbaPqZH5WEVL3QYI5imO6HZ32oWKU489pCTUFMm+vTwAAh/PDTOYeckkUEMKDRAsPURr
Lk5OGTZUgUTtIyh+sQIdZc9ICF4yN2EkLXQY4RHOxQz7JSwaEcmaYmY+VRVY/und/kuyJSKnrSIV
kVwYplPcZ2OGPkuVJ0Lebb3zpLb752O4IqTMgdrv4LhsHsRuOZATFwG2y8ZdyZUJ9ebQO7iB0TiE
6M+2k11PsiZkePzuu0eFEKKe1FZj9CccS7XeW+4yWvo+iUKxHGhqKwaRMqCwpn3Bqj3rWyl8u8vd
7lxlm8ukiEcwGWMzD3aJn0+B3X0f+lUMoHbzgOagEu+Imm4xowrLFHVRFZ4YbzWt2ZgGrXBR7bum
c90kY4y7Z6ZrR7y9chPK5jKJYijqsuKSrs07boKG4yU87HdOkkWe4yRYzfOhsJU8LtrWIt58JAJD
LMa156iczcEelx9roMTj3Ee0WwHPVZfhJeKhNWcTJCg8lFNgt6JrcBURAG9Xz4NG/LrZbJrdYnSd
Wuaz2qphfefGFcXVboZO3+qI1e67VGy4olESWSKwImaSH/Yp9/Q0OD3xc8/OKEglUcT7162K3iOM
GYXMuMKgFUstdpaEB1GjJeexSikAedztRzNqR/6EMSAG2G4I7mOwt1M5kCFh+ZT2S8zJkkaFPADW
77PS3RxOSxsGj8uy3p3bf5hzPxOvPWTQcLDpnWHIb6ttCQhPifm0Lz+sdHJvXKez630+//FmZO/T
mzAUmHqwvUSr8lf2nioNp1XmYcXfYExkgZa+/zIHREgJA4x+Eup3Y5cS9rue6ITDC9pHkdhpSz5G
ZZkck7EauDRyDDH8zXSSd2AdcuC9p3nJJ/iSytqUpU/imbr+695vvfRT5sY49DPdO8n9rtTTxARa
UymelzGmE5gAjDWXdirEYre3zNwO0TxB4je9qcdBHKPdoQySXg7m7gPtG2n5qRje9WZEAXWXM0jy
R+SLMRrRxPkMFkNGfzahXxZt5wL4H80RyeKA1UDIwriOnrmIlRqh11VWWHgfs7rtUC3TgA+qPufO
IK5L2YwWEjdvhrieTlYA5Cz+PdIQiQZvEFsSQhsL28tSWj8pY5xO9WDRn/Npd+jnPvPy6t5J4iKs
SRqPYaJuwpKkYnY0adXNYtB8U1Tx5q7G/WiLuTjjhMJ5t1sGVE5yfZ6k4ggOCzItvzaTUnPI9tiC
mQeyBQk997hyKg05h/Y8O1n3m5HRKau4DTpH9epz3xEyL17J4P+kHdAI0LcSnw3JXnjn5MYPdoXW
FCkoaBs/xqRfDId+WHQ461g2VaZ9fj2H1pIz9MKBdjH9aPszhJtXL+/jOT/84z5iDGJMgrkhwkbv
10sNZfndPCd+OX7Uq72gCMMilXhJRQSQtdhTCrgYYhM4jSUWghXOIgvqbLFZNY3kYVhKJ/SPP2LN
SfDF2iycWdnca5fmWTA6XJhv94KoW9IukUufEfo4Naqhx6HtaAmSxN1kMW8OSsQp8ONokRFNg4Q+
VW2IstHUiknwoolRVvbR14nPyDplrDlb1+Sy131WT8xoohHBSikkRH/y/N3sKgpfVnM35QoI7Li5
Rc9mk0v1ssjHVsVyLoYckvPqFf7eC8AVMG5KGyiqh4IUACG7cGEa+JOTOe6okw/7ijd6GZoKejk6
y5eCiSC2dyStrvPfycCPYqNsHvq8qYMgSwgmvWIwXiBaZVTkxUnqQ5xF7Nk+czv8cCTJbRXF3Nnd
hz0yt3uN4xZF3HW1rTwJdrhuJepvV0G7bE8GR7xfBf0h0mnePEqPug1x7rZwZdHPKWJwd/d3b+lP
UbcFcV8+5Od44rNDLhwyQKppcWliE17awZG7pBSs5NOHPX60R5pUh6f+PdrihbVOJwIUe/goGeZO
bJQkEoNrtyh2p7nD5mSKf5oLW6TI2GLETUHWDg9yC/mEhTY4z5SjiebewsF72DmDeUf0Nw4jP/bF
a4IyIxyxf7uA/Y1ljjY9t9urGd3G+UK5xaJrcjZcMnaTMh7XRkFA/H3fgczqJS8Q6Nb0b9ZxkR2z
w1giUS0xQX+6wQgzzT92B33aYmk4+xXf2n3sktb2MtPtVvuG0U5QDInSaWQCyltCc7yBZyMPy3fg
9jC4T6PVBBJkMRvR4SQyxX7ZQy4vb+0FhxcHlupqsAQelJ8mTNiX8itVLjWtaze9T/yziZXDms4z
17UQ28dxK6oTbvfl3e2Vff9sQqOiK6OuQanvdpFhz+LCj7yU/DJuDdFm9RbV2zXu0kQsdj4kEr/T
Ic1rZ1Ja54fvS1+5pQTPQDhg5+32ibfFQdK2EmuhLUcbrdcUEbnrY7ZC2OfcJj3Q+NeY8M49in88
+7itnHvhUkNLyyI9d0EKP07ruRuCz0mS21V/O5sVSUB7glkeA4USJvd2LBagNIfEo2DdeUMggZze
HBPmXDACMUTqY5AZS/kUa1+SOymQWmTu3NB6Gcr2NfYIM+TdOhB0CM7OcHbOmPXndONM+NsHWeLK
aYyhFiSasAUbfD8h31jNI84wzeT5PxicMv/jPzwhsIrhCQpOG6CApKWfL4DSBWDzsVk+0yJR0o+q
71iAuNee+WX0h2ZiO6Kx5S+k0hhqBPrMf6hgl2C1tF+VIAlo6GuphJpHY5w/V+XQs1xzkDtW/caZ
VlKBdWZEerpxIbCWpOVIRvQ2s1tZJxVVKTfX53Ww+ozMWeotFtGWCnIQ/8FI8JH+UIu3Lm+9EnIq
GPbcQDKbe+JS0pvFt1dWRTACPx4LYNsuYWfCSqwLcIwL9WPmlDL7rQ4+DeQqim9WN5P7BDHN1tOy
RNapw4h2bxeigSRrtzxxXA1yQkiqSSa1nAgqfKsI4/ABipiUsg46dCoWIFYu+6xIcU4ftwy3rkj7
flRktvyHwK4lV5h0c81kdUk9mnPg+MjSbVEnzyVTtZy2XHR1zjlOEZwteD95SjoYyk2gGwrwP4M+
p4YLXwki4+VVOqu756uE405TMsAWEYJbADU/Rn56Cus84hb+p9ClRwG8XOfsSN/QNeFhVl3Ewa+0
axGOy8+p5nzb8qhvg3o5OZVDiCwqI87TAEqPhPNorDE/Xh7mJQqGKBk8L/AkUgAKUgdmp+fDTBtd
OXMbpZ8WwyGpv6ooas3rJmsT03ujerNZvxSQmbDKnE/ZTvD7sf7QzmlnmyeSDfSuPlgzWLt/WI0l
CJHQNbrwbTv4AyULq7/U/kPvDjNfRdo07BOdEDkdRkL/hoc4xxAoDs7QgBm7szs750nba5QrivDa
X3GU0zp4rSoZVO2zU4z5BO8qPUZAgpkuSMTLd9vFaA0btw/ep03jUwpXoCUdk4qltu1rurOsrv9V
J4HiQ2Ur2zO4wozVXZLQd9o7xt4oP9oybrgiJnWDEemYvTYeN6dpsshVct3Zg/Jiiio8at5MA8WX
4If5X317dPhdTpkx1mRGgji2CXfklPaf7HUe6K6kZkfzaZwiuRUKdWUY4CFRItaQxNxq/92u9qd8
bXPOleGCYjhk20iNdJT50bNJvh0nZlA+pGUWR/YdXDtYPqcWwAl/8vJU5mLq2eFTQqSFh46G7ZcP
9eTBDnttlINYvhrYAXdUIWkW81BvqzMH1G8uv1U6gjcY7qBgHtyrNIQdsLnNh0q+R1/0ji/EKo10
+7ao1ooZ+2MnV+6Pq92u45NPN0uGkm3fC4ow5cptTxYIM5l4AzP4KGyIs8Vg6yWRB7gJqLH+6Hh6
YlqgtuUSZIU8dc46AF/kqM+PG91UHg7GzqmM26kAOOleUS4hUSuTRnPck4Y8NmOPCbz4X+MylHHV
XkUeA058sMztdQHKB1UP5af4NsVaDDxnbd2ujj/uO6LEvOyA1I4mP4BnyVDaNl9Z2pitZ7T9MNBc
+aMWtCxjL6w1Wm6MPpEpNNCsz83tfrO6Ryx+9YGYMVfsaFk326lt/ytFpAZDIH0qcbTGa0hybceQ
bt+yQIHXeDyyyxpJl+bbUNvG7ViSfenhzpZ77EtSxEvC36AZ8Ifkvl+7RuZGIlrGH49M50QqdOFH
MhoBl7TKWfk0utrkQcWSTWPwAHB2YX338YdhIycen0oOn+0XJN0PbbYq7kl/tJ6vY/IMmLG5r0Ln
qocrrnwoQ1cumJwlgrMpa5X1bs9EVV7tcodQdcpWV1Rz05uLb5TZVQ6KNafKpsdngRmho5Svxin0
ZPQvC1A03qUgIYgB6QyARanoYyrPJagdW4quPhpqS0gQOR+0tfNoDHWzDhw8FHrprJV51RAuVwuR
H93E9alJ2rm3rvbYrN7SbHsACa+GrNmfsaEtQLqHcUDNl2QFEZedGJe7bxFRclPcazgXi/sgNyRj
t1arhIvWDeziQYnK5WkQe5jWOF2Sg96yVy1VchhzAyVyknGLF4lfVsYkkazdUWjWcyK3J6SBdbxv
JaHZ0kxv6nWsA/u26UnKSML4HImJN0N4v4uzReP2vHY+lhIF/DM0uhnJEF4TZLvWUgimD40RnTPg
299SuxDrbwvW7hnz3Rfx1j7ufwXcDHzzEMZFCzqgxn1PY7qTbYHFhgY0TfW2dyfdpMfFX8Q03y30
YU1iSqSOz92vkSTtsNyhMbSv79ImspnYHqalYFgSsrvFvqdu7XxcauQkuz/TMCBaVzqGGRL4Jvyy
DBJptrtFIuzU8MjqPo865lW8EAjf09P70nW1djDn9wD9jiSwW1Jf/XG/JN98KGdzyxTOB/50vbmQ
+2mJgOMsDmUMlUtjnzJxRPeoKJOoqklK3b8BBnYOip4RATt0INxAPC+/JaDOLt8SOJmonQLIQaEB
GuDCHHJT5XelVsmvHayvCAHCcsBlb6OAeGNPswUDrTRQEIoEasZcpNhaEg7+8+3vRaWZJBnPX+5K
Jbp6S+ZPhRLxW/eNi4iNiJ8iIzd9u30YwgZnihdbHkhDcIV8pcWiVz7Q7dpAPC1WArkL7I4kcftr
14E4lsNcrzYgqKHWSnn/d9ZdgCTx2xHFe2/1Kfg9uuThzsuagvDh0UWVi0kQVbPogV1JaluLCjfp
A2Q8AiGtJZ5k+I1o+bXq5Xv9eXxz05nIczzvFQRQEQCl0r+RzwkY4Khz8ZvBPbg6/bQrjETVs7bu
Vr3GJSTRpHjt8c4sMwEJ9aNbM1k7jSl6/rVJq0FG3WBO+L+Wc1ejFiPIUJlYsgzi0x/M0gln8wHI
AsvX5wjv8I+QpHypLboRLSoPaIzWQEAx5aClaJ7m/6pgR/S/LjbpL/MgYIPB/r5OU8cr5jUjns6X
fjNcvNqyK+7TFq2YOvAoZSihxNQlA2iXgh6L9yiphF9OVjKWKcXiY0AVzMEgKFJkPcbIvKjxyqXV
r9n+bkxVlXUk4uHe5oQUYVO2IzIsT4oJslU70rV1UwEqp8/D4hQqnb8meemvuj24yQLw9Clz7Cku
P+8DGulLyrONFM+uudWob86T2kyDogOgiyJLq5TCtN2C2Y2IzHKhWr0fM8qUkvusXB3MGrKpc0w0
rq2duLinf0/FStLOyWXFMGq6cLmbyj5KP3u9QoDRRwi5Ot954zDO0V0KUxb7t3Y9qJkH2Eskp1WB
32Lfp4rmMP03PXCG+m9tPhKj/uc8xX3UGYd5Xj0+bsZhZZipbd0Zk0/cKT+WDQT90b2EOLnpSu2v
2H5jHfpfg3WtOXW6ANyUfV3MhjzY15hUP3uJ3nV7+7uNXuaw7mMJV7th1JR21UwoaBI53bYZi/z3
qbVQd5yakiv6Jk/GO20H8QT5d+yndGl+t59uZ15Tj3aO+9frIRKR0HtYC+5tmSEvo6tR9RJSF5Y8
zky+gNLgQX0oRuyesu/gFAWMBJ8BjWgOUzpMNHXMiizoydaFRr2Y7+LNYi1A65jTEXhgbVW/YWpJ
MqcelNiAeppdVmdKVxE+1ZJ6znSsaANMLmKz7PazuYJoXDw6Q8Jkzx75CS9i/2UogzHtP4ZjCp77
6LrDGujfAtyipX2b64k34IZ0nTF4MM2credqyE3s7oMJLZj/dWgyxV0Mw5K3ICorMfvIl5rcZcEt
wm4pvKXAQOyJrfp6OERISV7RXSBqN+d9yzrcGdzqupfzkoRTw7oUoTlw1j3Var4eBdizUEhtOB/X
SlbHf19iwrHhm6mYhvkkr7dDZ2kcuyOJF5GYvHkZyySckOzxSKE6hx3gsHwiQ5AG7mnN2ygs39Yz
nPjNbUgTPmY9b5LPyOGBqymhEr8j8wiBLTcE1pAcEIrJaJ2ASHr/JZ6gby/emU5L88f30XaPuFLy
mMkrxPyMLPowES+o8DW+bud33eSdVWfin+ymIjsg/pKZjy7C0/CikRM08hoz8C4ZXJ4WDKmYAtUC
MB1KezBIuY83NbSayjJiW+e56rQE/nVlbFJ+7pWoIAgkRLSG7jAwk8akjcfXP+1RHUxMgZNkyIEy
hUjhTvEojgJ4Z7HaWyMVk3Wa/c54JFx+9oeIjXAraPR95upUtYysXY0QosScVpiJe+2qcHvrzhMr
NntWqVla8GIqy99aSjR5gILVlx9Dl4uoVTTFUne7x5BiK+Aq2OTC77waUnOWCJS+8Tjj3qNe6smx
+R0bnFTeQ+JXtm+ww+dXOw9HvvWniwN+jlO6W+6b7p6312fzgFc/5UmbOLApifO/QsMgynx7n4bN
cZwJm7OgowPL/ddawT6A1+mO4lNsXvPm8FHHI761PZYI+5VJqrssm0Tv2gk4mq/D5mLtynTaHE+9
bZaLsY2E3n2/rHboa3PqIW3kR0RlG7221ODG+pszASv5Oq+drOguXjb3YzttfYnCxuXdFPHYs1aM
/Kx/nGRgSKDcxHfcXZxh1QLz2Rw2zbIzAX9NRcDsrlqyOfNt34pmH7NMIgwK7cslL9teF/AvQDyw
jNBHTqQ61IA/RTFzYDzmsi7Vw57o7moyi+A0nTHRQDziJCOqiWF4hlakKpMMS+ASIDOvprYRjEAk
2bjvadaKYU6QXGLNuxFOWnb0x7cFGUku7Nc5xMRY+14M3vycbAfmJggBJLDceMgrj/xyseUidlhH
12WCt3h53v6FxQl6RjopAxoiQ/ZzqZOtwmSEa3K89+BKYTQWrSgEWrr5FVNGB3L3ac9PvPzky9AS
7FUcPColgCsBW7oMLRELo1BURxDTbNippAC5ah/3JFy5pw+xISUb6btnSFriiix8eRyXhJVweEBW
gFEJRTzAae9yIMWaB3Y5u+Zdjm9MNmkcCQcXYBu0oDTMDa7lb7hyVVaKv2U0p5TsKInTiRMM8iPh
0s5qbT6B+T/D6KgVYkHjLVf68pjPXbL+FTeVzCFhSOHxJMtpkue8cKcz7WRLvOrpviLBzJLMhSHg
U6ibQTPDe3IGRO9FFpnvyNFqPUQ6J3Lz+YItXdIjsvC92l6b/LB6N8Q9dBdDEjcNGhKxt+Fr8RGJ
p7lbairNtQuIoqu0PBTSBEk/7W4nts6kgvZQ4yyT+wMTQ7puz8Lt70a3QtODYToDWQdTs7bAnCEE
EYGebWirpAhDHO79FPolNB2PCRQJWXpsnSnoJ1QEpUXmlQdStvtuxtqq7SsdmJIIIOIiAK+pWM6u
+NQZLa7cBvm2dxh1MgCXxRI4g5WcDceTb+nAl3fqTNXybKfgLoIf34S1DRH8E44DqF4K6mbJ7ndn
u90m76epG0yYwwXFhQ8ebKyyFBvIZH/td6R8sVWImFvCDeJKgfFu89inGHnrOWFoT5IwfGX84nI+
Gz/hX4tSUgt4I2/KJZsHHbxbAF5m/86noyc7ZOCus9u7BHSpa+u+7/jyHfm71nS9jw4l+OTu+5YC
3hE5rwztUnYJAzoZZ9gfqSUkvnQRlTdjs5wMDtO7AqUhx57Ygqnvu5iOg48A0P4fYee1XMe1c+sn
6qrO4ZaLmSK3grUdbros/3bnnPvpz4c1wVPecpV8IxXJtTrMAGACYwzIKnBzWulkd7uB/WTelfpQ
Tcs1YCpaAZvpY291F7BfJ4iR0Dpjp63hdYyrZBNmtKWwyj9+/O+fHmlWEYNxKSyggM7UfpcRq4fB
Wcqg+aAJUs9E7YPxdTCOCgLCgQiI8OjHd/5fWIyU6Nh1MN6g5geiavJdwa6CBQEseOs/FHkZYbCa
a8b0/f51JKFllEwSkKbOKqnpH9//H28eCi6HJAcWEKXg741XOBD3AEOZnqHBiQWw/FnCMHUAmTUL
2TbMADP8G/ziH14eoKzIzXNmsKlrI7j5v4OeW6WVphz/Xso2w55NNGVao7d1aSV56pccX58K/1pq
MGd8BlPCKmggEf8R4ZcYW9AycszqCqQax4spV4NgGfidliSSMJckqibo8fCyP80wmwMNMEebaNYE
fCbk5LTdEFb9eKi/d7LgTZhroO2QwJDp9b+bairH/d65TvkyJ6uHE8h3ksaw9iYSrqDrDaHCGNEg
qAScuNWOiw/48WNAzv3OjCCgAqkaDTdwyrAMv9+rZVsfyenn/fN2doITRY0A0GvXcBykSm7cSgdF
gB0YEmBmbXZzVNPpni8aXUUm41bXsbjabYwjYiHw+IJCUJ6dpg6z9Vz7n72FdINz6QTb+m03OU3N
NCr1rphnwR46S00ju4c92iTlV/Z2imvDx4g7GkfANt+Guqh4yi0sKvQ1HBusGiXtI5O1azco97qP
Z2ALktZ8fkzpNkMsl+wCfHCXqOcZPU1MmsCqvmKL055jhvuo/lbPRzpTR1xPJJsVeBoZqsnqlri7
DBAY6wkogFCo1KkeZlzVj5LHlChUQbmKLtJPksAJRprWElUntAExXsMfUvicd46V7uPTbDyzyRxW
CJEwMORBYH7eUYWVTLPCITMT7OqAKn4DrTgxmkGNxSa0MIDP80oRWilj8m0zKQOxM58ztKHd5OK9
qz/pB0+iYH3e06+hPp0G7GHoJymVbGZJn/NYOiGfaeCumWpn4fgIAceAjzQAUV4bWNOML2xhJfBq
hWCVUy83ja9RvH5QR9qWujykZN+LMu+SJYvkXKh2CCJ0q/OJkQ7hpTHnEmFWrwqHWbtYICzkUjve
08rLai4eNMWvWXIFSukxQaMlsAsSfxnDoi8A+gZ830s0JfJWGiTrAGmYpF9T8BjCJRL+aBp/gXvL
JCrqqgOQez4n296Gx0Wz8LQmFZz73NEqjFOuf8oxe9mG1acXHxiU7qJFDd2IWdkSHVLMvJ4xTUGq
NsAzcgmZd96cqUs3YiBKcuSDPMzhSE2mMrhOE5PpGyouX6liJL1knzOaYpS0DhOvY1L8cUI3ONcb
MiYej9gERy+72B+yvX8+Mwvv8hRQHGG0NEjR8UEHQbDYjcETK9ZM95d+kuoYXVxua9fqsZKQ6iWQ
USahbcD+uhOVCmheazHRt/IJFZOnU2VWdHOmtjVcpsiG/vhMXlggsxrSkY+Fath5k2CaGgPoV3zY
+ygYgH5nOG5abokOF0niF6udjxZ5j6sviqvRo2BhNpZZP6NBhmuQo3RIJWf1Bm2+mUhZ+Wi6Uw3C
rDIoLHMphD9PTFK6ZsLBDLJzZBr2IkP99AI9Umo5hWHq5QYrprfRhaMQ//ftY6DqRCkd0+fWVspk
Gvx+bqB7gfEKeiRWsF5zPVZkFc11KGMan0B6U6yKnmWqq2lVxL1CKJU6UKU4HabXGEdj3tIEGXvg
5X0ipti4Jd0tcx5NUsybbSlge3C3wC/qwT7jIuyTeQd+vD4DDBR/atU2GYqfkWFoWH1LQ709+JgV
fjeKgG6Tjgj/hZ64GYSxxQtSbHHX/nYtTr/EX9BDAoJ/QAryMpAGkX1oXGJebUJVV2pJY5h/9UFd
0mV97mlFWau2QfgS6Wr5boPttj7X+xLhzadgEa6gZi/OBIDZ+sEngx8O+01UhUmWoOJkbEuCNV+9
p9PeCze+NfF7nJ7srl+jiNLg8rJznpeHBz7VE+cn3nliWq72IEEfCJNqflDOrtIQlXaqLkOxjj20
lGq6WN3hupT1t0RGRTmGSjrROp0CAd8d835l6SrPXt+rNdGELhh1B+qNDIITApAUVunIJ/Zfj2Jz
3hO7XAaTJNa/mWSvuvDK72MyOxsI/G+TMZBZXFtwUdU26O6Cqyf0Cy19Kj23rgpy2D/rAZQkkXAT
vAb9mvV5N07bM65EpQTGs+mj4DEq8upIbvsxFuC+yhrQ90AmuQtCuXtq2KWjZwlIVUfI7BCzYxUJ
vG6VoFPzeT7J5rS0YpSlZcDC6rvNZoAUihf8NB+QrZ3HeKFCj+c3DAiNA7IjEcyprkEJ8dlR/Vnk
/FKr30q8eBdBiN2ZJeEbflOJUAQrsdirni/U9Sxo3mLNZhYkHUoQzHrZs8bfq/RfEnzfUeQ5aDkA
8DmAu0BaBa/5XSgMyNxiLBfrYRvIa9i3LonrZgI+cZVqaFffKZLnsWRovU8U0gdmSZeLJt6MYdG3
Wt2o8Gjk+OM4WUCBfztsA7MiVudsRFNENAf/QWerK28eYjrUPp9FVuGI1r6KFqKtwdrRdKdXW/iv
OPnv2wCAvEPjUORm5Z9/svjAH3K27mFZa/xpTKCiLRRZbcd7X1v3yykdZMubph3GNL1UQTyMzS0H
C8n/zMey9EQtaPRE6f3QoZuHLpohTA15U9dYjKK26Ey4zQ1a2TdrCjUhvW3olcriNBmN4Jrq+fGg
/gN8Iuo8SI2AlxOJ8X/SNNPORbmYPuH3ubHaAE+FIGbkEKiHyuGeooY4+z0CaUx+xcSZoQftwn0c
00oIdSYhpm5S8QbWPh+bh5bq3tJLXs8zmQ/A07rf3aSNX9V9vHvXKwAlm6AzT7djsbhgLtUf6Yli
EVGDb0pGU1c++1cqk+YtVDMkgYzEHjI7PfZHCZQS4me2VxnQu/UbAjdHO10gEfG2M02lMUMO/7Bh
VUdl9nwpMrszoSqR0dYJGl0BIAddSLmUHcPn+6Z2TqOlvtjkWsRv7YhyTdpTgXolOxSc0cciDmq2
znbE80mQcM5Hnd0V60QFZUYirP+2ogIVjxcIGPxK45YTlUPc/4y4fvW6OEuT3yIIEvrFE92Eoqm/
HQ1eXPUMNKO5BbtFJ5a2H8nXPvdxSWuux7Udszn6MBSOFH5Dc0ZSaqby78MpljerAjol1DeaCW1N
bt7YwdnQJJXs1hOeY6U0djIPWcS0je/uxipdDopZhvpu8De6rhKZxxls2DVfZvzoauz9bCQVDgn8
5ls15mYDGM+ZR6HEr+ZX5+GLV/mXTSGZjr+bGty/C/Yc6XCgnf/UP2K1tH7aFPGdkrMMeSIC6w8j
p0MEkDR3Xu8CdkvJkfAfwhUzGRnqYLLSBuOBd5pk8ku9SAZ0kzf68aP+w0LBhJM+7KS8aRRLIuE7
VAzdDyB3zWF+b7mTUKGW2EZXNq2r7vhlHTrApIPdNuF8B7wjrdtHwI5bOyKMP9dRcwFgG2zhfWIO
3lR5pcK4Q6lznqMWqrL9pNEbvkdISZo+TsxLJ7md9gUvb58IBH2ykzpEu/XHL0gC5H8ng1wPiWGw
4gKidxxoQfz9b6yglAhs8OcIBuNEQXMgtnYFHeM2k2R0tZBXGgiuSUztcy7qc/RckaRsYtA0TZyH
FMjK7ZQ6mYEHOnMrBTW9olneO5gKSrbtYoWUfqeZuCX7LTm93h7vFV600WTJ+hInZFi/mDue/UDx
TwFE+hCmfqjInoJ6NXcCWL/w7CXQBtJZ8RUY+g7zuYKVTgMdUXjPAIiFijP8dIl3l2xMeH/abgpE
dR4Jndtb+sYJQLFqEykXsvCohNrgP/lhaksE8G+LKN+5mZb72f81X/N6Z+S/uD9lUEZ3hD5/qyiF
kNgWyGh02gJGmhqMf3DZrFaqqyO1J0bH3CdApl7G6IriKZ216USVPltbmr/l8HebO6/clwB8UjDU
9nDjRsg13FnetUA7mdqz47eCDVjLRlyLPgi6VPJSvXfGcv3OFZinQ2zIQ5ZbEG/pZeyWIzrp1nAF
QCn0WodGi8RjTIs7HjlyI1SD7Y0gp7woABVdlI2JWG1fUlnMwxWEstmCLo0Bl/C9pDlknElvC5Da
6c8Db0CIIhixxXyh6Xo54XfYdXnAGOlPcMhh16yAkzcHSat7B+5XsH883bCptq+dwalY7oHV/BQM
MX3QHxsv9OfifQj0jYBXC7IW0qOsUPDn7ljedR6ZqOcuameeaHaiPprvkrzM2uhmz0fP2V5gE8Cq
gUE5YeNQh7tWo1GskURtou/FOez4lJ6RNXZPPX5YkLRnKthxRTO1uSdJnN73BcY0mcnYzQLQ9Yyq
GGHOfZACmSOBYVDJWtuuZjog+Xc90r/MlyJoh72QgdMRywxGXgvzThrOLJae1kGt9aiQbZa8oJmr
05H1aq+OUOdb9OiCuy2rT7ifGZkCEBe42Ky9jawDZYKbbdlkKjLPFny0D06en7a6kmuMZscgTNIy
9cGyCi2wv8Ivij4ViEWQgs48HsBVJZ98VCNGIE9gEnkZNTMxZVAAUEE1AD3/sJYuYd79YMDYujQ2
89wKuAOEIyiJ2bOAUyEXFA+ndwtOQ4DXK+qMAzu42+Sn3p4EOzabOr6W+rvZk21N7lswOsZAdcWU
9MDQq6QMf+tLf+IDYR2sTAenUrmUvcEsCC99RP7SuU2bvOHtdYfBTRe7VgaOAHTfp7hL5SPxEgpJ
dRkdqXJAhtmT4Esy2g8diqBFB67j+t0TrSaZLjuQKykIO9nRfQEBObmCcs8aa+R5ut4tmdHEoLYh
MIGYLM/RAzCktnJEGwqev0Or5+ASrgN4JkBEYprmoiQyKwz0XtEQSpnQxQcvXeo/i4H27ADkuAZT
LZu3NnD+d7j5Fc6uhrZAqYHrq8fIqiu4SNEeSnig+53sz/cNvR6kE14W+xDYzjsoaQ+lLnPauVRH
CATb6be68/euuw0NMma4Ys+1VoVcDW+jDzcunaCQNIG6SQPg3zqUB+s3vXhWlmKIFBDfIAGTFTd2
1nO+RTtoljtqKUzvpfQIBYFERyWAmSuqRIs0uTH7MQ1n+bJ6xsaZxZC4cyiG3jvp0S64+ytOLhrY
HgDPDMQ+NL5A0WgIvFGVBkLOXew2E8iPmscjHQWHNxjwqK48vKygmQZTPFN7ivPeWWTz0UitR70S
GLDWpfJzImP6ExhMQTe+0w/sRax/RM4W6GIztIITyyHQsR17NJ/j8s7poLMPd3WbCI2gNWWp9gpS
1B/qGZLrG2q/Yp/UZaK2Kw7omF0x817QivcfeSqb1GpPmu38CFpMiB86lYo17A3PZDSv+g5Vp3MO
z6WfFIwRqMvjSCNgnf8fmXcFN8Y0pVrb8LItNsbv27gPKOHcUOoWK9lvrVBY25OjWYRqqMGwmbTL
QDYBaCXGTuoczgGFNnsN10zwgQBhMyv6ZM01/IrlogBkG3k+wRpDBZRdrg/nd5kvm31pwDSWDy4Q
7+uHvLQXYKVngL9bGQU58Da7zcVAeuh48t8EHQ7rAYlYeCcmGFDcrgc01aKlwhh7SGpPrl1UjUAi
V2d5nVZgVOlT1SdpE7/UYyyux8vQvoRA4w2ir9VOtqTmjrMWD5TlcQ0czmrc0Y8K9CC3Pjrri5/m
MmUKSvWQgWr7xwblgLi5VTrVlLoCf6XbrZBB1H5GbQUb5lPkI8Rcfx27DWWk86JRDwVVVHUfEPIb
eSfl4DT9EQCjVPBcke+SyRzN20OgEHIQfWJIi71B0hKuz9yfSOJ+ZB1f4amK6B3qVkCLUQr0L3vV
tUJfYRnEgzMh8M1pnYMJexIAsI0+7nkrw71NhcR/07oKVFYRjbTdFcBtDNgjXX45QzrkVJ8HE+vo
mGYWuRGsO2Us3kUBfYVBTvo5pMr0nnhOYN76LH0U7TOcK8Di9OhQvGOYwIuwkNDrSEe99d0iRouj
dJIweCYo6AxkkB6nzhw/92R9Ivc3TRa6ySFILnVN+ktjFCeysYLUdDYBz6OuCrD6RXGb1gAYZH+I
6nDwl/9qeKtbCDZtyHR0TWoLStLwsWiTKxVnENR03fs/MtaiYUKV5dyrx849orn9aU+TjgEMSD4y
f+ucC+j6RPyQ2+ZmWEydWeGJ+c5kJK8KKJ0M2g/BaouwGCS7uFqCXZkaHb/BDSRl2S+BwKT1l0B2
ZdZT6V0CoD0XCsnjOsYjNkE34a5QUBMQTPSQ403oHERK6SVDL5QbFfSYZ5BofCc0MI5oBPhnC7kp
v9FIhqhTAlUyDnIAtNJFilRzU8GR+7D3bXxuX4Y9jtMBnbBwB7qqMG53mQVRfXR70jpvVewcc/Pi
9Bzvx09ljia+BL+GKTb3Es2b84r6GthjUgXT5bRnzozhV6ynUr+UDphWk/AAFYCtyFiFjSsRzDK4
XP2CcsWAbWOtlXO15qtEk0cSCH1C44vBwEDfGWNxLqhqB2EcRhjBblljTt3Q9fRnL86lIFahf8k8
FSuRN2YahF99PnTg1jom1nF3lruCzz3S4OzAxO4lStRJR0hUwl0uKQ5T95XuFvWwygTJsyvH07d3
kBS6WaqiErxIqDRKM09ptzUuyC0wTnGPpuEVMH0sVcrTdqhx1d7dEfXV+DumQ8IPjY7V0WY2y7x7
PCvaCiWv3pp442uQbEkTvaPfx81dWExHvKZh/FdkMMeopSyYkNPwNE9IFEv6iqbCWLi3Cl1VaLtG
IsWeyRQqc1KncHTznatACrnGryAp8C7LjvIZ2BxTMMgWuN23wVFHpESjCE0tqHy2K6h313ja98L+
BuDAv9Ojnh4dwKQHzLkef/WMpwcC15zVWuPsc2uaZroP+zsKSPeNcSJm/YShL95egbF6DFHEr/Go
emZwTTIgbBrAuPgog2RuJCgH5SX7DXnliD3oIrHLFRtDF9Lzmk0jdT4y98c1NjaURMWzXKMOs3P1
Er0ZrJlcG4OVtUMtrmc55MhXJoucXRSQT7dw4ZeOToatvOsMWbgyvzw6NOCgrs6bYNsdcLY8q0ay
CkTuzm0pphf7AKkZ3yt7FG38EyxgNidn8deI9ghbojGcnurYrixVc0kSM2JZNF4NZ8dhR2kcrBOn
x5aGKgVT5SyuPJHuWT2xm1EuEUhn1LbAEV4uMtMColcMfI40Lt9WngB0A7E2isinIBdB8nF9T1Zg
EVYlrn+ZDjmo6Yh5+SSHLCuYr0wUU+QzzK2tgZ7oPhEZLmLQDW9Yj8VK+T3tQY6MelRQthVYpYox
1ZWOlFmASWmKBWjkz0mVWR0a145b8ULvpIqSFBALIEEaWq5GDjj8Tb1yA6+Z51PgE4ERxyClD8d0
yuRFnKyVza1fblBwYJ3pUIUQi8UEGdR96YxyKafi8iM9yOu3Zjxs59ZbbPpL3URNICdeQAzic5Da
la+Sar0KFJ1Xkjb5onKZL8L5hEofT3PMF3TVwDyKMa9DjkIHmA6Dc5ujUfaCLh5NYej3DMye7GfL
pOZm5SoifQpmyRhxWuni8YES7Vb/tzZ825PWhrygrmbNECinmfgL0YCLx3HeSi7KENa/6e5BBVZA
NIrCR5ZUlr/mjIpiEOZKa2E5BlgSiXB/hoUysPMQ7JzfbRS7gXHB8zOmPRroxkMnroMWGyG012s+
SVmCJZWKJv3844zmd/lMMNQQfeHzkRIHVv4PTRSA5IFz5k4KgISGVBRXSJ+RFwZgn5B4T7atoeKj
2niZ4a6q/PKPn+M7pCPPAdBZOv3ARKX8871ug1TYSvrFR+8Kuia7oPAihQicx1W4sBcNtn9Dz34n
jERnOvoVxSSuAljPLnDt70Cezkp5tLCt+l6F43qD01DX4a+AmiU/0671xjnHCwJ6yxl0F8i2Yu8/
F9mCFKXq8S+c4OKZZqjBaM9fCJqcKb7FvXOSeKQ5N44C2g90fnqkrOVO1loRdX5L2NPCgUmSOXw8
KfyKSKkSkSu6DRI4WvPRS5nWCPVaBpax9eRyatqGgmHNbinLSL0iCUq/6i9u0k1NexMeVJBRrWis
MyxfhxBPCRoks9vYunf9DMf82RRO94BU0J9dtZ0RbiZJRbdSYWQGtpLSzZgqsKl/5eXRYrKrISZv
+6bQjsJAtFTlsUAlzb8ZwiIrkjt0IuRWY1FILT/ByVDHVhCFKKjNvf8vWfvvtEuYW9SbEhIcaKXQ
9M75HlvpNXYBZKer7uerOlRA5mI4v/hGU/IdzkOYwpBteeDDLCAVJYX6iPO6mCzPvQoMNsRT7mM2
OAKzM5WyH++C65P8rdYDeJsm7xRP6CEY2mClvyt921M2d8Npb3ct8Tl1JYNJMnZNEVwKy1CPp8VK
lRvnvLFS8cnzq1ZXEgFRQjzOoCayLa6viClOV1BarlA9p6+lCLnHzRUgZ6Au5p5ZPctii40KmRZe
DP5US4wkDHpqi4Gp0WkFzOZIYN/pM2rdzvzJaH2OTlnyXoUp7yrwIlk5yLmILw3W1v/qG4i96Nqx
TQp7q6qfCtcDKoUXRvzym04A5ZSRFaeQyXeVTAN5UtGrH88OVXbp5vb3+RGIve0Hru/TGhQ2jtTq
/lb+Oe2FZ53ckrbRfU/U1XYtTfTOKgu8J9QRrfrFjfYiol7F/vsTVST3OffOY3sBPn6MX4bORvfD
OcIxvPHb3irva7RZi+LSdnFVUjeJd/9nRAjz6QbYIVmz2a/8P04r2Ny/0NHPituzXWGV/k6tcDnz
R6R6t6P/OHmDZE8syh3pAdbStyv3BQWBQsgx+EGgCGxZWd4UziV2TIyAZBTSEqS4nM6UtMdbZ1eW
713WLl1BEA1x2SNhw8m/rprXM6QIDHLAQ0VTuLp5RluKCUkbi0YoU1jQO3GJPJ/64tBh5rabo6vl
p5SKSud+bLKet71VeJ8yhsYy98AZ0/XuShmq0QjghqSiRMxvq3zJ/o4LiCEaYDRFxC9rEExsTqQe
yrR/WCx47cG35RxLP3/Td0GEB4b1JfUdD4oSFdI46sDqQRuMqILTFDv6gAaC77LDgphD4EcfZMNW
t5ce9kJ+2/hDHUTPtHjps+VLs9XWQlmHJe3xZmtLe4Tfd0/Ck1v3uCpxd/VKS4e3PhzbJn/OMhqO
9xd69NGGJLxzy3jO7E8n62JrvhK/QK6ieVNZSPtT3/aHYnyd+rpkuGc0I/r+YTwstwlfkUhLj+op
rawALEc2ohr67FcVFTTg9ukxY2+nuiv8zb8RSEWfPNn05EuaT9l41DQBnHNg5iuKohbIl3tKc30Y
X0ri28J7HMoCJNxbTsZwzP+E9Tna44N3zsCUnqjTCNxxHJCwRgGGI6iTP+Vhh4zRr2EVggd/GO0G
a/HRjlG1nRBbXjMaOSKltIa/DLSCapf/AzOc1vbH3GmcI7mJLXePt+c+2FhzaMu1bdPcUiOeK+dl
r0oSXfeaKyjzSCQv964UOVPF1fQZrtO9OCEnFrzREbRL7P1O77Wlb573Ig3G7c9uBDXwa+uP1jne
79De05Cuh9TH7f0GvmTd73c0ASyW+SH1cYnJZSqaY6XhbbEQq98edbl62eNWOqAekNqgCeiIbAeQ
42N/tmaaRO0v5TGldXix+xFy50/4utrbH7tuHLgGnIOs3yY6xKREUuHNASZ4je7WqbWd8E80lpLz
eLVXgJDBS0A+ex5+iujk5x3PCRWVYnuwozRuhktWpP2Z/8aG2dfpNhpqZvq2qELUMV8omfkU244w
tRhMWN9+eb5BwU9isJWI1w/d57yI67m8rRn0NH+rljUsnAQtsXW3lkuJQHg93bZGIxQyg0gbujEh
aPOamZ4x2VZIdWc7xoqdvu7IJJb3XXz0/LSbZkOkeQlx9hYCN1qgdDNgkeTtVfTWP+hHSYuXvRE7
cVCgyba/2HRd5DyEx5z4/VMZ2pYkw6Z15JOqcplu1hacRDp+WZ+/ofrXQ+xEfHQ6nQti5mkE1Tpe
Bjo+3AzRkUVFdRONSReSYtWmLXlYr+P81a2nvR3ofInEZZzc5+PgOOUFoEsywRECEtcsdyxhUCs1
w5t5P7UJmvMuaaRjL5ZLR/y9BzcuZKJuoft8vRb5bbBnu0tDPGvvu/WCX4acCXi9yAf7vtznxSpu
g6T0Nk4s+0Le4t47xzkgR2DZS1de8pkKYfkxNsbLseg8QHuCxR2inq6TDRop/3EhRRX5PRjBpm2f
3Lixxwhk8eIU3Q1mAe3V+9MJpJENgKiGhA2o02HCTK7HRk+kX7VHSRjvws6oj73N1i+AlukTQMfQ
RE6uZ0L+lfbHVN4b++M0LJJ6al1fJiHuSXACbiSt7pYf1qyFJ37frauAiyDcyWmF+uzOKeEGYmdY
249Y1zlM0DRvkVr7HTWbciuf1WzoNyz6UJD5Ug0xyi0NK2LImpnH3l1qgmBmw8Nh5R3u4vJfPCw9
vyxMCz+tD2vTvpUacxx96jtwO+U9PC1JyKen7XGxc7CEbpCiilc90pZN/AY68pL5KAx+eCHAYVxs
arL0pjOLX5eoQdGg4hDk0/NZHbi05xYFv9r/DDFTBg50shTV4ItnGOhsos673UB2JAv/0nQxUm+v
1jmzbr5UCQJbHOzQ6Cicj1Ez+Wv3hpACoII/prae+vnDllEZd9MbwC0y4v2+dXxxs0ckYr/aRZ8z
RaWNngo9ElyvymiZsPTpzjgeSziSiL1Z8mCyYb0Vlni2I8xkGTjwKXA/e7DSr2F7VmnndKHNR/tR
WyD1ZrDHFpx+eR/XnDtgDxe1zfcRhxGNYyD/MmURFDzZ2aA67f6VzqyNs7/1QUT/gCd0YyZevCoK
wQ252Bh+GuNARkNHFnqTcD0ofUphAuEX8SUQF+S2rdGxLyH58/RpBueB2MQoUesXVHO9TdaNr5MH
A5P9gkIJr/uwp24NNHt1DgFbVrv05/o6joMoHpecMnhAelhOXHPB2jAXWWXaKcRpka3PgI28qLx3
z0bmaVwtkc9WnBGSJqJ8bQP75bYahZwmjAAiWaflQz/76+pRM7vKbqOfIBYyJmTlYlG5Bk3+MDhE
YMutrnZdvMBrJUL18mLhyaBAFaI+eG3dMczoxf1XF44+iUNCj+dSr5h7VwgVyvhiWF30AmTdIGuK
MdA9otdSmSsdTXyjoNk8o5FtLW15/lcbhbROIDLQ1b4KRztF1YNRLEEBUMRUtPwGvUhQVPhHWfzB
spHPv3iAL7jmkpLhRUi3TqS+UKC/wC8rI4KQLdfuI/6GdcWwtOmVfOR38kYhTYIZMQ3/kn62GZX0
XGrWnLVdFccJwa4q1iWiEWwsLL+sL7eO5YtTFlfudjvw8L11h4Rc1q6fN87SU/SYgijjan09O276
NR38saiedxN9+obtPZsloU5sNBkOOFn0KglKhPCQsjIfdPPW3RDn8uatbO9CmuxiNc5OzGBnEytg
xnyugiyCxfiwUWhDw3h0tnPdDMHKwfbXcTm9qLij83q50sgusP1z+DQYm+oBgZLbua0EqXMybDES
LT3twoWVDdUQCF+diIxu58BRIYCtU9ZMDRkL/tYtrTnEMAFFWZjGAxlnHglr35Ouu1lXW36rCz8D
V4AJ6NfOLwAK1U6fkYAo+9ENoH6g7J0/ZiQOwSrXKf08m9ce8Y4WEKRR1nbNE+o2P4ArEe/3JhhY
CzjZ55f/3dHZsUi8Tx2KMuGDfTY5pwY1ZGBWRNfWmCofpgbLzZhkDksjKuVlC0y1eS3iUDTfIySB
mfvdN31ajdVurE0IsJ43YfIP20qn8tKBDDk/6LgNRuLcD69t9NDQkGsMu3PIUht49O5JQxvVW9ej
xWp0C5wStmJ5b9r6NAZUqSSUAIkxcP2OMR7kGQYmxjH7cbriYI+y9NHJr6zo6oJqhJQ5wZxo6FoI
edlNFjy1rVA/blbjU/y+dbmIGnH1m6Q05SnVbwZ1KSLvgdlBczW47HtayYu5JoEiugcLHdf5KTw5
GlSPiKiIn7dqsG/OW1Pk+bj9MY8H7daf4KsKSnSd/cWyH8IIutRJ17srpxdBRrF/u9F2KOtG1k02
7WG+vVl5T7RxA4Wg5Oul6tVDM2T1ngONM8r73MNtn5d5G0/3RtsPvrPMzzCaIkqO6Ln/qtZJ/XMe
XRXw8X5ycKWjiCQqLH/wsQiL28v1UdiRGry2PFFShm48tTlqkOMD3SSAVZ079Q9MtXwbErpMQmCf
4iLCzJb7bDU2lUDDLXFjD+qLKhPn6DDo7RCNEXRtts2CmS0nygzdUwHIhCfSB1N3xQFEbCqmseNv
ehV9WR7ESqJP6mSLo4x5CI4c4ux1fgHfoXf8ok0VsrqTiXXzHIGpTxSwp+V4AmCKMb3V49F5DrOc
F01YRTteCaQUBWxHQJmDl35Jqo6ehzb9KvjRNQ5O3yU06iHvQbxxoWqEtbFAbFnipNVezuZMWPUw
ygg4bAQEySOcg1ipd0+C4hgvHxhFGDqKiESCftI/poG3ButtuYBzZzsNCOD2kEMwaiVXELJrXNVR
+9I3SidQ7+6TNN8C4g36P5zv55CEpSuVT5MxUNdYzbUEkyVtFVnO+iyat2pHew2/Nv18+jureZHT
j+4e7YHkcADha+/ZB5MF1GxJk5CiaO92djmtZH2zI9EDPRgkFVzZTZuEKQ97VrDGQ1Q91ib+5C7g
Eabfubkd+S8QOiURk6IsA8lMO2Pa4SZeD5SziB0d5iOh8U2OaQCXkSBvAGgU7VbHD+2KwuT5pTHv
bK3XZRrb67XZoIn+Jo/qX/FgzmxGVHyIUun+ZB+TFNkiP5xY3Ls58FHtF+OFWGEWPVtBirQQOmjX
yc4rK4ndJ4SUk0+ZaSVi59P4q9MXa/iweMkMklUEmiBqlDZi7su6JHZF9nQVCZZ+X9Y8f3QPJE+P
rw3MK7/5GTA4/Kq7llTJUHw+HSgd8aegAbWSvUYmskIJRjaDbg3tqqGbz+qB4pFeGtBAJf4eK5vh
06iySH0anbySl1ghgdP/SYIVMINyclD3pnshdYu5219InrpL87m0JDPzJ1osEtbE9iB6Nnpp7UOi
b28tu6TXIWOeg/uMi+3d6smNHIKkBxNXYCpkD1RJKL291EZo+JVbtiTYMCxWk/3FGh6L7bY1Lke7
ku9BI2froG5kls8pnUQhL60kQUYnXfGEbRm4EqipadN2SWqA9f02JxJTo2bSG+dZ5pvSIA9PXkNu
ofZO4zy9b2a6hDWIcJz/1d4h751ljcq/DrUO0mp+qYbbJP2DGF7RcjNHBzYMERi3WPfnbEXMZfuC
tJJNewZrwmQHP/fZRmn9badQNfqvp9etKTkhw29Tvl1hBF+UrQ1WCbLlg3Z8KA0lLU4zBByfgHVG
Xf9G2x/JKCs3Sjsa1KZ5gchVMwCQ64UjW4a1IEeU0M3BQOLWYK2kxBJZmB2qYFdBWhVNLUzbgsWQ
kJR9raxw4WeRW0egTghKyh9XTq0h656kMliGiLNdqdCGWUu5WAjg+rDa3YJqZSFc0QaeMH0lw4Bu
UE8hjdDc7FGtWh1MV9BLdO6pd5d5Ipz2TGO0lgT71EZxWT6EpRcUyC4Yar+ScXfTBVI/aV9z6pqq
p72OdF5TOo3fxmKklGMXjbPRQ7+2flVpoN4vbOfnMbZ86GKmPKBMIS2a4Jw7a0e/vrT3i53lRzHc
2n1VjvFtO9tW0P5CFCpR9GI4+E1ZJ8nXJQPSfdFQncixKMdnpAjPE0iMm0gxxmo34a+qkoEWcVRB
eDfNYJVlqsw2bZJlyjbnVS+W3LKwxVT4AIAkxHeVBwB/J3xHbd5SC4EAYHAhGDKn93OWrYOUKKQk
UibX2MUsOKtF29v/U5tSa41LV4CurbiLJz4CI2sp2g9OYeVn95BD2ONtaKBY8UAFdXL2vT6Kx5+G
b9pBNxxBGeNqr2pKnMPElyCBwEdp5xAP0s1L6bT6VkboQpm2AYms8AvYlTTxLr7h8LIbBLsJvDok
sjZLUVsGR0Z9WQUHVAXCnSKB86mUkanteHYhGFzt/2L0CXTY9XNhSYuk18h0epsMmQ39OplCVU/q
yHKvKzi6q9RPYOiIpV1iKz/rjg+VB1gkskiz5BD+Glxs+Wk1ugmuEe9AT0Ya0FYQVVla6P8JcsTo
HCnbSw2mvpRdzyI/XySeNDs/TBdX28ywWSthWsndYLpJISowjHelcGsQoGz4A+XbKP96Emgt83NL
Jy2WSW/W02m6z2SmnKX3cY38tfKfzYgezSCrS3Vf9JlVNAxtPulAa5AsRpTDrF0tPk9BLAFONq7E
Wf/RQiHoe6maG7XskG6LfEIgh7+qMndzIhNAg5clzPLt61JDmy/u26uwmKorkIGeC/+mnvu8PS6V
NQgZ0zOLqCgnofnrJOiUaAjX2Xt3XdTZ0E2/0Po5qfIbC4ABS3cvpxovq8uTI5hYZjJT8ighEr5c
U3dPg0bQ1n9WKMAYSzN7Q/BTc+vuRBnk9rMy3eObBPJ2PN3lZ1KkH7cxdwaRuSAHFlGzuB6+NAy0
x+K6REx6LzWPtZmTlb6Ans/gnKTJhGJFNJ77r3a4l154rxG7Jnw0TKj9KvfqP7IsGnwYPO0kh1Bz
dNXyWGIRjIKfpyKbnueTnus0xnlPohtHHZkehIWp3EWmNSnYaTnsI/Ap+TAqAGkR/dJQAx2y/+BI
5bSiz5KY2FwPnssUJ1aOViJaImQzTPrudO2OMwjKCDX/6bFw9jekZy/ou83cwaMWwTtoflEjM02Q
UodD7Oahq2hO593kw+avf+Sz25zrPdUohyW2Ld6eWrTPnIh13vTATqTJUX5fSidwH/uSjAgIJwqa
R3q3p6V1kBXfetDIt5tXSzWK3tZSrMyoH7BiUnMMZ89klPI1UIdTJesncJyIh41WVCK7p8a0o4V1
uPB1lOpjb/6YWkgQ13QzJ2vgvknD32X4DBCpCsa/gBZPVfaB6prnHf+Ztn5z54d63Sy7WC9BOnU9
DSSadaxnhKwLDug3YAltp7+PIqRZneUWxCOtCy80x2koWVyQfMqD4kXzeRoUa7piLlx5myxL/x93
Z9IcN5Km6b9SlndkwwE4lrGuPgARwX2VRKV0gVFKCvu+OfDr53FGdLXEzJGm5jhmZVlGkRGB8PVb
3kXPwAR4asuuKHcNcjsQwHhEtbSL8RxAQdoGa3otj30WOfUZFZlTZWsBmskkmcdE78TWMZoGA4hb
L2uKMsOjIaOQdJo/6SJvyvY/tt9wZdG5HJ0HXavrjzUtPKt1ym/ijUaW0wSdbhszEJo/fsq+B7qZ
OmM4VtxTi2ny956EOQTYf9Sl2dsU3UHDuz3GxB1ekzzlqQqoJ8mcdvGYW1MbIonR+/POwMNrqS+z
sdCfA/lbVy1OxbnB5Br8V6kOvyEeKYQchgXfee+mWK4ewBVbfrFDb7kVYl+pKVjSCKwV2J5r+jI6
lT8+CoQ3UDuPi0jbTBLAB8opHyiLJV1/Xcz1UqlDWmGllES2iQjA9pGuopUMByzp/LI+S700Liss
AVml3nkyaR3xSIoC7eqPsbdmVXNHG3b1Gmgy6Rx7u6IjI08Odow42d6ZbTsbz0zhDRni4ydZ4aOY
MnVFbdeiPTOI8ft4fYVxgtfj6B6P9MATCPZ0bTukdH0QTTJbYjM6eZfER5MMdJVt5eyWvgqSNHI7
kdbF7ggtP+nXZvhlYeNx5LB27aLl3LIcrA9izZR6rfyuND3PqCNaOiqPDwmqPl2eA2/DCmrZ2Qtl
uzqcqGA46w6LwbgqAPfGaFxHAL2F391j5uh3digNeu7rofWpji6QewYz3kJzGBW5way6xh0PcnZy
0YelgUmkd2GuaxqMe9mtongXm5bhzWfgJbIR5hwsazO/z6cWVvaTv8BlLL7a2FnSv5cZohvifA6U
77iRsudalxeLwGr9fTrhA059wXbnjNQss80CzxMBQGDbLUWcL+5ObnVWQMbBjLl0MhBLixh7GvDD
1BVnG6NVzPTMBIJ/F01L7RfWZDnil3Bld7UVV2G8ZXLM9sY80Np66uJGyuW2ByHQmBdZXiZefZ/1
ZpDXZy6O3QSzUFYdPr5fUNsqohLzgNGNZmeTdnvtw+s32ufK9Yo5ECFyankZX7GtECG/J/0lYHqX
LFXFCw36fn18M2OA3GwH7aXFe6tiqAz7qfEBIdK2nOhGX6AngvvYVVxid7E8F6rbJgewfZ+kDlAw
MB8rc50jsObetRUAHzeMsYtx1isTDKgcdsbYdtWXop39cY4CTpYt+eJL1TvTATLJgFUJfiD0iCcJ
A09enfrNqeXXZNbLnEo1P9eqcjeRI9Lg4gdzCAhJ1nOpb5jxJmYDW8sBbj2Tel52Tm2Vj22DlFN8
R+95Udt5WvMCdRVMI4ivQzv5BhUXV47EwBEKBn3pXkNnxqBm33ZUI1D6szcxv6Tu0s/mVQ6xKM7O
6I96VfeHZffSMh4qrA6sPVJ2rl1EAXF6M7LHOdKTDxlcssGNaDKk/ngmvJzjaudM8ARhZlZmwUWR
1zAe5guMvNbApT9LFXiM4ARYgb/rS6ig1n4ovM03L2t/9qRzEVCqqtw5XGtCsuYFFoDTNZ+Qb3ST
6rExssZIIgTXiiWzQwul8Nm+aYuhrMc99ZjAFvvAB96R7AayyA3RkSDP4Th8WYe18xradrFZ2xeL
9oyx/NA3F4C/e7q1gWW+UCmmTXIPEyqf/XPpJ4lULxXp6JDtYaJsJl1ranLgUtTiFWVzaydtLud3
uJF2ffOpFRkFx3v/2IDo7UbZ7h9mk0JF+Lw4FbO88oEINCwXuL/oHu10bBZ0NqYO7TWwYTGsf5yM
iUrq+NQnJRK5TDYlDytOd+sGYKSPTjWLUx2FsygXFgq3GWorkWEopI/Cpiuqzr3qMkuMlPqLhmEI
KwEerdkFhpNuT2k6ywSMIzFqS3AxKugAFyfcgn3qF4Pp5VIaBsyni/PtWIeD6aEkEBI67mhfjk6n
u6L10aY1P/bvTg82uoou0umiosqnr+HTPYdioYYtp5mj/YvzU109sfXNRr1Pn++nUn9TVYqr6dT/
ns3R4KcqUbpHlB+b4sGxn8bJo1udJ79ZMC26EXmKGlcrzoJmT2U9N/td4mw6TzyNtKfHncJ3hSkx
gcnxbu+4OdijGDqAuLr4OVTujYgkO89ExNJDNFoC56Uh9SNOTtZJgIKgNHZHMOHJGKgqcKYYzfCY
0R7lj45ZzCkTX9MY+axPP3+WNxBncJQ+cr7gKsGTggMN3iB7bcqJW+zFAeZiSwqkEa8E3cLW/q7M
FnI3VB9vTmWBo4AHqaDO9V4f4z++qv+VvDT3R5Tg8F//yc9f0c4ibYDq9OOP/3WTfe2bofk2/qd+
2b/+7M1fnb00t8/Vy/D2j354DW99+ujd8/j8ww/7eszG9WF66dfHF/ytxtf35yH1X/7f/vIfL6/v
8n5tX/7529cGXVX9bknW1L+dfnXx5z9/07Ks//H9259+p5//n7+d9S8vdflc//n2JS/Pw/jP3wwh
fncEF3/gA8/1TNCQv/1jeXn9lWf97iGyJHwXQSAmTyJNW9O6Tv/5m2//Ds7DMz0CZwlhxuRXA+4n
/EoGvyM6glx54CJXa3vyt/9+th/m53/m6x/1VCG5V48D3+VHrKeFxAe4Yf0+DsLdwtVGWd9hPYlJ
1sCU+XLTqanjHoFLUaCMNE4Z+B0LCJHhX68VpzXy1MPixxcL2gndU+xTmr/9bthOj/b9o/xF+Ry0
KVEX7siCW9q3X9Vyv3sWT0oSbMcTFEsSF/gpiv/peNmP2WJ8GPFwcxGtBoaW7RacbabyLKFTnH/M
SuW/r6l6juTDbL4Lg+xvPQtIBv2HwYCUdvHz5/zLkPm2g9gP0rE4GwGp11vxu8ecFVA2Je3yxrDM
MglFAET8BkKfvXxskNbARFVkSX629FbSh1St0p6TF7+gj//+YyBZysyZeg29nTl77ZoVK53ypkKp
uP6CQMqcHlDC437gPGo8yA6jcvsd5YA2uMppm4yXyaga/8vPn+ONszUwYX0ho2KG8awjeZY34xHn
ZDeOvwSXFV2FVFy6zViMIZloFZhXLYUH6/2YIb8QulhqWWFd08O9yC03jlRcm+v1v/84PutIi5tb
9G8Cttv304OAQoL6se1dtpXl1Q9TYqdr2MxVukJAQOC/dg7UQgAfhQFBjK92xOTGMIegZZrioRly
ez3/+SO9OZuhHQlmyUXti7jFZKP9+ESAILOF4rV3MbkAWleM5Lo+oTObyCoJKeV4rcLKqdSdtmCS
Vf5NArLGMPXnT2Fp2PZ3sG5tLAA5jZsK9SLkN99uL2DNW88VuV3AM03r+LPX07/pr8llA9lxbxj4
h4aW2VGAuOV+3Zo4Sp2gTR3MXj3t1YrlUZd/Mx0oghHOn3m+olFDBm6ROSVpsu4tZazrFcoChvuc
KkVpCuyUkGs4j16HdSzYI/0dAxyinuPZ4b8gXBP8XX/+TaHU/PhVHQg/cL7BrwvB6ckB9+OIx1av
qNlVOXICncqDO7KEDdPaYDEogoQ5QHycjJURLLP6TFMX6fuLgni9a8J1y+s7t1vc8dPy+tAEE3xp
mMQLI4AdhZ6lKSsb5UeGqRIzP8fHNlHTmSnNyWjPrQJH7Sfcf/H9tb3WKN8n+LHKT3nX6Hdgm7rv
Bidxc58HMFGli0Q15Vb8jlISfD3QtxrGR+gODnIXFKVu6Q9bHsTBvsqb3iwjtxh526hw+hyL2sx7
zaKXqjGxpTXLCWLjmTnlBS9f6XoyujhH6o+O5Zbxkw8LHZ5O5QW6PAKJXPNlsqBkNvK0woF+jxSH
nhSVOwmrlb68RrsmudFi88oVAibmsZqRBFM7LGXm9fOE/eP4UTTJij+y4445L/bmmp/3ynQxXT+L
Z8PIVQS9COB3WJa1o5nvVsfXQFfCnrrdmCL6k4cShj4Pjnmq/t3Rn7jHZ0H/mysmIc/9qgqG7aJw
xs1LDh6Drco7o3LdxX4woAVZ5lnejfRjLlrXieO8Q89dtlLPT4bQxtViWEbd35tidpPm9vS0GTha
3Ky3TXmlB+p1wv4hdOnxWUa0TS5FJUop0kGOGfCzIRH7lShjXcd9I/jKLKNyaa5MNbDI6UTNg4HV
LDiN4pBQ+UumS9FMNgsvZVsy9MomZcOU99iNTy21TbsAvD3feE4hBz11WzIUz8jRt/m3gFII89Ra
eNrjFN0s2naZpLdiSOK665iT00/Nus0MkJetFd+eVDZonqzEKuUjfkQE8HOLtc1t4MbJN5e7afhQ
Ur5on7O5NtU1ncBqgjrYd4A8sA5BmXMKySm0+zJ6wvpDVRpgIBC5aCg8O0B0jAexQuvuQtWterZw
gsIfWlBqlx9cTL/koc3WedlN0CumJ1zR0OnYUS7UT57CAWuePZx+1hylXOjq7UNrIYoYnI0GYXwc
ktkRgO6E8nx2xQg0jSXsjMnCF/Z9xF1uA7i0gX1hLWuAxXKxJLAELk2nDsbyxmqC2A7jTPYa2UP4
21ytJM9Nhsyjtwz3s8xnt0ZjyBx9E6nbeVPXwM5wxw2HhrMi33WBNOazpJc2pwK5nx3oIrfw5Ptl
pdTxRGkD30ta65xA4UAxTyFda22N/XlrgAbjkM5esrOdokxRbFHezks1XVpWw3c8eHi6srVQwpPz
o1nSHIYxITsAZK0P6GWMwP2xDizT0X/mdCye9oAJVSPae19kcGXCErNk/lE4COjY+wyqgWvclvDk
ABq0cc8oZbXrOec5LWMWmycLDYCSsW6cnRWzQgkpHIygyL8dd5mNxgIvcqhGsm8tmJFz9m6zF2EE
oQd9rXieKjqPRSjxEWSvcMToSc9A7OtjDfZF/i3vEdH5A9H2vjtHXt+ZP88cfXa/S5emDM5zcIXx
I7XoqgfY/orLKluqmS+mmnM0y1SS6H2hJFWnbwk32VjgDDe6sxVRpwG6Fy6Jb/jRlLuF/QDyqc+e
WmsyizPRwaOnH5KWolhDx27W/B0n4Bw8kgBv/MYDvkVJD28wq7mOOwFeB12y13naZKt7IyeUT6Vm
b348fmEUb71gDmUmluAGsmNHAFo67fTVIxudPvYFGuhiJ+2FyHQokSoyQ78D8VzvxdJOLc7GrKE/
m150Bu6TfV3UB+JWv38Yh6DMz2F7uCnm1cbUqGiYNuOqGCfAF1Aoc7s6nzGtDm77aRYEU3FcjPm+
LwEt4fncZnHyhKSSrlqfzLiPW8KOJRN1ulQZv9pCI622EvUBFdTGrcIt7VGn3Flrr/fRMk6Y0Guk
BD/EaB8QdEyJp69Kf/bFejV6GWbxGHHrZahqgHlALwe5zoc4NqrgcewcEDUhd79iTkskzVkSyxJr
/etKYtpeRnGd5RUQiX4b3QNYua65tqc5y65ZsHV30ateiFCIEmW5gWXi+5fgu3w2tLPkpB1R6mb6
jGuHUQOR8e0aDAMgiYNGWnS62BoEO9R8hscF1bndKHuR3pedipcv4OL0fV2bll49joj1cX26ywv4
VXQEamPR+yhdV03FYu/rEOV0/eKtrQOF0yVhxRIzkKgXzit+Kanc4QDHR99Xc21rvKQ3IizElTaR
48WhCfKYuzinC8KOqpdB35+UODI2EZ3YXA+V4+mtf7r1GtvK4ikiwYgzCPfHYNFFqJ9P8JARCRD5
qxfLi0xGfVOh7AG7oNdaL6/vPFr6hggacBkoDchV8JXBNhiMZV7SxPg2VgtyBTuJGAH/hv4XW1bi
/DMkjyul6rL/gB1JZ6CQZBboCqaiKVpO56MPfOcbCaetEzsWNx8JmuIL94i3YXwPcrDw7cs85ufm
ipZfzwGhDKfhBfTydDxgjlLwoWY86JjiBEQrvEqvG+IaDdXWPXFD0eMuXmPJ4yd40IEduUNdHsfI
fZWV+gKVGllvAiZWMKcOq9vo66lCyQykd2H1Rls+9f2kD6sgziij459HTakIu82jotFGk0LUoeqR
g10XemgTxAAQIHTj9TK3G6ERIEh/LKyLxq419e2EFDeLQH8LBGdLBrJlSTvnLQjOTdxbHSiW/Hmr
O7sXd0ktC4aiyWZpGgJSvMG71yFMCmK/LMwEpsSMFK6B+vPTMiYezwygauXTKSwQNCbHL+2w+tOH
1aBJd4WeRjoiQZOXhrlGDlQTRjlL6X3x0K2jY0Jbp+hjhJOfTRCf5SnXPn30kUEeV+Tr7ItT7JFZ
fcPfA+jXX7JKAyLidziOuPNj73dY9F3OSC7FIWtFv2HcVxPPKye6QCImnTUUoVUYwPVxSek4MBrH
WeF0BHpVSLPW6zLrIEiternpt/DAxBGW9O3Y8GjSHkb+ck2Hii2CSULD2wjIfp6/w2+86+eb5rie
a8w29XoOkD3jXjpWJNq0cnlPu7KJA1Cjev040nHesiBZXVjkXVPn33pqlR0CKzP9AASFO6m/Zk4/
eqAbkk8QSOnxDFmKlW5WmJBLAVYlt8T9TfbkzUZf/xGkSN+9eAgZx9EkahBdZ4E3tPUfTouX9hp2
eUHLIjTNqm/nc/rAJd+4ArRUsXGIPHc5MlXFxzwFaSdCVWUbRZYUX2K3CbNhCKb7pti29WOHbW+F
lkufbv2ML3JhEYbNHTNj36RjQdoBzk42AGDQ7DXmSZdV/bT8oBJ8F8oP1dZTJo5WijeT2nlFrDwA
UdNcqX2HkAw/rFQs1m5XlCyoe95X9iCZQVbWf2ZjOo89Ev9akjJkbApPXI+z3+QgEagKmeUhwNpK
jnfoSCt/OgNvHwsOuyyRD0Ikfj2eF8GgP99MNElr34F24icHQL5zHoMgrIx9BYK1umuHOTN97HpH
f9gufW8da5uEcEsp+G9DX2Rx1DnQnwUsGC9euSPrvMnP1dCYPFva1aTGWRgomh19WNlpbfQ3JzXl
heWtT7ycRspjfIyaT0d2m1kBdRliG6PkJHbh+bJK6UuIZT/SDsqfhwEVmxpy40BnbT+SDlXv8oqC
OvjEokxkCC9JBh9Rn/SZ2WUqPXcEXIsu43ozinJxaf55ZllFwmhlS2PQy5bR/+hvgnXjZjE8NGyM
RSZvLDnpcLVqYMFynx0vuVxxz5SRla8rX8E+/kltJo5fhEO1oS6nAQI6KSMBGTgyjrmp7Gv9Xs5A
I/GqryW7N6+Vvan7OIZZcWDRBlzpLBSCye01PcmD/PVeKHnN1YTcq/68ta25mo6ZLiIJ+vZ2Odam
bBdQcG/UAduzOM9uT8cFVYCaOG1CoJiDgsAv7oWCXChk2l8P1WCN2SN5YjyL0C0cRLmjQmQ66u+9
WR/t6PXoGBPtOH0Be37CTuW88jjZUX2x4vFzvLpuid1KU7zGpBhi85hb0ulsw3TpiTzbCbS+MqIv
7nFnYCLMNwzaSTNHrLrV1Yq8Mtp6PhSTk/fFueu26eqfBZQ11b6ZzLp7sEe7g0WcTQwbpwarRpox
dOBQilaJ4r+vcUTuFWfkKt3XcTmmMQbe3IKmsotE1K5HHCCNEhCDnGwoAbPKoi0NNl5lN1QRz63j
sZwRt5IgHQPnMQHg/dwbtq4I1YGpz7PqeOSNaRkQz5wu1xOUAG9kA4gD7ZrNH8IT+Bq+r458MnBd
nHk2YlGMsuUn+lAdj+F6Elc6HYTf85pQrKgFnVeprUsNQoFMAg4+YYPan/uD0IGWCVKtb/YloP70
ChpgvFqfVyNQy3YmGWC17FghfvAOYvfYJLvaw6jkhebxGL8L5rWjvZSlRrzRYDVgNoS0u5rKCZ20
c9YIB75W9OfobhY+2MDRfN8h8a4+p4BQKMShY2zmZ041Z+2FNcPyfwINXC3R5m72dpZobc73hFZb
Z5wh8yZVdrkK4BIZIq/NVjzRXjLMT3SoRb235tTKjF1XBEsyhImYhr4NO6Sgm8es6pAGCbPSzvzz
BmhixkW2AW3fA5N2nkVcKusCG5su/5KPKMjSTG3A4doq6OrLsdxm92IbZ2N+V9liiu+QYtD7cqhp
XAdn2oc8+RZvc54EO4TdwSIgClq55Cxl0crzteHEohNXIbJigw3lTs9udGoWA5VQY11fGSMjR/Do
uXI42CXA0/Japt2wfTllXKcomzBARz3HIsExXzHsWF+4DiTK+REtWQJ4zyZ5R6q3majgRmmL/GF7
GI6JOiocrJbj+lfHGApzXr2rYBlK5/zEJMqo/hfPx/yiiDcdap7i3NOW8OSsw+rOrPRaNPCMMD9R
Nmi/QGXLPIzTHD3vh83222WNJMSE1gotmL3Yli0WDp/rLkXxn8/lfNGhdQZViyeDT9Xn1yMlsvwO
rdYUBA0e6U116c0bJOfdmqDF7+9OSDeDBIGPh4Ot2PwFgoU6mYGwQoLbFaIjBJ1EUFCdj5nhZofU
XMyeKbJJJN84l0qOrg23mGBfoFgGhIKsbCnfs6WgyIXU2ntzCQfZN+NF7OAvfMsEtsttUjT+5iLg
YW8m5RO32xDwyBI1vNhBMA0vxBJT/iX1uy5/yvLAZBkO/TrmX0ZgpwsGV56DuTD3hQu8IJrQ5mV8
s3Up6OVu9Vavn9ul0uUvVTet+5IXNvH0WTygd02yvpp6usxE6fO7aWe6+QS5unjkSctt+nCoKbGj
uWG0ejjqTpmcoKjIlcRG0Ar4YYbA5d6OdqxvAiWsmqk6nWHsOJ/yRDrMNhFOJjpR7FYw1EEeConc
Q3UPmkDzXtCF0PfQZKKbVkblMZzvTVtnG/HqaZJAIDZiURAybIodiv1on+7++5LWRSeGvSn0GiiE
pAziLhaM4LNVmtTOKZr6rXVdy0YvvqwzG65vOM0zEw1vSBc0OiS7Bj7MFUnTRcqz5ynfuVLFLEx1
ql5TBC4Dah7Y4bq7BpHrIMCgOkB3brceawCVWVMxESIgiTY0re4qRoTAdxH/GtfxAjjIbH7c2ozE
j0p/64I7ay2GzS+Jsd4njpjm96c71azb1+IpmBeuOjqz7foFykYnpj3aaVpYzoVNyFgvFYJpJaVR
Ww8T4B2Dk9nA41s2IS8d2ogrUN+avdAsqj0iBxSDI8+wKgYDSLIYxnCALDxB3gEQbAy8YKq35epU
BigKV0caFCAKDof+VMujDsuMjYj8c4icksVkjgdSimpyqy3XaSW6arusmxULeJxXFzlVqGE+YTLi
oBwn/SAXXR2CpM39kVnoQ8AZHG1XjiGlUT+xwmKGckjPx0fQFMSX0nY1rKG0Yur6qtZ1h8RwdYCP
xCrznjVoRRShkdaSFCDDu6IauwhwvU4hsmL27GvGHe5DOVLve9mQ2DGJvYRCKCK1ljmPUN5alPWL
XtvbHhfEGTypqfEhIoaKmfe2d2IgqFHBYIkPcRDo+MmrSk2IsyUgynVfDWSF3PnHAMUrEQ4FMNaN
6C8fnKzXe8M65uo/b3S8aSzZnuPT1LHAJnk0Teky/9jmaCW2ywhb4+bFZVocDGvs2ktDbEkZARl1
bxV4xYq4MzV8YLDQ6H7Va3trEOThvgfcAFShsGzdcPnxASSHuNfQ0T4IoxPjDZZPpYX08Cr/RHzG
LG9SOx/Ge2pz/LNXqPEpTfTBhlxALi/GSkzLNUdB1p6ZtFJXdD1MtX3ahlJtv1DHeuPxivqbdB3h
0Ia3bYcmnO7pftez9dAFaVCbGQ9Ja7j+QQwFPD2rS4fhpoZf9q722ln9ou33l0Xju0yOL+hke6wc
W3f3v//QEfkUw1vS6TA1m+nfzsBe3Q9xjt7NHYf+sh0YgCZ5N/uwis+5wuPypqPLMITgiimz/KL/
J970rRkDGrQapiKFKz3He/M4mMUuSJGXA1U4M7jzGyqLezQ48upiq5Sgna7S+cFt8YEnQOwE6oP5
9FDBh3Wj1Pe2T4CHYvclMHL3xhrM0tijlUGYjF657YQp9UQVkbQhGYfY/Gj8Ygf+zcMLrKEQC5Ng
IYCf/ziWYu1gcjRDf8Dhxp8fAMnlXoy4jbJhQarRetpWd1N3M9Zfzbdl5poOncKXLz/fcH9x7WIM
2f2seJ+ZpXf55jGc0QE4xj4/ZMrKUFCyxQPGFBalyAS5tCrMyLXFviQVaq/LbMwTuM190tPeiZU6
qzoQ6d9K0DNEHr94srdbkSeT+HqDIzFpRNn2m7MgDRy6iIFLJdOS83QJY2LxoqTEG3gHQa6tkJge
V/us7NJ6ioo41T03KbPkUAID9d5D+IxVElWERe/KpizknQIWXdyxsqvhFxb3r8/yXSdar0QOLCfw
ALB4eHy9eVYQ4OCGaTwe2sGrPoze5KX7FemLnkYLXbPLSgAwj314hRN8hgWhfNQ9knOrnTrx0Vvt
CkRTbOOlk1bLclgHBGi9RUxqj45SFTlOh3ALdTJjuIB44D3T9svUpapa9BQ8swv2XeZPukQ6u5cZ
sBnA7XOLd9NNYHGX9WGvku6dZyPjShrs8AleDZ1+L3IEpJ5/Pm16vbwZCV9KzbLiP2xKfcJ/dy4l
ICL61ifSV2JbswdzKBduXgIieW8zed1FtsnsWmvUfPh/+GBw7S6YU18DKn/8YFh0SYXcx3QYAaEu
iCgOHfkdtJiDiZ3adAnjDU3GcsCv4O7nn/w3O1lj1ABv4jKOvZxeyN99ZQ/4dmxtnIpVukn1rsql
95HuZ/WyEQ8En7wVJ+Ud7O9C7Cqu4i1CeLksfrFd/mbcAUAIvryN1h3QrB8foqGYggPgMh5IsLrh
gFqpmFCzFXkTtfh0LA8tYp07OLNJ8oub6O8+WYIE0zeRydi/uTJFp9rF99vxIEgf3UM3x1X8bWBP
R9mw0JKG4CaGZt8iyfir+0jbNr1ZbEDGbAadG9Dkw998aRx4a7UGw8GTU2XuEndQGlElAmo4U3UW
UCIQu82iR3lIqL6VZ8NsuHXEZRkPV41pMjg/Xwp/NxZUOgOgXo4LSObNLOSwTKo6XQbOgaaW14Uf
tC+lXwXXnWUY7cvcK/dy81U6/WL238ZNgDXBSAL7F4HpexxBPw7E1tZonMG6OUinXPwdglL++761
hvcIjGKLW1ATp52dWM0GI8U18v3Pv/ZbeArnX2BC9EWHlWVAPPlm12ebyHpra4dDsY5lMIVkUfN+
LrzM2yF5VkQCmlBQhrnVyjWCv2TcNWoorgCQbMulzTl0N49tQLZQdP0Q0syc3cPPH/GvM6OHB21O
x/d9/u/NE044U7ZGnPKEWbaqHTmEv/6xKWFcBAFadX8YaDVnO9+f+19Mzd+NjUCLGMYF5wOYyDdr
wqnA9gYrGnetvXTvp2RMV0owlk0ZVVRuuUNtTH0sgtEeQi8v3aspcOtr0j7rwQTBM1FuwJQkvZZN
kT5b0xz7v7i8/iaqC3RIx5MR72qZzB8XD7JZ2+YsMfaAaPp8nW3kR+EE18WC12RlulGGzsenjIl/
hPiZX5TUx3E3B6fS/WKo/nqQBjoX8QR+EzzO21vUGgvEFNuqPyTIXBus5crPoJY0lnGBPrPIdusi
YSXSogBdcYkuV7rPHTOxH3++VN4Kz+rVLEk+NLJNr5a3x0rQ5qvsAgN7brfZKmpuk73t8xlNqRAM
1gwWaIjnL023VF6IKkD8qS6Igw6Qh+qbQnlbfsaarz8slfCmXx15ejJ+PPICFB5MmzzJ9z0ypR8n
K22qqavkhu09om/2Pp398pruWX/bmWZyRWhRfZggKX8wtAbgThojXZGENvYZEvvVS591a/aLM0/8
5fDR+GwBUoZI3AHg++aRlDk3rZoZLn8Z7D5chqb/AOXSKXdS2Al62LB6zqbSzb74dBlvYgygwHy5
aCuGNeakPiHcyPDNHM5d1CgvI8Or83UPnSzFkqKqTKRz0DT61XP/5fbgonS915l2Ee99ize11m3I
uQ/Kg7O4rZ3vPAoX2YejOyZn6eo9Qj1o1Z+jnQAD6pfcT+8pkan+kyzECAuosjWl/ReL769PRRzu
klZAUbNx931zUFH8aw3brbLDAEbBgw+ElSm1BcPq/OzOirHfuJwmIAPc7itx4VPZbBT6t2WKXbn3
oD7k40E5yFG++/mDWfqc+mHlAdHmpjU53wP0qN+CPmvgLbPnmPFeAjejzGEfG+c23UAKHMqbqbDi
lfIK6sK2HbjXEaRwFGeaWsk/5WarUXmFWUBRmZU8byGBjNe0nxfncsUXr5dhbKhcnTvBkJt/wg7Q
Jfxu8HUZ9edf6C83gi9sagxcmLbnuuymH3cSlOGM5qsZ7Gk/+OoA5sJsKFbXcb8v/KVHyjGO7VhF
k7c19dXrZ/9brIL3TcX/3rIFfiAY/H9HPJAEh/9n4kHUDOPzPx6zr+QcRx6DJivo15yYB771O9uU
TpsrmLOAqO9fzAPf+12bfHKioPUMf+VfvAPYCrwAVgLMVDwEyRD+h3fwu4NuMg6tFiva1bnKv8E7
eJtJS9cDMS6lbUvTMwEB6/X2XRpgVNtEyScoDkuDXjiEqnncgxLrL42R4n+EFWSz69LSuu2JTvaG
4aY7zN4MsO1586Xoh18RaMSbkwTiAem8g3yjw+UOI+JNXrJxizrF7Ht7UPXifTr49kXvDsEuFe1y
XwNZOkNsNrhGzIVGBXiZj4himw911m/vv5vF++MZ8T0PAnfIH88OIuLAly5Dw5XFkL+tVtHgLIe0
G2lOBpIMGDH7kNYKlKg1EVcEtX+mfakifIXI2H1S4zOFGMiVnyLIS8RjXm+yFvcSp8No3Wz7Dys2
5FnXq+qwZSJcp7o8TJivl7sMLC36Aok6DO5qhjgDPnZy/Bqz0fE9madrp8j9G8Af6W0zrOYl/JYx
Gmy78kOMa/r7YVLGo5c29a1VeRK2YkvhV7RAOksqqd/g5bpnVTHFVyUtrhtyQS9qplLHscPZYm5N
lCEnebbYzlfqwYBfm+IzD2KfGzJd/5zHrY7UYGwRbhx2lHjJo1OWVypInKeSRsshsyv1XAgnPaj0
tiz9MepM+6tnFJ/c3Lxd0vbDAu780HGwRVad3XA/ln9odcCobEX6kGBNEiIdNgFjEfK6JzIKTdGt
+2Xoh5utkxvU31gdClr/H+qlpkkT1MPFUDTgPUthXxClAgBVzgqqy2oLCAT2HW1Y5yt9gmwvQfdN
4Zp/rTqspcLVN8y7eDKWh0XkBuNnx+kG2n59qbckCZfKTMuwmQuLmpYcpshLaQg9l0uXlZcs3WtD
YMB23geC7GS7dt3mnPvfjIz5qZXmH67H9LVJhzxziqUGPrpfjLW/tIf0m2vhdNil4/5/M3dmu3Fj
WRb9lf4BFjgPr2QwRkUoNFryCyFPnMnL+ZJf34vORHVadtuol0ajgESlnRIjSN7pnL3Xzgt8zx5N
133cF+SwirrFFdLZKwik2ki7+OyBe92QXY5Qvp4OYpb4HJF9nCvT6HeYr4U/ziYabYvQ08xLnvTU
zZGh9woKc7r1IzTjpDY+0Z7YdlJTD1Siyg2lQHSbhl48Ol5q+3nS3CRFIvaKmL+QQGuHYhpNHwd9
u9OVSUWWlnzVMrGv5+oF1b7m61nU75Ea0H3Lsx45ifVAX2nwzYKiKZF8/uK4ZVBMzq2x1HrhK67b
HNReVcNcAlUZWh3bP15tspbUK/KcWW4HN/K2MWX1axzF835eBu8JQAOPtEHbtghVwRbdRekxov16
CyRbXlODQkngzo44aVREr1VRjTfEALXrm9xOhImC/rcC6FBKsSHImFOc103JafXobNCmAr+iI1TQ
cJrfUlXN75TG3kEg4x1ccgK1z+ji0MDgR7Wjk+2NIrmtR3vKsDPaNEh8JEf6gk8ZmokvTTa8PtRC
qd2ptYVdGPntXHOsl3wccwK27hPaeEu7Qlpx/lIt9QGu2iMEXmvT07AO+miIAs6eNEqXqQuIwFP5
TxNxNMzJup/JpwhilvGtzkG89BWSLwOAcG/Ii7U3Jrz82lpIaUlJdNTDCPAN9QNZ1R9LM1K+qhzg
7jx3UB8VWMtngyjFgb2B03whA3AJYKU2W4VcbbAg8+i3qkhQ0Eyt30ip79FmRwhDVAiREWxqp+iX
nTEV5RBYMkn3rpctH2bgd/4k1e5pTm1v53rjXte6aa9PqfMt71k+NsTcda91NTYPCala8B7G0j5N
raDVvwhtuiBuTnaj53g5ZhAxblKrmmFY1hUNfAP+xcyLRjDyhKDXlvk9mKmSOY3X9VqSG/Kc5J1S
+MuYpNV2sJTsQFk2yp8Xb7Ldx4yznruTmtv2i++isxJfFxc1qo/UXYsuqWlmWw+CPpfuMzukSISn
A82KdaYsQfwOVTD72UFN8wgX/EafI/MWWVR1da2ppTYZZy6VbVN7mfUlxPRuTkFbtcPnqaCCZWqO
cciMakLdpmLj0/pxVwtPGKxY2bTJpDWF2dBpgaum5sEQDlLwashK3nZZbxsPAv8QGUsFZnLQHleR
ZOQ3+Pw7H10cPh61lfIaW/FHUCdeFbSzuzBPVNFNkzvFE+WAiL55OugGWQ9Z9nl2rAfaXzbhEfQS
r/T05JVXRl4dAhtuaGgntKurRGlD9FfaI45v7VFJ+Y88t7AOK0klaEYmDDXOKOfH+fCQuO20Z8dd
PsRzWTygPrwy3qdDwv0/DyaUAgrGanuOLYfwkk7Rwpg5N5iyotin5VDyEKv4zQJhvZPtyAs+LuU9
erBxYzQGjP8MvAfMIeMgJnBPvsER+xHBifGKbsYYglLSCX4ADm0GvTbH2xgCJSoDwp5ypj63xfXb
muLsJKb9AWV7I30bRvqZZnQZkKqKULByrO6x6ct43DQDanj+X7MD3VMif829m6kW+Z1RcVxyOA8M
gTe19h1nCQrhRa+sCsKmcsO4EcttZTeOn4ymsdNsVEQhbZjiXqniUHdF/mTVpRXvrblmGhhl/1jO
zo0EyrHlJVQPc+rSXV5GMLuFFjFexgn2uzINw+OMG+MaZ+1yV421gTLGUHfUXZabUhPKcyc4jCK0
3NHI6BnBkXXUpmUKibdrXosFlcUc1cYrCJUpQK/i7euIU2qcJ9Vj12bNa9yo9hlEu7jObjFeMqX1
tnZsDjumZY97yriLOe9BgOyZg+mrof03+ez+rA3nKsoMZq00e2kJyrwfEvaEtTq1YUxq7WkB4vMA
vKLIAntQEe6BSzUOCc6bORyyYQq8xOnIcndN8ep1EvcO9SW1ynDAmEhLmlUxyWBwaRfoLHVKVifX
MWeTuonMDjidmhb7eUriJ1urxoX/VLfvDJQLk78Uc/khozoGf6QoraOVIFEfOQ0FHAFr1n67d1vU
QAujCaVYSzoAXYeN0RndF5wE8QaPQ9g4bb41lSy6tovpbqECdYGmGdUd2ktxXnvSX5LcI0vr+xjU
l4KXJals9IGmVfkzWAOsHinshwjlgxvP6l4vGhTBjSY3ZMEW5Eh4xM6sE0ScpsNNRiHvdVnLn0Xv
RRehNSXw70FlpEV5lR5mUP5mwJtVh5GKjcvPRopHx2WCYH1W60J/bPsS3dOY6o/F0Jlp6nNnpbch
lcfoH6Km6L+k48hUYNsT04zbE8kuoZY+JWK2O3YiCVoLCgqMNSMuSSVxW154xDty19H+hIxU6fL6
fVlu9K4oUao03rcqib0bD7rclwrm11D7BrKLRxg/3FttqlUUZ9DI0cI52giIvumjKqChnElYA/F8
bTu0WsLVphdPJ+ZARWV2RUtcej4uL+/GMnrxasBDOEeeNvYBrF55/f6H7DR4ITPL4J92JAyD0YKJ
P/HQKWzqwXLTQMksvkBtzsxvaMVKctKF/TnhIP8N5IZ5WLN+ANLZpXlwAR/E4SQ1eVUVW7y6+Sxe
UIXwfnpOtmgbDebCVbVH8YqpS70SRhvvhCQvDN2a2wQ9hEXN7/BNKQ/lWE6nth6XLjRVJiZkJfyp
aw7xFWhf99ftx+Hk3ZpW89dR5f/sYL5e6N+AgP8fZn9OWzZn0f/92P3A2Pyv89tb23/9gRLw9w/+
ffa2jX/R5F3t7Bxx9R9c//zV9/O4p0FL5TRtUwH82/Wvuf9SbYqVKp5qyln82L9P3+tfqRb4EhMn
ooUO5T86fa9Fxn9Up0BXWI5HVcrBl0x5SjV+PH2Dv89MDjLGxspZxwvT5uxRbXOajykCxCCLNPRY
48c+VnKMQdXjUEFCErDbAzhbBaGpRbdbwBUFpBGYf6jpGe9KTeuHc6HuarTYqBFQ2Pvxw014d9TK
Go0Nm/7J77ux2lutehqK+VPSwMZXi+ij0vcadq7lKkR7zYGBch6on+dFnQ9OQZQxVA4aq0+axpoM
3IwTW3z24qW4cWIOP8YQWVRT3euyRKTQTE4RWvkIi7MlAmkDXb4IPHcRaFbMOuhkstOxEdouudqK
WOaQvsCJFJti85+XuW7F1+qhBynRn9/E+2rX/8Phgs3+d4Pl+la9lT/Up77/wN+DxHH+xXqjuzQl
HTZ3aGX+p0DF+EEgoCK3sr63aKmR/D1IvH+hd0IFQgHLXHvXqwjjbzQGv48BRYj5+lqvJWHzPxkl
+vuSEEPDQeCwpqB59A7et3oqxlBngk0Lmz5JtvR0tQfdmaf9stgNMmupX5Ry7A/jMrPMRZXu3XvC
JtgK9d6Noaj47FgYA47cY8ghydr1fdx0fklA8cYbUhj1Cb8nZjQEIHWrwz9u9C/KSMa7RgNVJM1l
ijFNtklMHO97H1qhWKzxnhEWSJ6uJUSok+eVeraKPFJCPKzXOutUf54zlhUnr5IjBz/cAIIsHp9E
BWtHCb/ajmq6XTJugjQRTbB1zY9dxYia7OFjl9T3aAyaF4cZze/TyvsYFY66oUXJcUPHeh80cpa7
xkjGU+KpM0jwHvGG19kh5qf6oo5lSsSU0uGMVFaxvqtvG6zzpxab8P73N+Tn+6Gvyi9QOUx9TK/v
Gi9MIUTXFLkRum0pHwuRdtTWhoY2kIcBaI1qemnUBf3/0I6ffn/pn4qLNloVGoY0fLEEIIl/N6VR
LShjl4NXOEz8Azu/94SUHBSEm8qtENG2cNpigzQaCcw4PoMIzBG3i8+//xjvJ1bCFSBaACwy0O1x
YHk369eJoGcoXQqto6H5SovEVJ2Kb4rjPpugLA/ch/QPk/laNf3nQrPmOVh0DSCmWDZ13vUj/aPM
Sx2DnJ7G6UN3ojeq2+5L2bT3COP/dKGfny4XsnVAoRZVbTipP16oIqOtsha7D8nYmjmcWwCHQdP1
26rRzY1kd43w2tWPGVbjv9oT7E1+zdB53xJmpDkutU/GGG1d+6d6bcSTjYUYqLFFfb0rRSNC10b6
T7CvgxisfRRVFPkSzGenLc8cY4o/3OVfffn1RgMY4Sb8dJc7JbaJyWn7sLaiFzWq32Rjv2QGK11D
/OnUa9uqsv/a+/2v35oJ+P2T9RAJuLSfTbRL71/plP2vCt25p4DXWQeYZWw1c1c8/f6V/fn9gWu1
7lF016Jr+l4tNGBjgvLttaGTUw+aPc7o89x3fpWbf+zMvmvZ8Ri51trUp7NP2f37Y/7Hu+rYiLUb
JP48RvM0NM5To1lfkSJThFNVQcB0GzbqXOyRjm/0vvvw+2/6fSj8OFSQN6LOZDl0WAutd3NEZy5r
B5vL94b+BbH2jSrbj47afzTiYa9F5bbG7UrB2V5TMh5Uxfs4ZR6GikUX/CkV/tij+uLCU8ud199/
tl88hR8+2rvB1XclhM+Yj+ZY3lGvvKsH2Z5Hs//9ZX4xTXILEM2iaWZ6Yr78cRDbSol9EP8RQgX5
4NAlcGvjuSA8wIdSEnZEiSZqcnYnKtnENM9UAV33D0Pp59eaj8AEzdrJtoQd+o8fAbNyn9WDXLua
TR06Ju4ApK3NH77p+/33CkzS0T+iA0LWygv341VwpRTlpI5cJXOe4tl57Iv+uWK1bWUX/v6m/jzp
u6z9nmuy9sAAej/po+701AaUbmgsot0vsfOCSaijEJ2YO6r7lp+6+vyHm/irr4dmnskBhR0HlnfP
0cPTDzm6a0NTDI+xR5kVCtan3nSOY2J8+f33+8XsyxdcM2sRJ6g6koof7yWG9UUHz9KGKMiLTYlx
AxpxXXIQhquQiGzaiT4dgR24L+Q1BniR9D88zV++t+Cv+LaQ1OiQvxsfwxSB8sH2Hra2efZY4k/Y
JrIt6tMNEZNfZx7LjaZl0EDSese+9T4dW+UP9/yXH8L8Pv+rrAMQw3+8D7mH9YVwrza0ZP2C+PB+
1vTzrPWPQhPPbO2urF2L31jfzMTzDVmzbf/3KfgX+833wpZ1+kTHt8ps2GNxgHv3HMYSzgMBgi2h
oCM+lVG58XK13gGdTcLeqrad2SFyS/OtjVrIl14fKX5iWMkGIk/Y94jIq5n2lulkPhSCfO8g4du0
daVufv9Bf3450Xuqxqp95UOiavjxPqkuGauLpWosXOZTOhjuMfPcHbFUVPJGisW/v9rPUydLCWlr
dDRM3tH3OhAQQoShZgU8U6sbv+R5+mAZtfFtVP60vf2uyftx/WCQr+1iVDq6penv5pSMQ3sucxP/
WYOBsRAvC1WnYK66q4zZV6YkAIPLn6ttU2KKinVvY3nqtKeiu4HfUFKaNsjjTOhXVbnzsbfdcd9P
ZuyLqtT3vcVmQkuSu3bk+ZgFLWALhOlG9PMGGbEZUNb/HPfVH9R2758VWimgAXwXhjZv1fvZeIId
hHG3WcKBA1RoWSQNYZW2fHcxo006VX+al9/P/n9dj44wJ08Okur69//YAiQYaUa0oQuoFcgodaZa
d10c2X94A99PyetVEMwBsEXiuO5Zf7wK1GWtTNVyCXWoG5tFJJ8WmX7sTYF7mqyHHhXd71/C9Rf+
89Xggojz8DCzqTE4gLzbhSM5TjAz5PATaKO/4IfUAUU3b3qrfdaKHCc9QBY/g174h+tqv3h+657Y
WDeJJvG9776pRTY09A9XhkR1tr5gFdJr45HI3NzPkb8d9VGEmZU9ucu3xHYfKjW9td3qJmIHtNTl
C7ajzB+9pP7DXPl+UHI/OCgwR6HAslbp8Y8PAJB0j2G3nUMPrdQG44N5EFHskZY5i8Pvb/1PYg6u
RUHv+wEIUJ3hvJtu8lkhqkpJJXMgvqx2qeIgNsTGBBblx5wSwgXBzQZY9Bt2KswMcxdw8sPVX5tb
Xg/XL6b00+8/0y9eB4Q9NGtZLthnfZ/J//GWD42ZcK1chlkHk7xjL0KfoBMEfixvujG/ZAM94jgt
ku3vr/vTUg1Oei1e8j+m4PXQ8ON9p2bDfA6fBgRA/q2gSR5T7wZMjT+mSmlcZcvNVA31iVQMCg9Z
3jp+Uzb9l99/jO9SxR+HAxsFGj2oMNH+//RIhoImL33BMUT+bXyxRPSaj+ntRMNtFzn913wa7Ef4
RxZ0Rs2L79tMzHsIuptS95I7xW0P+domHMa83ssWhzMUn7iCJISigoZBSxtnqe8cpU1uxaJYsOoW
7eBhySRgs6heLTgk+xq/8MdeLDpx3bW3G5JhoO5QNduGZF1Kjio2Okw7RTeWl3qqduRWomIhOSKw
p0o/SDP7VCmOc9QohcGh1SSdxJoPOZg0YBDwE/3z3EyGvJ8L2rnulNMktzvr0tQWNd6xqG/Ljt56
QrhOiNkr27AZLaJNPE3yXOSNeYGLQVXEVlv3JCctf8qdOrN2wsGE/4fB+PMcwcKI/NZ1Vq7qTxhl
YGuumeP+CQGkWV/coomedC2q9uWiPlutJ/+wH/7FS8iDZ7fGEYsK409zEvmiBACRmhDGlfFoxeYT
z/BT7YiPA8VsmHeEWSzdviHEIJ6VP1RgKNO/n4n5sq5qa+ilHVTb72YD+C+Vu4Z5oxeJo+dBwwpP
crYFjlGNPqejbqcbgjrwixaKvLfxV36gi5k9Yk93TjEIr29jNvIiZlI59SWiEB8oBI3pFmIN8pB1
NsvVWd6rM9kcXtUg9YCPca9anboTRq1dzI7W9++H08+zCa5CSwe6SV1NRYn846AuSOvwYPszmtq4
ChzRplcSFNxbV0jeHTuJDu5It6vXHVygv780G4F1a/3jWGZdWa14fAL4g++n10SL+hitSB9GCQmr
2zyrUGKRDXTQaxdxjRC018DmoIoa4QXAH0qt0rdLpbyNrLL6It00/QATv+csmaaHqrNoU0YW3qcl
H8xTJur5xbUTMINi/AZbR7tkidudoHwWF3fSODk1UWWZ/pi43h7krRy3SjrXV5zOr5WmXVSn0PY4
asyTILgMvkn5tHjlm1HRqEfih4UYhtKHFj75x7n2RCDqujjDcJGHImqdvbD05gqlhwwitsP36K/E
ZTL1zg2iZijLUJSmcVC8ot0nbqY/1qpTQyNTjHBhvd1X1kCLsle1XRZh5Cnk4PhGJZoR9NDcvSRl
PT1Rt8F7b4LNCqO5TgPyBOKM1APqC6EwVhNYCe7wJiXC6Ba8K/8e1WN9IkliGX2nG5c3JR+UN/bZ
2mM3GdabJZuhCSALsmprHcnyWa+JV8Kss83STPIuz4Zi68IbQKSlpLdF5M539GrrYMRx4iud7lAn
z3AiJXgf3hJ90MhBM0bVi33XWqxQVH1tbLqmai4wz/t+S5wupNo5k2dLKJCf1oSTbSaSIg0iBeDA
bo567oU9dY9l37e4EmJVvC5jAQmDNPPU1wzFu2iEIJwRNCKJIgzwo2s0yclKEhxidexsvNhGo4q8
xR9tZyXxEdqYoTCoylf2MhYoJdzhfuJY2b5YEies3HgIZ6NujuTPZHs9bfIvajwO13kGJzDnHig+
bUK2WMoMJbeeEqmYTvQQlgxtDjKHTi151WYjCxOhnZNIVQYfbG6CfssDHWV0rnLUisT6KvtZQDix
CWHxSQJioLk4yLxdas0u/Xu9bXY9UffGYQZBTQ0JmiILiWbm7N1xwcFERKeyVz3phVmeKEEM93GH
CM2gSd2kO9NNh4uKgfJItLu7L9puuVcJOSVGbASx7cdTMR8XEoDuHJtNy2IJ7yY3EHEtWfqgZbl2
01ii2vWiVZ9bz6hOqS2ssJ5mNIJQ4spQTavhKNu82TSV7T3nmTduZes6H+HyNPulMmUTmEuekBiO
yiKFbMDyWs3nSBklgeEgO32VUIXjhN41gHIYagCuNou0FQaZlt5nuhRHs3a853kcPdJmLHkPuwKD
/lK7zRkrarStR1iz4+xwR3ryhqoYOCT1sHNkz6FsuulY55pzqUnvCWTsahvb6wHEoSfq/VbUru1j
ulOO/Tw1F8vO2geGyevgtMbGdtdAa84UO4wl5Db2OYRSN1X2CwkqmwVm1COASyeUceS9SC2T91j2
l8+i4GFCiHO3gknzPqe+fB5UQc58kbsXhE/22SFH7kzOjPMJzmz1GcQAjy4qsxdh5fru+zOdutwO
C9mZlyglcdTnqFafNOElcu8QWQqEpuXoB8KVRBIT5N8mNZBSEPDDpqFy+72GczeAkNqcXBHPt0qO
Wsjo5BVcnrwnFCM9RTKrtyOF/a0OrCtUdFcJi8kjk0a13FPDafhI6MjbZEtMbivxMFCV3tgXtnVn
w0y4mKL1Qj21s2vKEfVaxRgN4V0lqDiIlVhu+3oxzqCustivgBHGfpZbXu3boLpL3xqMs51aI1zx
YnqqlCbEfrQ8ELJNKlbG+8slWuqmo/BtLBTGpqW7awTfV8Ee0k5yHBFLcyBJ9XoKI9ba18LhZ0HJ
k1s6tNmpMxL7yySrKugb6HeGI9JdCeg8LCsQ7z5oTDUOJm7ES62afEZNjtUFbdke+uN4bIrusJKU
b0fPbbfo+5oj7XhxSfPCvVMgaG0qACD3g+suHxeiST7YsznfEZH6UE218tVeHJO5J7UCamjaxZhV
RK7ZWAUZctWrE3WJdlAAG83IBpE1DqLLUIchZ3JuRZa12n4ZK/eeYoo4LmWub+3Z5Yfp0zlPozPK
FDSzN+mbCuKo3FckF9+lhSlB0/besOEOTxZHRK3SNlRpM7lxDUH4dDPb447wPGeb5DKmG0h7VwZ5
MyIDXDSxjURV3cGTpZXuNnYdtFn7VEh1CsCO2rf1FNVfM02RH4rEA+I5dOME501GHwySTMC7KXWy
nbqxfsmojjuBjTqIrA9pzdvOa8nTm5LeO/WO+mUZ6lXq3m/JMlt8AywYQuTIOneZzD5ACix2aeRk
kKYxDwWsMhOkGm/86ORK/gbnL33EghVvy8qwkOlKEr+2utS7lFlcWV4Vc6yajQk5WwT8+nJPZiDz
jVocJs8o7uiP1t+WihAdTA2V5nO/pidbGvNVKCNVkXiSAcjKukS5LIyjlmQNOsFqOI02PZlc7JbS
mUL0oebb5On9ZbQM+RRFnlgwgSvJJapN46uqpp+EMzq3MTjTLwAt2ScOMPieJBJTQXcWkZHQJLua
XLjO07LodA9rS70IkeUHwA06hcdePnIOctAO58WJJbV4hS/kBePYJn5fdSWTWRm0ECjUfDxx3ukC
gBUauuX4VLQZcUNj5Xtj490oksE6xqpxoOroGqEdccDZYeqizS0m9qCWrECIFjoQq4nQWTqQH2W2
lEAUu+V1Ts1E3bJIVzFHnHVzYY48IHxvewpK3nGW+hFNqbkvZdtw5ODMs2sX61pMZBH6joUPwIcV
ziqHYo4p2DRalnanoo/APUFXCnAWIen3XZA3xAh7E2Ed6hF+lC+hfUFlTI8un/HMdqW7MpEWEKyc
59Ja9zFt4Z1swy58woLQ5pMHydKdnWS/nNShjDc4DdD0spu2SrXbOQNbaqUY4RMmxZ6EhZIJVKl9
jnmdP+jOhyoigT2hNzUojsaCrH+LeKf2llUtvoCQFbrCCUsF5zcMSyRzUQW2uJ5e7GxQ9kUn+ciT
4IJWnjxzh/JPJcAGxIaqsyWJMr4A62V37XqH3Bpl6JZ6d9tDKDoMa9FozYz6YNtlekTuwgxEtNqz
qhb9qXYYKnVZEw6PtFGbVHDqnax8hPRO4Eg3P6iGsYNUhVMVNkUo6n0qJCixOHtkMENlipdLLio3
8Ii1DbvZuPY2Yv0cYtedG2nI/sjCqg9yTiEKpEl1m4OOu64e53LbtiK5zIjzThYNw7sWqu5usTX1
sszZLWvbINc7ww6WkOxd2bIdnWyvC1PHLgOPie7OkgO9VJSVN1mXNveTgQTQ1crPsKxnAJ4UsDb2
YLs3cv0LlQDfODBRa8ITheWYKCZ0krRzw07m7Z4z0OA7YyOPySQt6mHx8MTvOY2MruNIt22t2mv9
W1y+Aa6ytmoPHaHmrT0O+cyODNvGriE3jX1ylN3og2UzYwmeYRw1YRqVF2lV2kVB3wVPkZEx6NU+
6rCRJJ1X+RGhIvz49NmwFXBN2FwuCXprItm06aDiqX5Sorq5KUCd3o+plh6MPlev8UDk9qirHHJq
cG72RlMnWW5omEqmT22+cRa9xOBjzk/2hAUn8+rs3sxsZB1NaXaBM+o1AC8s9ufVmwmvuXRM3CaY
ORFmT2zjPac50SPBPuzBQXb8NjUZPMOiEfEA9DTfesmYEL7cEUw1eR5UU8VYvtqZLaZNiRaX3xNH
4NyIHLKvc5QYvDpuW3/MnAK+jULeR5/hUdqSzOHGG0oW410nOOcGmbpMF0Sa02WsdbnFboCRJp4j
pilAf+XjUGTKTWGYFsv9YrMBqDWFmhE1TPQ1m8FEoxVZPHq1NOV9R4rXmxzLb0rWWOaWSpbBQycn
Sk9VB8G+O0FFgX0tit1kWu4NpSjlGC9IvrS8yu7TAl8BkDPvFUVo9aEcld6nJ5zu6nXNJ1eQ7QtY
xNRf2pmJt3dqdzPCutx9F9UqnYhvVbvq2WIv6b6r9YpKriVCWSjNRZZeUI0WGNZeRRTeWe4OF1Aa
jPSC5h5JGYRLYO6Qr6Og6/MoJBbN2UPL7EN7LsTnmddro8aOtY1cxdkSZUDCVNPP2cD5c1auJIl0
O84I4ua7mKY3WwR8S4nBQotq9Q3Qn72xW1c7ktYi6IwlbiCoc/sccNxtt1TCJxU+yABWbbrJYlNn
yISozWh6U/O43RY6D6ee7GPjzRdae9rzIpQvTpXFz+NkpJ9G7DbbZYjLz4NSIu+AH50HZl/dT8UQ
HzurTm6A1jK3m5a6Qf9LVqI56dieKk97IKwvlYFYLH9W1o/UYdSOx+KGTFZwduDjq2DwxiggE6W5
GV0dwxh7up4QjH0j8ibEhzccgVOYO2l50VFbDFhGZPhttAqGLkRDBuvKztbjajoNTFa+FC3nF6Xz
zhToF7iIS4tOhKLr3uohb/rsGBz6IXXUs742cf+I+dleAyE09Ig5cKQwn4pdS0nkjDrb9VsDGbw9
9bvFaNnexsbAXTRq8zDJofVjY0ZeSczIB1PP8VUJpQHb3hW8v1VrhVTYoD6WHutdq2/G5BH2YnIk
BKFWfZmwYcTETPtGsJ76o9uyu1vJkUX2GE9pdIg0FQgnJQkqEPMDLGP7OI8Ah1LXi4FEE9p5iAxt
3FZGmQalsgJRVaYk4j7KzlfVRQTctHpHZQDPJXv3MIMSFeF7WYl1FOxZo7JOc24IErkMkuMiy04w
esb4OaZTH7CDfvX0Tl7mAlSvj2DvGptIrqmMmH5N6nxAqMmNR1zoxu67abtEmRcaSn1YlpYl21Re
ZJsdOjxfFUnQ8NDXQ9xUA4DJFjuUyyoUN0dv1/biYA5DEgBeWB5HHNU+4IUl6FefGVzdMFNpXnFW
CboxR5A9xQ1lkHlhxHoZgSaOsq3VZUt9P6bnuK4IGdQxIu+mGzej4qebtRWQQw2CLJrxQBjVRnXy
nIwO2zlrRm4F2N9ujCpPwzzlVbASbQ7dWaV1kspzRZYPM2BBhLfbkxeAnFyKnv2u3IGReOIhvPVx
9syNep6tfD+Z7W6WGJKGsjk3rMhmOLaxaDZp5HYAkKXhsUVZZs/yB4esStdU5NUosu6o6WyCFuB8
DjPl5BO8jJUwBex8dZdW3pkpdBlfkKh5b1p54zdxpl/AU49fU8+2AlWrPiz0KGsMRN0UdDHFEw+U
dzibfRxEsOd3mfTMz4wnj4gTpv2Zl+UEQkjvfUGxCCOHvqsI2EC3Z1+jwoYlqY3Gh1EzHt1FJ9Ol
JBXMQtTno/L6kJZ6uiGeJkfvpS0nIi2LUPA092mta2sMOSczwlLYCRlTUGgx5/nU8D7q3fJUdDFH
SU7trKLkNmAp/UJxIg8aL30iZWhAjJmMAfawL0OUbZnteOVMDteUN/WrpY86EFFPPWMxcO8Md3Av
KTT7jSaGbI82rrzEinbIOSVf1qp34lcQnVkfipScl7lm+c6tS5/0+plojuICuhu9ZBNv1cl4cWON
wNyKvUOk6dbZhlzE4JrsvW1l5oujSbnXhi4YaZRfRrYGqPt6+YnkIXFfZ7hOgGQ4YbRoy5EaN/0D
26BaZklHbO2h6fawWMoL0YjReaUAf3JIj9ARVtaeinUS5iMH+nlog7ipFFaKRLXTp54ij00ZR0b6
Z2txWKAKzSbKiQOyAXTOZEMcYzIR6pC8OdRETqQSZHcOz+AUT011qlRjXsHSTvfVs+eEyyUZbYm5
7/dwJeJbx4FzarEmf5FZpjyI1si/RaKcb2QRi9euNPL7vleBPTsqFS2noWEPeUTb9ZEz0PDv9E1O
sYbohoSXp46tjdE2LkNRb19idNWPGh7qnfTy8albzPqOp9urOBzSZB9FbHziTM1unDYuQlr14oSx
LCpCzjuS1AjyfCInjTmf9ybxwHJqAyMhalbn0ue+kikdtHY4ZI0sqDtmSLc6vDUz0QfIAkfCcHIb
AOU4J9eBPIuHEgTZvk0tdjVujqMxbDI9pifA+Ujep1olIzxyxK/4udZab/F/s3dmu3Fja5Z+lULe
0yC5OV5UA0UyIjTPkocbQpad3Jzn8en7o9J2SiGl1K4GGqhGnsQBzklbYgS5uYf/X+tbZOWyVqRU
leCs85h6tgzJsd4xveiOnX11G9apxR4JUZhM072pLWn6tcgrf8ly466YRfQRRLxnl7O7cdK61D2K
c0rggNPHNTSxTMD+dv2qs8VdDOh019lTdM0cf0VFz1cJYMd0PLE1uU6pPrJRM7e1Ve8m0SQIjh2M
PixgjtN4tiZV3EQMk97NvnQ5xYcWdAhNCAXyNqoyVYJcrnLhLWTlbihrH0iaDf4UF0WgOPhW0Thu
3Trt7mLctby6/UPTU6xpsrENSmn1vooUuCprKoIhnoFaEjmd8tU9ezYxV2tKSdgsyZ2kNXVBNqTd
oaSKHZgsst/VkCW6M3N9ayym+X2eNNc3+0kEPRs9a8CGlIzucBxjGDxZBaCH1OsV/HS6GTTLULae
MeS4bdwi8yU/dyRqJBbcOip9lGDb6161VI/y1XBaRUwUuhriGOpBzqq9sDbzYBaSXW7Ewah1sMRa
LSRfRKsWg2lyLmvKWiePB+5ZFuNtJAvtRIDjCIwWrxQh9PLASTKTZXd0juPWOoKplElP6NuZAJvI
q1X2/Hqp99eaoeW7wSA9hWJ1ppDrXSY7MZCMY4zA63SB+ShpSvu+SOL0U6N17R11NSxeYzxHSZDo
sjzOh6n9FtIlOC7och3C+SCcgh3PCVDr6sKN0mSHVwh3XZEEopjl3dsNl32sibnqIjC0cKS0LUQF
+yKjkWZUKlW93mhGYvgYlljvNPe2SKlJZ9V5gf3/2uRT3dJz+c7yxKYFKpKNVE9k5v2jFYwQH2tn
1xz1MzW71cakPGrLJSKsupDU10z3nc/8SgfeZJ5HSCKAcNL43RNGGVSYCHhOUW+WiYFpGKehnITk
EFARR20g1GrXGUfvy28S/KzX0jQ4TvLWOK2covUWHdEnm6PmHWXAy76ZaaPE1kBqcByEKvy8byZg
0JNKEdUbgpW3EOAu6Udd4hpkOaqlERhhivkWo/F7gqS1xfi8Y2YicFmRNHQhCXbf02TYJuHDThfX
m6XUsiMXAjsORRKYglDaN1Ui7pGn387oiX2nSQaOCGzUTRoGXkfG8kW2VBmqRfOe0kN6SiPSORtj
ozy061kEy2pmyxe9RD6rrk2qRqOZgM0toNnxJ05gw6OiTWR8XDENqJH+QFTUWUh+qadV2gYWnLvL
F2R7Ju35E3cp8gdlxjVgZ6l+ZAHMZ11YSo7dlnVDOUYeqsMyfG5SjXTxEJSEkrQiQE9E7FCcf3aw
HkTekGjWw8K74/HqlcfGEs3f334pXijvCGlF/Ub/EW0DMY/7yl13LlGMklW+qRRzDsaG9FEies+o
xKe7rLSoBtWWLW9I8Y6ZbtJvsWbBI0hMQEBvfxJj/9EirNDhaSLyoYXzAtIz8CdEAqjlppuFdUnS
m0OvQowXj1f5f+b6e2r6+1//k3KAeUN/KSLXmOEf2J0fOcBs4r/n9xmyyb9pPC4/8pPG40DWQZ/n
wL5E7cCs/8vs5OofdFJCVSxQFCsw6/BHPx2B9geEyBj/0Amb7BlX1d8Ps5MmPqxuDpwHJlIWNOu/
ZQn8q1P+ZF7QcDFYKBJsPhtaMVrqz+ejFL4vSUZFuiMKPN4UOII9/BNpAJDgQo3BfneamftpEv3p
JFpxo9qNsiUI4XIK7QOyQCmzSJCGBuIqr+j1+TA00+hQZxNge07LnjdlxiUdCUJfNOZ+qYmv+jJB
Azeqyuvn8UvJqudFKxCDvvWJExvxGqpC/0Ool6kzfCpyIAwuJQmtAswQpQPc/skZNvU8S18f6z9N
GPObKOF41gnLX+wq3Q3VynZWzO2qTpNe28/TpnHa0kNwoxdeK5DoevRRq4Oi7aNtN6o3kUYjRcS2
CDIOCB87t1bZsUQk++6oisMEsLX0Ye6q7mTWZsGmCEe7PkzzZZUQJEeNmm1mGIuWLWRukKUVQpHs
YyJVK40yUNEhX28LsODV0VDDXxAOAUUkqGC1rmXkCWpUx71JAYLtQc2mSTTmlzrsaV/BNDlNtOas
SrRbtjCJRwiWtVsKJfrTNRVSgyrmnDKSkd/PlUGZLdExFmM60Qi1pWyRYhMwCuUAk0MFWn78FOXx
qdE2NFRzw7wlNfKWpVw/qEc1Oi1knx+2haPfl02RRUE9d0aAy0B+ycau9Att0cG6pEN7ZE7ZZ3W0
5m+mXbcnsZFZh61mzZ/KWmm/6mV9ry5zYdCnMCT1NPZmqqc3JDWky0zlF2PguIC/AVacTE18SJy6
e+5mEoqZSfechEgFtUZR3xD/hjjBahUvxrHaVnr2CQ1ofuiksIIHklGPHfip3yLIlcQnWUyyTU9f
rKuHXr+UViGU026s4Qt0E6fZkbzGHAIALQxUpTI9WkiENP1hwkUDWCnLIOKqJD5BAi4OyKYIq4+h
k6XJQT/rxZWMMhAr+tRBlhkh1JZwkU6WyBQnfdFfoVSZNiZpzH5R2BBOFoptFHk+WmN25joTVS4x
+3mVfdQ7MNDIvO5a+H+ciuZrwBLGNaCe9NguJUU5rU4BtfbtTCwcXJV5/lgh9Kw/DUpWnpq1cA66
Bm6WSSvt46SM8Zaasf2AhyKpAmABy7UFu/WI1LQoiCJr/qiGwFanMe+uk7ErTvLcDG9I1CCkTrEL
ggMm2rb6agvrE2eAJ1PrV2nZZOcTze5P4CzF16wvVXjES0LmZD8n5bk+jwrjIRfxlsAA5WOZ41zv
CR7kBKPXHe9+MozUznIl2UEsKpG0tJeQq/5Uw0H157Fck6RcG3dtjxQW2VSwIGg6iiGUsPXI0YeE
n1J1ChSK8wfKeF6Xdh9MppEeWo0VH9SAg1l7J591DmXzoG7zxACDVGQ9+19OIoXgNGEgI7jRMhgv
YeK3dqNv8ONt+yRSrsI4OtMT9tSq6L53sqm2fexqwJgMYz22Hhv0qJRb9EOOjE+aSMmy9qwiItmc
N9FIMO+8aW2D0NetZVLdJ7WE6Mc7LALHS2iJB9Gk6TfYVtYnsywombTSOKprmoZNh/dYARgUIWBw
cfvDLVqyg7o28gMQ7HCM2M3al0lsPnQddg0KM9jnwmpXSM6bmaGh9orkcNfSPzij3mPV7Wz5oUVq
u8H8eNrjoiTCIUlOXCeVnxPU9ueiXoZTNkbRaQ8DjH2nKMItLU/rLO/brsZfI7ZmuZxMI+mMoX3s
9E3pTVPxVZ9BI6kumoS2INig6inUTDGInuZ6ijItaF310lymY9q/Nm6ZbvEFYaY+3dhpq6R1elTW
n+tJ+rEwBy9i63dczLVzQekl3vSyGs7dJCf0IRfJHTq4Hl2Nyr6bxC/0W1qy5qp0Da2YVEu9Up3s
yQttO99pWlnGmzAfg6VZHjLTuJyqltOSKsbhsCJkJihiidLeNjdK1kPF6of5cp0zfZjEp4thDwf0
XY55XghiLLpXcRET/lTX4IomWd5YgIrs2NLOnUwpDkj3nL7phIHR72ktTlqzdjR18TUG4dm3wS/d
CAuGWUlPkNI6Ze65oc1LkSM6oCwQbRi/la/FuqZ6RadeZ41SXg3tRHTMVH9SFYcObZ3YG5Sk35in
tlNN8GSNquprSYXUoyKXk22HEv6609w7MyLfHQnDlt1BGiBl+hgBhaQtbEaBsLoZAcbcXET6mqIz
TZ2foTVumvAE3vv8hU4h6N4ocmBSZurWWsZdbmdFUE7dLiSTZiNzdzzvIKk3enprZEO0qwukPk1d
T1ukmjQMWCtv7C66DY264TFzkC9T+3oYl0/LMKbXQ5vUUFPG4YSWdX5gDK30y6mX214Ni4A9CK41
gypak+w0TvVnxGeftS7FLZwLzrGbVK5nxNN82Ok0+CQS5oOsp7QDh4U2VujwRccVugYqYxPPsLGQ
YPt8RNWLCSV2VOpjdkfdVCTheRpqZ6nN9qNEbbBNjQQEiz00x8TPT+B8mJgaekgzLZebflq2SW98
Whbk0DF01fpKTgBLWIBaneLekaAUMXCylyauMx2RttzAHVLtOyWLUoKPnEEPCK90ujVOrjif3fK8
0PQtIn8vzYo7pm7TMywdTebQaZsppgXYNZLyZYi/ohiMj1qnm7uxlQeT657qdn1JhuHoa8N8SjOB
akQkWQGt05IEYYs8O0QbQaLm6CbiwwgIFE0Gh2qxRswsTfko/siyej8M0QYNFFwUil14J5sLZwIZ
NXP8jsDOzGp31i5hxcwo4Y7Nh4VEGlJaXjs0D30VydNocKdrZZQXbEXxLWlyK23NOlDSUg04Ahps
oljtLGSrQ+8x5pm5nDB9qEupXeM33tICZJ8m6VSR+WTemmMlA7RacxCVvXs96jhJ9NH9brp9cdpr
LZPMZDxMwHK2VKiaS6XpBxaRsKvOqzQ5wYSkwhPrjWHUJfF0c5xs+oyN96bqHZPgmbKU8XLaQO/u
g86ZyhTJqxDmadpDlUk8YRIcgWKyo5MDUW9WDo1ZJgNE6TF2H2bk93r416Hs3+PSzVx9/88/Hsq+
6Jr56nsUl8+AKBoHiH8+Lv1XEfVx9vy0tP7ET36K/gECD1VRAmY43zweicbvbfeff0AE+oBuGv+C
Ya2cELGiRX+eljhjuSiQXcbiSohYjXg/T0vOB43fxjZgRWpiEP8tNMSLI78DpoXfAaNc40Kuvueo
WfKBPRfkqqAE3xaYKiJixEGbuSofSrf76sTOZV/P2oHU0+qoHVYuuUFl/skde81yt0qrnxzZVlIK
d0EwaWC8owu+X9lierWd0TGCXqgAUpzhyCny722S3ExKexwnCtMBPXiPjB7SzfLxHeX3C8vyen2b
u7wK2rH+7vuK3LmptBY7SZAb1DYCmhcI7ECBnVe5KVmm1aXLPUEiUUqJyVYr2pI12eVLm47bMStY
2PMxNr0IdVbFeSmRgVX3QBLhGeJlqKofKSm/9Sr+n1GC/8dxWJ6MnBelif9q+q/PyhL4nX6+Z+4H
HuKjNxhSiEZN8FdVwlZXGJHqrCNMsJFY/+jne6Z/sCinEgiC6ZXckhXc8vM90z8YGuOBlwy8kG3y
Cv4GJlhfR/DTEY43C/oK7RIclCYWwL33THGSbgbpagfFqOWXJhoZCOlLdDACF5aHuTbmh0g0EIoQ
T31ESlBPTGVuF36lLOlN3FbDkRqjco0adYNsh1Mb2y3tHBBktebiuOZRU4bxGRkP9pU+OsX1AN26
3OpW899ZBf7/HHpMv29N88QA9/f/cV98+w/vvvnaf3s2EPnZnwNR+4A90YbwsNpiTCb4XwPR0j64
UIBoPFAiW2fuZ+WxlfcDEhDtLPP+CsH5ORCtD2CUme3RKTM18St/ayC+mGodDTj06hYEw4XvcC29
PvXM6ajfqqSZaV7l9nXMxhDBtzOXvk2411dRuXqPNiINt6OqgSoE2jx73UhsFRl40j4cyB2/iuFZ
YdQAhUqYE3ZDWZPy4sWdunwl7znbhYvSFzCJC+fsyT1/ZaF4ZNs8fY0oHGprcZoCsIrtboU2Pf30
igoVcy7NMZC9Od+jWdavU8ucUZi4S+lJ123utIHWb8mRjLk61wMLJd+sjvgvuSvGIfRoN4YC6mgl
nXZuldcryNUiic6I/s6ZrTnzRd+J8ZNotNkkhVIoF8iMly0lnGVj2VnTr5G8xacFvYp6HmUFKlS1
wPxhJYk8CfUC3eq8KjtHtFyx181pjcZeHd7zDK1lzBe3wlIhI+FXp06+Z1fS2DoioC8nzslmSG9V
2l4/qQreTwA1b9/2dXLavxTEDihva6/F2GfSxCTfavCSpsCyZ/AERaUetUqIuctFKEwqhr2L+uLy
8Zr/LnF/rDbVf55o1snl/lvZMqEUXdzNKwt//Ykf04vpfjB0HvpqJ4eC4aybxh/7Sf7IMgEWENlp
apwRDB7jz3VOfGCVWyvjrs46x1/5e3oRH8AZobRlkyo48Dn2/9X0woeCw0czbt23olxeR+2T6aVI
3BaIuKH4iamdoEqLOlJvonizkLeKk6ifsAyySBsIDlDXZX5Lk1LxpWE2nZcjADmSVIn+NBeqnYjt
XfW+pzM+bmUnunirhY7pNW1l3ZZmkZw24FzFX1vBf4fdH/TT3hp3N32Tto/Lm38fP5Ttfxy2GYvd
s3H4+Ct+DERb+4CL0QLRzePWSWfgt/8YiDZbJ3h2z8boj4GoswSyyQdMg1udPZn598GGPwJUsE7s
gPTYy7GF+o0NF2/IsymLlRKM3ZqJ5ZAWArjr+TiclZnYp26JtvqI2GPO4T+g3C4DK6MBDEr7zwE3
9J3Q3qOH7M/Kj9fldLb65GnF2LxoT8e/1teaWAauO7SiuUpatMEMccx5BA0PmycP6JXVcF2qn07L
67XgSRA+qLG75Gs+vxa3sh+GAXxz5qBndnJCEFtLX4K3r8ITeXEVTkTr1L9KD/a97m1r2Lm1QqIx
PtM7a3NyBCF0HLTECx2NkvYDPPSNbuyalk3s29feX3jW/Q7bFLp4zHZswtm5P72b5thHi5NxbXRH
YgOO+gQTwmmp9vFWb2Jt01RwLd++5CsPEMCdrXMMJFeNFufzSwoTZTH29miLQhPjJaIybi8KTbM2
5e8lCFIUsC04j+SS8eUszdnbzLiurJpRUZQNmuv4Qg8nNUAqQD3atNNjpZ2/mKl67FAVPSAnwn3n
e75Qk6xX5zS9fkvIivojdvHJTG0pbcq1TWUDpJw4so6ThTrXAoaGdA7yUWsCoS9UrHB3beNkEZ5O
kzTQqFqag5YfJA6ycanG5js35bX7L2gS89HIfGGL9/z+L5op27IUpLICfAKxs2Q+K05FGbCvt28/
6tduAcd+ToAmR0ZmsXX4PbkFWp2MmMViuR0itzwuh9D8Cv08+wJw37ylBzMErjVSBU+Kwz49Ueoc
tQM6TXD1U71dCPa4TLWQDsbbH+sRcLP3XlMtArTjaDaPZl/n0/aNEXHUjbbLWDbSbzJE3BTCnTKI
KxfVa+1kzk1G4f5MDAt96GqkcUwc/HzmlmI8GvVR+dhbEz810xIOWsNa/IjYhhrBCWquQthhAK89
gCNonMSR8pWtnfCllHZBH1Dqh4MeFh8tNUcM9fZXe1FoWXkZnIEtXmeXBOP90wfwBWlBn1I2jbTT
rTks/bFN0wS3JA0R1Q9Lqf45hZRtnVmZpkAYYLR9d2bz3JMNj6FjkvNpPpEBi9G1cj/meWvNQR1F
Um40MZfvzLAvzht8XniIBiRCoISOvp8fiFqwFxgz8DGkhXmMcFIUfllgzc/NJj/GAaRdtRmSXL/W
jeiWmOgskHnmHBUoombK+Gp/lyWdgDo+r3JCrQ5zzzZEJ/g+OmLrMW2hc48Z/6LTyZ7zJ12h/u8Y
0XVVLuMFvwFUURhh2FYoIx/HMjUxmboZLg+TWNxiG8Wq0wXAKTHkyFY/ogZpXsVW6EwEXpJ88vYD
fLnkcHTk3LhybkHOPCKPn7wxYjAHMxJGuAnpLNxm1azuCqc231lyXr8K0jwBjRJV2d7CBpI4CRWX
zDE3ctpg1OfvZWU570yAL3cIfBVkgEx/DtyHdbf89OVX0HguNfiYjTZaXWAmi/2p0YkZB4FCotAA
DqWvaNbMDZiSt2/i4yb4+QsOmI9ZCy6fg9xq/y420ooVmQh4BbgWG68wpY0vfCmtjQ4L3QD9DvY5
11SF2ErULL46q8tBSfCv6Y+YKS8IPcpvJICMb0lLZsWYtyiFw6nDX5c1NwRkK8ec1cXNokQVkAga
bFdKigbNyhTjnCN+coETLfxr5/yPHM1X7qemib8UgCxm9t7ETUC6O8c6rjeMoIRJyJkoiRH31dy0
NHHs2zFq5J0CtOyd57j+3r2bSUkADA9ZX4K8q73rTkAN56oi0E1W6A+N0XGv8ShftWnHlG5P/ZYB
dkZ9Re5ccLTvXPy1RwkAy1xFT6qw6ZA/H0XpYhiY5LB/l2nV77qGCJmQoDy/UCp7l+AoPs+UvET4
P4YBUQwsqpqZbpdMFRc5tL8NMRh3qR3Sn5ZA9gyURMjP7eKgKg1rQ/JO7ecN9mZMTt8jYSIwypt7
nBbhWYfC+p2X+0UzgL4CbwOzMyRUSp/7BJRomiieDLa9qSPdvlpSHHSh4cbH4MS0ju6WXR3Mtq2T
hRQaQWbW7iGKjPKCRA/l9u1X5NWPIjjdouLibAof+/l9nYpMiDgtGU1N2rAE98390COuxWbQHjqL
ppwDv8M6ZkRr6AuioZRgEE003dU7H0R/Obw4ajvUzFZJm7Y/vFyeJtpwyQepmxP0YDh+TPUQwiva
AvgJHsx51c9EdDK3inEgqtbdkb6cBVWsm+8MtldGOrhDzumwlxGQ7C9GUuhhrrBh2NRtuZasUufU
YoI4bjV83pkR2Ts70u5digrHChEh79CBX5mUoQ1pzJbMXXRq9kZ6WUM7S2quPrlheBq2rrMVudH8
NQb/PX//sS4w/1z28e/n/L547dC9/tzPM7f7gaLyqs413MceB4P1x5nb0da60Jqq8KtK/Kv4w0+Z
yNzBqKuwWiGm/V38cWlB0nFztTVTduWc/s6Z++VkyCmUDTVH3/VTaI8c+ie7g2IaRraZElM5vs5d
Een5eVrdIa5DdBExAUvKp34ntPgzgcTfHJyTF+AWZ1zybaDWGgl56RDCqCndAxXIx0p5TIRXxY6O
M2UJL9JIRaMy1AfEBT1kPUafONSMLQbR9q9h+I+L2eNHfbaq8FVQsRq0hRCR0ll6Pv/IOkvjRjS4
QQXBH1F6a4PU8/R6xKtikeR9Ns/zTqIm1H3kogXAyYo9dEmQ0oEEvHNe4hnfZdpkndTKJI5I6WXH
6mC3QqU59NeNk1ZX01J9BLH/zizxcs/KfEUBkKct+Oz87+cfXYecXGNNENtWVy22xUZz47TR9Lk0
6qHyYdqqvjVV5X05G8VVVY+3so7V0wIGx1kMEYRoF1EkF4OaV3cJx6/ZY1EPO8+yetSqbj5+l/rg
oq/oPs9lIw5J/BvuFdFg6XNmlP+d05c+2cRFG0wqoCq3BN3gSglxqexY6Azqx9tZxh9VKwujAOxu
OHjKbK4w17hLvj6+Rf/OJ3+sCPF/nk+CMkfm9cCUcvW96r9m8cPTgvL6sz/7Vc4HwbvK+ZeqB0ec
tQX6dx0P5iMpCRx81gbo08ap+8FlswWFE2IZq+I6CH/2q+wPBodqqkFUNTDKcoL/jToeGQ97C7DF
QkcSBidGKiTE0OzVgMgh1OFHZePG7ICpHCd9o87bEqXhsk0JybpBmZ2MG8dox2hHCkqCB8Xumtrr
2zpjaVQx4QoljTDnmNnMX3RV0C/ahPg37mV8v/R6hOEjK8W3KscOGKRGj9mnqoz+tkiwSfj2GKKk
5rSmJB6HhqY4NKYZH3pmN85tDNAnY4NeNLM/UKTm0FegLUPLlcA4LOxZab3Uap30tMjyNvKaYYQh
5PY2As44MYhDaksiI3y7stWzQhunGxunYeNrPfU8T+OoSwFgae1qE5b28N3tTduriGKebhoVc/dB
SpD5FFSGZQxntQRcHIRDW63cMql+pR8WfksKmZEqgwvUCAZ97K5bVL/WaaG1lesDNu5PMaW5/VHS
LVDggHBh/c1pk+VbGFW6vW3HMZEevvw597Wo05ttpzkx1tO47EiDzAdBPKjaA43W7GngJS765mIw
l4jwvm5J7rWpSGkGWvyk3xB6325wAKCWRWao6P4INwswxdT18ovsaKgpoQWjPl6csvVRY+TD2Tj3
xkgLbWw+trBO2slzi04bNgoiDBfrfJXe6C7AYH+I3fxExHJAsRFP+WloD+r9aDvJOWgz+2taREYL
ZgEzsD+hb8R4GSXGGiQLvyMz3O6uqt3U8UW1anZh1+lWIENFfF1wK85eCwnmNnJNBFejTa3O0yyU
2du6pgjgJcqCrHsuW33wm0qHgROhEEf3ildQQYO2DOZu4cgpjgwDI1IwpiO+pJJVm+2rqbVXCol9
9ZbuSnhamUOnBzCl7O9OVi3ZGelM+lU3UE4/SQzQigcoPXXkkoD2a7A/IdxRJ8fEus1WPelxSW1+
PCyUpqn9QZ/1MVB4L7qg7aYq8rOO1BQv0WriJLWhdo2tWs9SCfrczFKSikQW7pTaMU4J+EqIz+za
heemUB4hC1LVc46kc7mQEtj2V60m7d6j/zc+aPmINs8iocXwIlXKgVBRt/6c6N1c06yd1jJOJ3FI
2HrjmL6SglrqyUTAeg+AxQ4aSwxa0IE6ADkzFbUbOEQHXIfjgo8MkzBd5jwqqQPOGY30zzgLQmeD
PD8piBROlY9d26B1brHs3TXxMI5kAtvmnUO2w0d3GAlVK1O9sHniOZBDLYeXhcIciqAz1Q9uWeP1
MBIVyS6Wxblm/A9f7SIdLihC0cOdhxnThdbm+Z9NXg4u4DsdB0XElusadM73OWyafjdZyzz5S4xU
0xtcZ9WEakbABNpAvMomEE2pjNqHbqBg44/Z4pxUkTu7XpnUvDa2jKcb2WPYNkQ4j95cuLUWECCU
b+0cRbGP38tG28xm5DDP+LaB1nUkJvTd1OcBcYtKDU5TQWqkAxsVW0Xr0srPOdlE8Akal6qCkTUw
R/qlnTfllNmnDWbnysea0loMI9caQHvE0+QtVj6KYz1C/EvJU33goNrfFw1lxI05SheDOeAYAyXU
0hPZHNvJrZEkyO71wtSuTQZhdWaNMi42amT2LPOLAOzXURFEiDtT5SN02ERChR4z9EYDkza/kOoA
ro5E1QITk/fXKJSk80HFwpnQryfdZoA16EeTpdaeUypltDVwiZVbpxdYRZ+slK/0VV6QVckZp5RA
NWMtPvF/2DA/LQ3pjSr7dmqgW1HHIUewQVvuY1uxg75fklOZqNhcyPP9wm7QPNZAofaB0S3VO/Xp
/RPX48cwKBDhtEDqZ+z1sEQMkm1BMbwBE5YyXxL+m2XImd/+tut28OlOl3orcjb6bRwE1nV+b7so
W1GPtSVW7FyuHTmwkz6bVdLe1nFhsKn4tQV55cbuH2ApC5Fl9ag4pLBP1/n5fS0K0ghbqhcQEfo4
hy0wme0m1UaestuRZngCWcElqTzXUcz3Kv8gyi5jdfP4Mf7dE/6xbo5+PZAX8jl/Tz23/u2fJ0uD
LD+NTRtZBD+1qD9PlsYHHhW+PrqzdKkQgfySFegoWBG1EfNOoWZNLOOo+nMXiB6PEUWVHz0kx6ff
aubuvwjqOjbJpMBbTJ/5xWGsrLuOOjkZwG3rzNtGaFEQw5cMntyMV0bn/ouwXgVVLScmgcKCnurz
0ZkkLguRlg87/tqDiT0hAKRCDiV4xHfSAN67Erft6fwC3RUUBfDknVINgihc3m4dvl4Qkyf911j/
x4Ps/ivHl1plHYDb0UsR3bA3lZEpnBlQj/odPKUIB52pnOTgPGovZTXeDa5b7fJWbbeIStrPo9sI
ZG+/RtgrN/WVR0eXQF/vKo0slNDPv6qmN6GbKWO/s3rd8oDx4gEJxQ897D9+y9eusjYxNVQs5O6s
B5WnNxT1pKMsQNl2aSucbZL0EoyyK94pCrzy2GhF/32VvcfWVrLVwrTudxCWlOMkKuURTbeaki71
vt++begjGIwg+3Do7XtYC4FlAXRRtwPy4LI57exrBOPFO1P/K7eNHSaHNBINiMDalz339hjHWWV0
u8rpjGOgu+HlTKTwO1fZbwwwBKkKsbAwP9DLXyUfTx9O2ZEaX456t4v0ojmEtAeEp1adw6zL7KMI
Cbzf29INSJKI3rnya99vtSJzBqUoRQX3+ZVV3IB5V3Tdru/n3ldKo4JHBgv37Wf1cljY3DymTlgE
hMbsCyTsRS3jOtextIU0Akuo5yeQGi1fq5fmN5vjPKM1RMQgVAFXgPq4cXlSYAtdpI5tNUF80nL7
aNF7+zAvreasts33Yhdf3jtoefjvWQ8Mntm+vHAYgLBVmLsIzWbHTC9LO43LKD14+969dxWKD0/H
hiBV0ejyrNrZXSsOSnhFx8A83/surz2hp99lbxLEkyQNzGJcRbCHK1o25KWiJ1tlQXv29hd69VKa
iu6X8gfjfW+OiPNkzmlHcyn26wem1NnaKGYc4G+Kg7cv9eq9e3KpvRbJgL4pBC9FPOAMI4dc+2Vn
xfr3ty/y3vfZe3mtXtQ0oiGrVUnu7AhBJKt9VLBKtkP3zvS6TtJPN6Lr4GbDjQyXWhRT0t73YbiH
wJmccpe0ZrOLutw8iNUu32LZf2A2zP47Q48i1lqsNsSLJqyMlIVIF7vcZXasbJVOFn6q2OlvPyQy
mgwOeWygKCTvt7LrAUNyjpB/l8rurp+GdFO5xrj9zYe0Kj5ZLyhZr4W8/bp72SV6HHZqtuucYfAt
TXbfhOxqMMYN9YW3r/Vi1D1ei4RBCEUO30w8f2MlWSfCBbiyqyH6fEaZMGBlNN9NgnyhFEFXSKwV
Ej42nshFHqvcT6a6kgp3Losu26n4fs8Uy41PirkdEWKY+cnSFP25ZsnpVBFjfUKxXj9PkXJ8xBAM
eV5TnBI7n1xO7V6RbDim5JgVoL0uxFy90xZ7MWrXz8lNp1sgHLrA6/168jlDvY/NuIuzXR/17heI
2SZgybLeKZFhQ54c3tNiv3L/15YoPQlagdRf92ZMEPtDQRxnttM15Q5hO3gH1Z5+d9Suok46OVzJ
4D/q3kXSpQB6odYZoWdZQ/2hHjahOfTv3LoXEKZVO8p1aNo/hojsiyWzGruXgv5+1/KY7itoCXNg
KaLQvcKADg0KvBp8RBiqXyz59EkI6e5qWvE3LE1EFehtde1okX6CPcE+yYkJJWZHwbiLhq1dqA5R
HxirEsWUOg3V5e++BzpyIDTxVLgRwdrrxPnkuetiXkpWxXSXZrPjgdAvDxpldt55s9c579mcKDib
c8Ci3+pSi99fTih7qb1T9+kubEj3mUFm+HiGo+08WPFxMzQN7If5u73I7vrtr7daFl9emVM6b7qK
2XBfnCgqu1Acq0t2tpQJqNEpEdfmMpv3ZdXMmBt62x48zvrT5ZyASQ3qasYqX7UQlk8qx+W1C7vW
/ZJOTv0lkhaVsZTwFvIA3v6cL18/zhbs7yiToG7nv88fQ29inZqiON0tZC0FY5Z8MWWBp7rLZx+e
WP/O5V57HkhNbZ0Vfu3F761R2dqbbKBG7NI+FH5emEAr1kOBb3VxuLPSyvjSrzSTaraK27e/6csX
Hz8RUjSkSnRiaLk8/6ZSb5K5lX2ym0Jo8p3s4CjAdti9fZXVP7D/3Dl22CinmeCpOe1tYIq4xIfW
ZMmuTpqmAG2mkRgPF/CqbSfjyKYpejTPmrxd6Oj54M6Aw9YDcpCh6KZD1CXu7y7TghcAec9aLmIG
31/b4hKWBuovcipyNWXwE2zY0Lh557m+cnMFz5PNOxYKQDzrXfnfpJ3ZrtxGlq5fqAlwHm6ZmeQe
tKUt25LKviEsyeI8k8Hh6fsLnQO0kslOYrvLQNlVBhQZA1esWOsffvmaOyq361hYKQZW6IjSuG4u
WjZm/8dRNluowdMe8e1Jw2kBSg28xvahCykHMWPv0wWmDbKMzhnyaFtbNIT3W3dc0MtcRPnBBcH8
e5LGHU4TidUWiMva8PuTpaoNCuG69lGPdOU/LYi/KnAzW0UV0a7lP3r6d52P6kczO6n75gsG0C2g
Glk3Ivnauh0NdapoceQmYTZOCw5Z7vpqFpjE3D/MOzHM4EvhKJuUBTg/17uatysdnnRNwzQvpyfL
a1vU9akNkLmLg62Vn8UmUNOhBB4DolrCLDYHKJmKXkc0F+E/Mf2Amv+hp5rtF4PzqcEVPXP1r/en
dgOQUqkOUFKxKFYZVMfszRWduJpAKhelQWVo87AckVbEGhO6TcsT/oOmoYahdPbwPGcqsv5WXAVN
bSSvbKX15f5PuV1lGQmBUcOyBTz285f+8u1oeo1LF67WYSOK9Q8bUa0zIq4D3Xy7PAgGt9H+eqjN
KmOjgqarYCidtDpwENJ7sLRxoQnhxe/QnTX/j+NtP1izF2obMR4NXvxe68b4nub5fIIrMfuQFI2D
T1ceyOtTxK7K3A7epLxgNuNl5DqDp9ZJaCSR9tDmKvL2KcKwgAoXob0ALES33mmqcxQN7p8FTqk/
7u/l3rFiiaVAG0km3W0ZKH/ZzMSgj9RrnOO41duP3TTWnx14aqcxiozniV2+tE5ZhMVi5k9e3EaX
0U2wRW7E4/0fsneoaGgCLfhZn9p2/RMMHby46JIQ0z66P3x2p1FIEXIbvfF/MRR+5Ra6JSz7lioU
zaLTYvTGwq6jR7cuEEdz7K0Qm0E5/P5Qe+fXAL1FUsf3wi17vbqDVE4eCwchGlqkT0YyT5eys6JL
hvmGvyRFdnCebq81SdgBEwb2C5jqNonLcWf22tSIESlDc7XqhPYDcGl1UJW6jX2MwmyoMksiGAzC
qzPTzlkz9K0ah2odiS9NoYDWjw0NMyW0w2beZeemy95c8uXrQDcC0Br5GG2rzaAAVFH0x4Q0LAy1
+X2ln/8x0YzpIADspEMGbG3ye4puLvz9zRepKO6MxG0GtKQwy4/5mi/fYs3snwCmRe8R63Oe+sVJ
LiakR2pKWXUSlTO/ArQB51/jlXL//PykfmwDBAcHQpTEpJGfXS81ukkEkKxkqXmEf8jJ4HBbXxVu
0B4oQJYbv6luZXW+tRjtP3WmGRe1XMwHvKuzlwaTkEek35Oju2/vlNHU46mOwiNcQHnqf4kZpapN
Sqq0cdg1nrT8qcSptAUCOgeT31LXufIw/ZWmqySDpIObcZbJwK9iSOJwpCv1tdYbBMS6rnn2kEh+
bhAkf8TAMXn04l7BULBpPq4Ipx5lijfN4Z+/ApwUoGCdftCWncNZ8MbIUZTAwIv8P9XUIeuMLdIZ
nfP+1I6DSwkYMSugL9n7NYVSU6Ze/Z/7S7Gz4pQcABmjTQEY192shED5SWuQKgmgrOcfFVfFj8fD
Feb+KPJP2Rw2GniEVkjvTHabYsjPDsHBSQmwJ/ysDHP/kiaIxLfWTPzyfn/7YPC+IGOp8grcBhEj
bYw1F4MSzFk+BjxJUfUWhfVqFZX7TNTPf7s/3t4S0vUgO3ZMSzKVrw9t4uHNNRYjkzO89Ywz7HRC
rDJ/+Rej0DmFXsIawtu+HmWsJhKnEYFRZ6wLv7EzcsEIYtP9UdydjULEhOcv/+F62QAF4mLp8E3i
IQGGy3wZmml4bofFC0Vfm18dY4oeetcVYdRETnB/5J3Qjyfg/4y8yUJpr+A50jI/0VnZa7ygrur1
MuqocX8a63Z67uo+ffuiymYSEGNeatzbm0HTzBjQaouVQEvKOVQFUT9Tpj68P7WdDITDSOODCbKD
W7x7mtsAEzqc5LTSLtDSXPHTrT2kJVLtCLK7N5QEYXLNcER4Q1yfEtz7tGKC7R6Am3I/uVO7Pk+x
uT65arIcHJWfGIvNR02SA4dLJVzzocnf8kuw1iG3ditmYYHdGXMw23WCXF2U1T6igeo3Q5uqYM3U
9LuducWKqYqIv+H7ob3XVzUPHRtTkoWL97UfDQyMtNXpNB/1feUExq15SSrLPS/jOL27vxc3/usE
XSjhSAfDO+M5J6nsv/5qlZdN5ESoUyJc2LzH7rqPwhW6h4v1WImBLAdgTBafkuYCM25FXsBTk/Rb
jtXobzrSA6/J4uiIcWjqilw7+45lh1lD5lumeIxf7//ane10JSUbWS1CmbttZADWiTOPDmcwquDC
zo6uwM8Es+S9j9zSvvyLwSRyQSYEVIY2+6lOWLp2w+wGbp/OH7gt+kdMjqaXdl6jg13YndcvQ21u
nTb3RlvRRjdQRKVdvAYhFURTi4vTdUcC4EdDbbI7PAiiyKnxdILk0v9R5Z364NCtedcm43SQVuxc
BIhV0Jimqwp/zdl8fAplH1SPOzcYcOg7KYm7XjzEcP/VKA6pOBe3Cqvp+gCj6mkuWcfaUb4H/1uh
/9sk1RGWa+f9yFz+Z5TNsuUYC6tzgSuJIdr2MyxlWt+RYr6zDQ2JnMFoVl/BF+SkjnY5gujv84P7
YHcxSQJhiILnozhxPc3JKbTIVHuOSFcqPgTSxQfMeESE2h2F1MumgYBY3PbFtq5erqV5w5kHYhny
vxJWtIwP0p/9USi4kvbTA98y0d0Fzq4oKzdwdGnZGjV5ANFKHDRBdk86T23ZA5FPNfkrfonHI2Uc
XpwEi7Qdzfdo9BafJ9C2Yd9ER0W3o6Hkv/9lqLor3S62+ajwPymfNfLscDCnFcFqYO/3o9JOXkC6
o9MOUyWGcnvLmE7U2c7IR2ULUQSrUwBFnjCMWQxMMQ11bk7wS8q339gu8Ah5Z/Nio+l6PT8dixWJ
NXIDocb1wzJgNDUvVXr2JqyJ/8X8TNuBGI50PRt3PVRUYW5XiYxdm4T11C5p+oSWsfYg0aR+qrvd
s6iS5sv9QWWM2F7dnuyFcvAdnr6bGCJGDd+z3HYClKibi2yJXWZYCRjv4Dk1+2NupAcRf39E9Mpw
htDA8W1WtOk8R7iYKAe4saKuPE1GgDdyc7EgX704iVG8PXxgmiiL/bLvBPvqelkFNrWNChIUk8+u
Oo/pgA16PbUHsXhnVhxJZAaALEq5x03+aBIMF1UwioYh0gUXdfdszJYNDElT/mi98egy2ysiMCDf
AkQ7HlLbhDWry6YTLHLA5ZoB+Ff0/qMeoxiMV1YFmL0gVpqNUb3GaBsFDcB04U8IcT1Xeaw/KuQu
ByuwEwk8uusUuyS8DITC9Tob6mguCyT/ANeUFOl2lIZVZKoD0/P+zZaSolOr0FArpVxzPZQJWrPL
0UUMGmhxH8VkJb4ZC/egXLgTq3kIYDlB30PjNttcfLZST2rP5R4MDsdzVLPynI6oNd//AHdHAcjG
u5FxOCbXc4mBzmdRxigNdMogc8a/105UB1FsbxAUaDDupLp/ixjJIa00Rak5Qdpn68VYpC+jhaDW
26dCxZ6/cKi1May5norrrTqqtpMTGB4ekiDpXX9yk/FgW/bOGbAUuscozNKL2sQPQ1OKzk56SET9
4j5M+Hw/RUpSfuRK7873J7Q3FJArUEKyjYcMwfWEVlQbDHRQnKBzKjxCYzu9KLxEgipRzYMd2huK
Hg9vT3rPIBc2SU6eaMJZZ8zDgS40UMcGpO41pzzHCn4g92e1V4+nn0RKR70LwI0UAv71zta0DMA1
eI9A66zHFN9vX6+VC9Xq/zgK+iFK7HyqPHdENlwlZvT6X9PQfr3/G3anC9yEg0ISRG/g+idE2HPm
OU1BotdYBbXlUt7LzerStd50sIk7+atMhSD5wTfkat3ccNaM01ipLnaAL4byHNcWygcQh091pGkv
VorTyTxV7aUbEvHRbfv4X1w/9BtAO9L8pl6ziSKxN+QKn56N4lNhotNSDSdBrDwIvrcVRLS0ZO+O
IheSWjzJrhe0VrxqSUVrBzwJTdwaE3g9VuGML1rEhdf0kX3p6qz+NE6mCFL0mV/NbNXng59xE2f4
FcRL4DIgmCi6bbZ1bTV9zmcMvAdXLZ9NOy2ebKF+uX92tlctVlJUzcHBAADmDG8z9XjxpsZthQgd
t61fevLp0zBU7ZdY0+PfKkpjR0Xi7WH9OSDlcdRS2UN0sq/XtrHinJ42VAG7a/tLluMYYsO4wkql
7y/35yZPw6/pGJU7kjAp0kQkUG962F6iJJZerYIetrn8oHb4fVWb5lx2cfuQ2278MK/9/Pf9MbfT
+zkmcnYycZHqUJtNS7BR7XRE30K4XPp5xbsWy8MaXxZnXg5Cz3brKBCRvKN9zHcvE6VNlmS5mRIb
FTaM+H84QaExNTxTzDPP1sFX7Mo7IEVsv305HuVmEC6ACvn75uPT03ophRixfayMPqxnfX0UMY6X
/pj+9IaccJ8kCj3OXCnPtIGxU7y/ttsP4ucPoAag8zXwVW6vxNbLCjeyizZcht7JfYvY65fqDA33
/ji35waJX4rnLhcjXVZns4fuqJH/6hAvPDeNUXiudPFttoWExdeov7kaJkklWMfw/rC3R4dhIeNI
xg43yhbYgzkDKDPaBmEuir8K180gqrZ/rJpzxKPZWUeqGZCCDJs3oLpNr6HPTkqrLZgxk+09lq1d
45SlLA9vng5cAlkV5GaSBIPrDx16sWo3oqtDQJnTl8mIlEf6FdgdY5ZzmC7rN5860DtipdwwGKzb
ZmPVRga2DkkZNhX8gdO0NGn70cTHGfMcSEL9qZrQNrjkyeyi6SWavvU19vWD7NdRB4fF+pUPtxCn
RY2W8pxMyCU2jdHUp6FonCe1z2E150ndfLVqJ8YiGNQiFcMyGp6xjh4XdAHt0T6VdPS+U8ZJ/5hg
aD8udblchKp3H/Js6gxf0YzeDJKiq8pwchbUcoy0EPWD0qzGZ3XopzrsraVDnMH2zkukGX+1Bk9Y
QM9GeWnsVv07jabiH2UxpVXhgLoyzokeNPJWWbTLUIzRg6lYK4Y7TV2uvsgdasPonqHpUHVOehBe
b48Ra45IHIcIfgWd+c0Ga3nnRfB7w0RB3sN0es0HJXlEtLmNcsjZwHzhBSLF9rZwWrVe1BSIahm2
8ZidPQ3/Xbpu4WTijozGcffmGMNwss3F9yGr2fKg/VKCmbOugYaeVqEiacR0AiBt5/MRRnhnUjxO
sDRAgBTm3lZfbNVyTNYTqw5HO/9il6txQlXsoR/wnZsUXZzvf4k7G8WXReWKcg8Z8Ra0goixY5Gp
1WE3q+tHY6iXYPLUt+Jt5YNLGkSgeQqVDCbb9cqZkWIJrdXqsG0K892EtMpno1bbg/25DZLSU0Mi
nrnVQb9uLr1iqZDuHkw4CKsaBVCjKHFrwgzn0jiSmNlbNrqPINM8j8bPNv/KVKylcozEQtEgKa4C
DKSBP67B2zeH0w1UgnIsTKjNhBSK21YxF/A3pkk7IUwwwERQjtqAewdOmoiY5AnkXFtYrDej8VI1
XhXiyef+J1l67TIunn3JPZGfOqeNDt6Ve2tHeRE5BCn6BgD7+jAUo1bmrb5W4ZjRyXIdRDLKRPkX
HysHgWqClOhjZpsINI/NpFfYe4Q1oKNL1RcA+nE9f/uRk30b8iziEFWizQ4BwY1xlzWwSJxE+cCj
o7ysLBtI1OFQ81UWKK5TVom5pPtAHZL62raNhmNZin8dVzM11AFHOxf0svGFzvFX1BN+lIV4Tsbq
d2y8n5u0e2PXlg9Y3tdUmxgctspmz6YuKiaKDXXojfFyyjQ8xREcPZrizgfMHw9tBLQT97XUuvo1
wOqExT4ya0ape5DCAwE264uPqdsdhb3bfNUljaPSIIXx4UXLf/9LKPfW1lZgSdQhgJgkiNrRwh7U
GMOo6LP3xhrrpxrgB6ZpU/xbW5j9Qf6z8wmQzjE0kOqfagXXwyNc6jTtmNahU2Pc1im6hSxzOhwc
zp0PW6pLU8KHfU1+uJkkDMRStQT0pWSw+tdsVUB/p6vZ8g4nafCrXBUHI95mx4A/qDbjVMf7Ddb3
9bxyrawUQRwOi35pn20Mif0mrs2XTstWLFWhEfvAHdr/rzv3vzKIbx7l8nhSnUV3l2PD17jJJ605
7iskwwlh80rTakyVT3iR5U9up2PjVWPiSrpnvA5p1T3ppOefUY05ahLuzB2AO0kzjwP5c+Ru/HKk
UhPZ5VH1sAQcPOUpm7PixVQpf/cWakV1posXoAJH4IOdgwR4T94Oqufw2Wy+GJjwQzc1ZEAdkLKH
JUeHy1Hi4e3H1SJaU0biMQlzZhNLU6K1a5V6GartEn9ck2Y4K5QbLvdvO/l02sQ3yvmwozir7OP2
uCaOU+EIOZVhhLzNh3pt9A+QP6vz3A/JOWogY2ZtoqDihE7S/ZF34g7eXrwPOEBQjX9qOv+ydUM5
6pnRtWWIX2Prq7xO/Rw94gDT9engoXwDAuSowgJBjIGDSq9k2wfi/wVVNDVlqNj2N94Z7yxleBlS
75wV3Ssq3Q/2VHpkFO5jCzs9xxoWt+KHrqm/3J/zzsmhTE0JlMKkhIdtyuE6vu/VwKUFvbojAqId
5w95vr795MDdpcQin69IcG5CkJHBKSriFcKhqaVky4YVxHZ/BALeCXQsJi8OCX6msLMZRZ27Vur7
FKE54nNcVYXyqABGQ7Uu9h1XeWufnC2U9DpOKtkF9/Bm6Yxo1sahcfIw7Rr1XLRV9ydOgOuBXc5O
PJEvKDhk3LhSR+Y6npROPKWGlueh5eXzX8ms95dlFfgrzpn3VLRCe8pErB0xRG9l1ZkcM6PwhyCD
VJK9HjZZPak5ZmQhQNV6wq80L8ISHs+DU9hDmGXxhNvpon9ctVI7w1SgDa100o8Um2nFcotTzIM1
xFvROUhBbhpxLDtXGfoQstZBKrDZ5UUpuLETkqvaqAWiXZHDqxvtJ+A171wzex9FKc4Caoy4bPku
q6b3ZevqfmbN39/85WCETmmU7JKsedsez7rKFFYLa02xB+1p7L02WJbxzf4QvMc4XbiuW7KitkW2
NAJpKKvCr9hsQccVht09RYP17f5UdgIf5V251WCkZSX5erP7qnAbc7EzTJ9Ec56TZD15Pcyp0RsP
Rtr5ROnvcJBpWfLxbEmpxgwoF5/iLET6Lz/hB+A+9k7M7pH5r1/WOD96DN40XzgukKg0YBlSzJCH
xnZuU16IFC6cu6bxk2XM6HyWsZIi+hVbYePNxVmZ0+7cF67nz9i3P+Ofi1KXnZYHJ3cn1ErFfMky
Rm+Rotr1L5GZ0qxFJZpiqugua10qJwWc5wGQf28vEdBGOpQeCKI+m1FcB0PwpFYz+LgIbI2laM8e
MBus7Sv1IDTdTggSI1mWvKl5ABubGKEuiYmKHhAQmFl4l0bz134y1cf7Z3MnqWMU3gEcTTCcIB6v
l21R2ywbdAMec9asX0Tn2X+2maWcXE3pPjZlor1oaAxyn3T6k1Op0Vlz87d2C0mr+A0UsfDoIrPb
fiC8hwp9ySxCoI0tzKyL1Z8bq/cHjJtP9+e7t6gOFTMTYCcnd4szGKd8VPGwhhveIvxaL1F+Js18
+8sDABupDsqfkqq0BcB7jWGhz9cVYZJHxoNVTuJ9AQHs4CzuzYXkBvInqDyoHptvz4xzlnSdoBo1
9R+qAPUfoX59kErdHnjkTX4ZZJP0J/qCocLCIHmKkGCfuXnYpHZyorF7RMXZHYpXDT0jSo1IrV4f
RQwhxtrpRBGKWEUOz26jIALkiA/EMhzM6jZQMiugJMR+GS62wWIFSrIgrssGdU311DcDLuxJjXlJ
MXZNgpv6fNR1u000GJE7Rr7weTBsRRCyqEu9LmNEq+2NF4e6/8laJlQd3RqBRyREApEZby+cMKhE
/8nqGbXHTQjJ84zCmpcUoS3S6UnURuo70Ai4FBC4fPOHBQ2CA09MhHS0VV7HaVqsVeXl4ZKW00tR
6vbfeesg7fr2YVCgoQjEOJDvNjNy+rJW1c5gGEuf3ut93f85VPGbTZUoaxrc1PA6pOzfFitDlssF
A+EhRKY+PiVNqz0iAK3NJ8i/2sskUvssOsc9gJLtHBFkHaXFJVRceODye//lgQR3b7SXdsnDGA5V
0JpGe9KGOXtvR7ka1LGZfbZXzwr/xYJSjqRC6FBj21b3KYfqskqSh0OjiYfUGyK/ddK3ymgR4TUa
UdI4gTIQ7KzrqbGUptbXQx5Oaxu/m5uoKP3aEvVBRJS37/Xj9noYGWF+WcFlSGxzRo0utAY3e7TJ
uxwwveU31E/ywEt7OywyDyT+Uibuk4FFw8Hp3NlBbi8HQXESEXlIr8fH12+JkjbKwrUyh/cCKarT
bMZY1ohRP4ve7B6Vsow/39/BnZSdPqIl72+asiq0yetRU2SHs6ZtUVywRNpeuGi89ynauDzNeuPH
5LrdN9GpzjPtOeHrajY/JIqihzjhVi84GB25nOyEcTpSP7GQJtnhFmZUEjv1WWmyEAL2dIIZWFyq
RUMoNTGSg+xl5wZEaELqb0hPWE3drHfpRotezDwSONiDnyVtfqmy8ajNtjchHIcoZAIFxONikyKZ
qdqpEfzAMMoTeMcrKqaVmrkvhjUdtaV2JyRbttLDgNrpNrzVaqS1+Kuhm+/9FdtuhadxckQO2jul
QCNo3nAHol2+uWfHOYEo4epZaLhICWdzO1+aaonfmcmCz2Rs24/gEY9eCnszo2SJeDk1YYoHm0XM
orIePZYNCnw0+dTYpt9mUbef7n8LO/c6vSkuWYmvp1i5iTMIcEWmXvIAcqx0+pDHcfdaZREqHGPl
DachMo682PamxZFAqIF8j8rL5j2QLW0ziLjjIa/VbmgpZh8oi3qkn7eXpUtkqEl7SrK5thqVhaKW
wsxFFnqFmJ7UZJofp1JL3xnNmL/GMcRiEpnisR6G9O++X6n/JOX6Zt8/NGQwngR9jJ6CVAS7jjMQ
yoDirjFxxl3Nz56CvnOrIq/QReII8r+zrHxseKgAXQCHvK2FjhPa49gqp2FVqxV+LSans/eq8/3T
sjcK2RidHGSMJZj0ekKZPgEwXnIkTRTtr7YENWi08OnvD7ITPcDrmDyNOfu8ULeDoKsX51WShnMe
Kxj15WhIo8rtl7oxHMxndyjyPRs3c8r02+unXKfK7honCbVE+bON5+icTvqromTRwStqdyCOPZh3
5NTwBrteOG6/RiwO8im1Y8eneunVizGn6H9jgHO5v3y7e8RD+6eFFP5Cm6FMdEGg/+OMspgt9agO
fKWpxO7BKPJP2SQOSCQBinVoAhMS5a/4JXHIOkuUeuWmIU0pxA1A9Udp4DTYElwgG8yXacHX+RSB
xlj9qYB5AJ5DsQ54LjfBi7ePdB6W9zj1i623VI/swRD3fF/oPdYfUpH1MELSyAcD7ZzLsoreWjaW
4wE3l6U++BL6JiR7g9YhzFRloUATP/DUafRdc4gPzv/NBpJAklai/inluVBNul5a00Zmlgd3Gmre
9K1VRnFWtS46SLx+/tarDZSjwB+gDEXdi9vrehSK05Q00zYNFWoJSOCnPQAFBVG2AvXu39zUyxFc
z6KzbnZK6GTamKJgr5cvjo4YXtz3eXnyNDEGax/3ftGiTdoZE+QR4IRBYSnKuUsTCxf3ccWIAju1
V2VJ7YNE7uarknMAGsDNxXuNF8D1HEr0Dzt9YKVwouj7c9tWJlmyaxepP5PQHgSLny+y6yUzKNj9
RIJzd+FvdD2cmZp5Bh4b/RBdR4kgXtrs4kaU7J6wH3ajp96ZatMvuhncezS337t1ibHPnHCFdxYs
G9xIc5+gFlffE9tQwnrR59LvY6t+SStHvE9yM76MY5S+4NLogC7F717AWz1Vxmo+DkPmhpVQO3xU
TeOxjZS/gfwesb5vzx5TlChismNKW1v30lRTK402PZJDdWG9X/I+83OzSQ++ox0nJPTAyDukR5TK
mm6OuJ0ZsVagqBxGeur546oHaqP/lrQDqGzvcz/qz7C9XtGLK3yzNANexY84DQg/wgUvqZbXuRJ/
RIJK+6ROqt9NXdAWo+EviMrUxnxQ+rhdEypSVIzwfpYp85awBD3Zw44PmqVZiUX4VW2WLQYfo3Jw
vm6jGePIBwBoBiiI2wJ+nCPsANndDcpoNX7HAqH6WlOGLmkcF+Vv+LYe3X57E5OcAzptQJPcbfE7
7525G7kagsgTyqOX8e4y5qQ4eGLujkI086hP0TGwN1+N5aWuALUGX6PppkdzHNKz1IM7WLzdUQAu
kKDLasD2HWAbNV4JJXPJhiV5idV28psyTx/v3623AYdXDRwnqhxkW3wn1xHA6gesfcHSB7EGn+rc
6IWKK2U/Gbk/VN0RUGJvNCRi+EKADFF8kwfmlzs2cfVa5BMkiaFt2rONf4Fw638qsBkHi7dz8mTu
SFkP4S/ZT78eaDDioU561w6qOF6ep7bgwW84vHSENX1qF/soyuyPR5NKQu8kW+56vNS0hrIlpwtK
iC5/TaM0Ai8RRhoQo7xMtWZ9vr9tO4dDctLAYpIlACPehJs1x9sHrSs7cPVBf44SK7tQoZqD+6Ps
bheJFxBJrD+Z2/WsoJd7SHrJWRkAZxLgGA+9scy+tdhHBP29BeTmI0xLkNeNKZ6xuMjxGStsD2rN
T+vaGh/EDEB3fWdhQX9w6G9XT0rqocRGX1mi8Ta7NaQW3tlRagQ4rdh+0nVs1KQYl7eunmxCwdSh
9EopZAuMqzNrnRlGDzBg+rrauXayQH0EnToWB1XDvflIPTJyca5xYIzX+zS0oiD+6HrQeUoBMN8a
z2VcRG8Oe8wH3CdpONsEjuN6lMWI1SmODbyxlyzz03zUPim9Nv7x5lUj1iECQyWSIu9Wjd5DljGp
o0kPcBKMAlRS0iBrLPX3HtOng6F2lg1UAapY9C25BrfwghUv0KJ2Z50sv33shWk9j6VzJI63Owib
A/ges0TC7PWqzW2kItvLIHZRLfQWHPcpnZSjntZtAVDmHbLdS+GR1ta29l6JAt3TstSC1a26P7pk
AJHB1TIkHxWTZ8SrFk09Hmtqg3GyE1WN6jcwjOPHDpuzlLrklNR0ZC1xFBhvp895JO+XlwvV0G1g
VONymFK4HIEZ2/k/BXhDut9qe9AnvY0eFOlJ+SlOUMa+YcV45VL2hVWpLDLdPNddkF6Pi3ciaZuT
VRbdwZe9OxzMRvqyUt97i+VW8etKQG2oAR/M+lg1ph6kNnpFsSgTf1bLI63Sm0Vk5WS6QSbFOlKv
uz5DIkpNPOFMKzCFjXWco2EatZpvBvcwCkoRMF8gu/EC2YzSqCuibKNrBf2SfjfF4Jy6fjFh0A/f
FMUqD166e3OiJAJ5yjYo8mxRA3OTZn3bqVYwN2ZxQpm9ucSeURxE+pudYk50iBACADUsy/HXK9fC
3EsbxTQDL7HjEEf40jfFOj32jQNi0kyOpCl/LtLVi0pyUEltJJNdWj5uLuapmRVDUIEMTECZy2Vt
R631p076qalinAO30pbvdEGU5IlProXYuGTaU+v2eICXxRxTWzBTbT4PU41qkxhUT4TC6qsf9eTk
lu/NDtT4LmrEM9dIm/vTouXi97nT1U9OjwjnRWjyyYbHmKh8Bc3pgwX9KYt7M0GyHI6hdBpSN/Es
HemCjYikBlkb0ZhtVjFEmIb0RXdaWxOCjmk2TUKlX0fUvV8L3fLbLp4+48BhZedEcc1PomycTwWQ
Js13k2nQMLrSFIPbsa0Hf5wGQNfF1CxHfUOZlm9/OW9BsOoQPuAnbW79MWPncPQzA2Le/KUCV3FZ
KsU+Gw38QLSS3HczZJ6DqsRtYOZASEdoQCk8tIBZXJ/AcXZX1Yl58sVrUryvF+E9e8htPLuFiwlu
i28Ezpf1hKFbo1Ssge0G1Fbr92adRV+FYY8HL9Wd745aEZAzKHU0F7ZKAzGSDsLMIOZ7VWK+X5Be
8tVi6d+aKzBr/nBkRihV38I5qEAO+MoMCGEM5vLOnBqbwqCjvz2G0LpA5htFIpLuLejRKzyzdJfC
DMbVyM4LFhwnW8Uy7X5GshNDQIfJsCjNSgBbX+9gRg1JTWfXCOa+j90TcmoKyFlF/X2YF+PdlLvm
b/cH3Nki9gYCFXqdEKC2AJU5dxatMEhPFbqyPsgOvurB6w4Wb+dzwMkOwKikAHBxymn/8habKnNU
21HVA1OKeXsa41zQV9PO0US64qfEfEyl7eHz/cnJALj5CtE54GxgpMuDYXvL2GwXEpsL+ZA2x/64
zMUf2TQ7F61ZXOqD0Xip3Uj9GLnLj/sDy226HVh2nuB1sLab0lqrOUiVG4IkWR/7yyDK8X2OHP3j
MtrawTd2W4qk8E7q6lIeJ1TyEr1e27TxSma/aoEkHfndEg3NCb21nlnPjZKfI+qX3xIzs85gsd0L
Hf/xYmdOZp7MtR4uCMh1TwBh1vPQlRh/05J4KuIEpxc8e30sWZrAG+v0ueXT8JNFx6hnKTr1IHTt
HENuTNC3RAuQEFsumYcUl8rWaIFndfaDMufZKaIBdb6/LbujoBUCqVAifrYiK31pqlSjBi1Q7O5D
h0vq6xBl2sGhk2d5s/cw4gi+EN65ALYIh7qnMDyroxakykqoTcVXryl1tMXE49JThfgXUyLbdeiu
UufYIr6r1EjGqG+0YMD2xFcHw3nMV+yo7o/yk067nRSJBi8lAqC0Uro+ZBVOQF0xN2qgVlZlneCa
d39iI0Z5laqS+1XJy+RznWDBepoNRNuoy85THxSCgq8fZ6MK39HV+h+tMUeN3yHy+Y/h9OvfU4SL
qD/jj25e4Dl06UnpTKs4deCn0xB1O26sAvfnBnltz/7bKhvMKE1jQcSM/4LGXBuaSHleREblY95c
/VVOkfvdo0P6j8br/g9hutOneVBSE/iTYf6JUUM++/DlrS9m3MMLgNsyaL4KFQ/Uqu4CBSzMWJ1P
JcK2v7m5UN0TBia0mSBt1r8X6ZT/GXftHJ8Ms8RZWKg1Zrxa486VZMIUg88PX6zLf7m14yRuX2mB
iIrM9u0Y8K+v1m719WBrbo4bmFhiK1sPKpY+9PXOeNKQGBCZGmi8Hy76XDT+rKQNdlDzkUrTLc2B
U4Z8BIQYPlEcxjdjqdbY5f3arkHCM6898aJdHylIVFy4ZZl2j3OXCeWUG0k2nosxtj9jNdJ81eup
fB7TKhpPSzFRbTbzqv725lWQ0tM0suR7FHXX61WY57bJavhIUKdb/YSHL6kWKYOvN+1RI0P+Udef
ArJG0vYDrBLxffuY0Jo+9jorWYMu0vCjhccbKKo7gb0URwt+e20ylCxNcInJnG7z1Y3qoAxubS1o
bEa8qLU2aj5qq7lA7zZj5RVxLkx34sVArOr+ct4GSrIQBNsgtZB803m9Xk5rsIokwlM9WCZvfcrr
6Acu2+pBUnC7kMhZ0C/BpAD6I2Z914PYOAIJVy8YhIIzmekwIgFauz0lTeuIhHg7oZ+psbyPpYzZ
dkIjdZFJy5olSGvRneLR9D4kU1J8f+uykRg6qD/TeQSRtE1ztFQstbFUc9AJ8wW1CTv3vZ4o8Obd
QbqFRx+ONzgaoJR5vXDZMiqi0dQpUMFb0h0DFlSpy5FG2u09RvMUlC/4MhJffbs97jr0OLLVU+DB
w38ps6R87UqveNIiywja2jUOAPU7rxfZDadZJMHufFub076mrbFaVjwFEybzviWSZ0y/S18z5s8K
ZBXfrVrz1CLD41ur83tcZh8ze3g3dm/VsbccOEAS22bIjOTmd3SDWHlF6gNMsWx6mBpEdyvUJN68
iYwCvYk+HjPmdXu9ibkO6CQ2piEAxAjmuHP6cxEjAXr/RN58Y0RqEhEKBLy+qDpuSgS1Mxd4RApE
oqJJvGQFOqDEDCsc5rQ4eLrcfGJo39P/4L7/SXHZlj+GeWjiVRRl0A5Of+qSKn3t53Q6+MT+X19t
E38RY+Mp9lMXhi789cI1azV0s+b1QVRPufff7J3bUt1Klq5fpcLXW26dDxFddSFpzgkYczBgg28U
GGNJqVNKSh3fqJ9jv9j+xLJrAa5e3r7sjrqoKHvhiUBKZY7xj/9w1AZq0XaVbazFjpj2+bPttJiA
6E1qNaGrAvfjmPtCZ/OcXNwz2j5J4oywdSMenYqgcwy5NTvMldXmoWFMRkbEuHTMHc3CbO8yZ26v
52BtsmhK8llgNIItzhHpokD4bRXM7T4te5wpHKzKd3WZLNbROmWyiOae6VNIlVh2IeMwkUZ5whzg
TFYVWUnLWnoiqhwzvW2X0dci6Y+ZHwe19E/hAKf2kZu2UPm9rglCWUzmtT4MbRpi2anRtSQiHXej
21XFLkmr/NLFBaRi3J2SY/+U/RAng57qoWXSS4b4L3WPsjOSMraMxZVhkZjVbet25TW6nfJy9FP3
a5sM2hWMYEZyrSaNK681jE+DNfiIM2VtVRFRf20dtn3juIgyzOm9XRomag1nDs5r3sIkDApPONGy
sOr2fdaWmI572tqcVliIwWlZG4RtY64NKYwHH/SmlX6QnwHWVDpehN54xVFnGiHJGPpNO/plHhXS
GgtMh9aqCtfcqZIwtzA6OrSuzCrknGYiYrgYxgd76nJrN5VmL4+qrBs+Wk5m3YOcKeyRNtOWvHPH
M1fTsjL0U2IEbpJc9u/ybDXXXWsHU7YpRBvroPhl68jXCzcW/lz5oe2k9regS1wHUM1Z4PXaWWqR
I7gY5+NEWRYW+aR/tLFd6fb0LWmwY6V0l2WjjQ2pGwYBa8ZqKlBiNwtU6C1CO+pb2B8hpq9aQmW4
LndFX7TcNF/jbM8GbSFvT/YAN2MgOffznFF+2TiZjEjZbhjwpOuXMW2XDLzLp7Ob1qI/BSVerb3s
R+t6HINyoFvTM0V9kE5B5Jqz6RLAN2TfaquxT01nyi9ga2DkopV+flHSs37w07YsozLw6jFWrc/k
UheGfOjWiXyzwSvZBAetT5qIc3YicmCwxpMmK5wvBUQs6AQMQPh9qmC1d6lIl2+yK5wrcxpdj8gF
E3ByUe4yxZMHHBARpszkhWisjHKm8Yf1CGZjX0WJSvWL0dWwqXAhSUVmlQHazlOWzGHl+zNkQ5HL
b2bjJJ/RG7d3tY/COOwn37rsmfpZkRkANWHDY3Tve/fcG9PTNpfJ9SRb7Ztfzn0RtePQ1xFuzN7j
ZM/dHfnUpnHogtJe9uZoVdW70rWVCqdcdA8IFJ2aBMvMz/bmkBV52PmjOKsRNYjIsxf/Xrbt+JgD
M19ydxJMflg6c6TjifzYBNngRdhNaHU4ka17TyjFcL0sky4PDSbq/FcvGFVsVYbVRAPu7km4ykJc
M0Nhi9ahFBhhjbHGlz4AD90tBNg68bAkrIuidJJbPpZDpR0mNyzSSWRR7rTeDq61S/fuaN4Hhdf5
cOyIwg8to1cXpSUx7CND2GMx9tmW6pAHPIO+9jIZWigA3gWTmbTHCWkB454XKTh3U9snPnBeoCPZ
RtOlYe+a8DhyzDC9kPnAdE3XhJE7j3AStFqG9c5v3OWDVQk9moSFMH/SF/ukXQODRWtk/nTSm5NE
2Q5QoiL8ltMq5BecSJH03P6d5rj5ZeKquY6LunRIWhp1+yrJkurSzdre5RE2BiF/rjKOHCafF03g
Iv7zmBbTieEX1u56mxASLVA1nOMhP12xKb5uSctZ964nnfakJoeyjfp8xH576YM1iPKxyE63XCfW
hj25876RlTfu11k19WEchKxB9Gu/Pipwj4Wpl1fQ7Oemvy0ZZfZRBiH54CepzT4ra+IWqn5yTv2h
w5KhNFvjTIdY6kZTJTAWbHuM/ioSUQ9k3LJ51kRt5ifEmKeKBKJsMg6OO7JVtvg7XXeFKB8yU5vS
g5P7c7pXo6jzQzmtOpAJLbB1yJ0poJ2VGTuSSHP5mQvMzG4yOhnk54FxRTROMYY8oPFr67TdZ3uy
ujGcbW0poqz0ylvLVa526IbR04+IgDaz0OFJFjycXJrRHFSzE1pD4jchEmd1W/m5jl2J0LG1qj17
vSW/ngjEtVLmpW8W5bE1wLMK86lt5tCycOHYCS/N+6OEfViPzXTwtBBdI7UcyQBQHGdXu8MBpZLH
nic1newAuyxDU9TlY5kPnQ1QkKd3EI26dw1ezgkUV6NjniM92vZllctFEqzaSFZUXbF9d4kzh54Q
2CcIza551Jj9H5dz4oQN4MFhaD09WlNKyCHrL8ZJc/T9SusnQpM0wJ5CSY7cAlxfCAVMtwBbuDjD
hZ3PqQgh2aZ3vaNVQ+R0I7ojZvPiRB8c+bUBhgfvcQZHhMLWachpmzUZl6KmaU6WpTXCVLpNHi+L
p50OFZa/wK9OdmfZyn2/Lu2UH9gtrTmWmslRlhmCGzXalRuprjWK46QV84UziP6uapKyiazGyxc2
VAdXdJAMmcQr9LgibKbJGWNemjLYpdWo7lfmsAfs5hefiVBeHLUd50csPHra+8Ip3HWXF1NqHGe1
ln329NGWsZU5poiVkbqhnCtjqxybfZ9LrNNsq2iNqF5kdcq9FMA2edM3Ub5qqYxM5etna4nq/Iu9
zI2MhkK517JzrMcscBG6u3056btS+WRF1PyyQygMTupQ9zu2CNW4/XnRde2jajntDhiMQpS1+mQB
C2Lr7R/TafA5mnRmN3WiL5/oE6rHcTVMCoO2W+zrYtSmB9V9zcq9Iar1Kynt/t1crjW1nGRKNCcK
UpwJe8sPtdFz25jn5sADITX2sh189aCGcvzUYD5Xhi3S/Y/57I1fgTMo7KRryClczJ7CzsY5tLza
KpPLbFi07DCWGbawAdF4Y4iQChlc56hhijDCmbNonVekjXqQj9ddZ3qfpO+o28LP++EMm4/6AQOA
wo383vC6sEq07syb+/ybo2rz1rRsSftqJ8k3NjfO5960QWmJWK7SkO9Tfxjs2rgp9Mq7GttFh39Y
adkQQYEq23hmq9Ni3sYyOKaAcudd0RjzsbuynBAvbKunQJ2F41CGcNxPlXdJtF5RhnMmM0TUuBNe
6k1ppfGkqfpOJoXzWGCnR/ksxuBGc8zMwsnDqR77JNDO626p34vJmHf5aBTLrja6ags1yYf7qmra
h6VVKGGrJJHr9YQQ2Djx5kl+EpTVR43Vi7s5sOxTLy0Mj1hTDP/CMWFQyS9TLBgE1E1xw50rxpMR
m6SPWaPlJYKyRpNn9G+GFo86M43YY/OXIVA3p5Mocsc7SMNg1IHJSurQcikzB+DoK3GuT+7S3PQ5
u0fUd5a9xsWsQzVnS1CX2dx2MqoDb1FhxZo9q7tOv1xKzSV/Rp/Y56jD6iWUDE/oWTOSlEN/EMES
FgEGqCG0BCc9MgPCHwmFnLs8hOIih12h/PQjsdLB14apO6xlb87WUME9vipal6ws5era54qcopVq
usw+TCZHapjnINhzZydraGZMPsK5SZsm1BKeK+9lndYnjjLmjCCZ0TqrmB+Yh94d8m+zqgcQObNI
4kDMlYfEdt7aD2EZKiJGRg5Rh+GudjKRUpfj0OJn18IrR5uNcNHmj+R8L+NRADqw7CrQI0JTdbeF
okMSMWdOYGoOQw93kHs3WfP6qEVPdWp2Si1xYQkmTGsZFPskN5seK0/L+bZlsVOYTrXvHDdDM3+F
6O7Jk8q20i7sNS8B0jXTKiqQed1aVsMrVSiPE6Xphrk/N0n2ro7SbiiDqJucvIiNeZ0/1pYa7hMo
4GlUDGPWR+ak5H0e5F0awRD3HmqxEo481PXq4vfL84tywu6d0NZU90np0AWgqlb+fdkMGJ5iBwlO
XVVOeko0Q6vtdOUaYmf1MiP+kWPaCmdkOWlcukJPY21NR27Pmm8OqWmxVofRrFCMEb8nctKL8PU5
uCQwsNe4A4OaVDTWdIaJTD1djL3n3mgePlKRuVRrF0t7Mu/h4E3WtSdB/bjds3bUmou6BvlP7UjP
rfLK1ybOXrBnlxlr4gOK4z+NsygyvgVaPzB75KRjqx+1fWmZdyWhQ8OZ1vfSj7A2q99nS9o2x0Gx
ZGcVtYVLdkFt1yEdq7rDqktddIaXOuG8No6IAo0CNmInQFW8OuaQRLWrMEQqTRg4od8uglJflMUV
Lm2lFQ5jHZCw2w/9FLqYtddR5Qf9dFCsCv+QB+TlRH6aAfiYtRUs76imSGTxpOEfl63UIQ3X+DJH
pfC6q9Iohm91wQ4aT8XSfph027mshoJGQaR0ku9E0pfsNYi/yPuTjcpONal1M9yHTo6EzVYFzvr5
zIs5Z1PThTh22fc4SPRZXLiOvJhnsoqONMqGQ1HAYNk1o558XgoeSNxRDhaRr1r9Ug4thaY16Y3Y
jcOoddut8YZLxltNEKtiUH3or0FrhaK2uHHKMlNJDao3AzXPzHoDQoY/BEfZMd4VOfvTSTZ2qqFi
SeUnT9NVflygr7zzdcxJ4nVNuzWugjoZ4Q8sGNJScamDGhiuYD6ekNSrFm9+rLA4OelHhz53XAng
C5HwYtily7ZK2NX8amRE2KTve6T1F34m3UtT89nijTat9N3it4kZji4VN1MaUXhAKnkWcK2hkFGQ
+YEMzXXSH/yxw5LRlLP62gpEskcIeZN9M69BErt1Xz8MvdXp8f+xsrGRZBFO+2LrnZvCpNhstVn/
VQDNz6NeJua4oWFlBzRkvJaeA2rZVQ9eB2hXMsMZOXlc8TAnI52/dodKD078r4j4P4FrmHPp/qYw
RGnF/PUVDlsOJDkq3QHCq0URGZXQYg9WX4QJ9m/LGb3tMowsMNCDi/v61zPX3lkTRy17mxSaMKdy
OqzQdX6BFv4E4T1dBXkMohbm1k8I7bMxfSmqehrslnmD1NYdx/karkbz28Zc21X43xabDl3lNYM0
rbzJM1S9MDaZ3dChsd7nivTGtde+O2b/xwsTuf4f/8nfHxq5dOTuqld//cf7/IFEu+ab+s/tY//8
Zy8/9I9z+Vhfqe7xUb2/l6//5YsP8v2/Xz++V/cv/rIjd1ctl8Njt3x4RD+lni6SPjbbv/z//eLf
Hp++y/UiH//+5gGlqNq+W5o39ZvvXzr++vc3m67vP55/++9fO7uv+Nihe6zvv96//sDjfa/+/kZz
jbcIEEltgyQKaxB2wJu/TY8/vkS1AFy8+e1vTH3es7qhuP77G8N8i08A1jCsPtxTnvz4+mZ4+pLx
liwJ1Ki4O+CqgvzizY8f7eIP6PaPh8Kd+P73v9VDddHkter//ub1a8UIAL45c4dtGgAV4BUyvjCB
rKXXitgSmoh6u3V3mjH2R86svPjZXfkXl/pJlLRdC7kYLGBUAgAAr65lNDjOzNhDxq0TaO9LNvIw
SWw3Dvrls1lsdUNRZruNUkssnbzo5kkdJrS3YT0bqGucVESFag/TsHJ4cWJuY+KegZY2HKaq2Vdj
I2JiVgI6BTrA2i/6cF1tHI1Lugc3kxVoW7O+r0tlXf71r/Z6Q+Q34xVmcIPAEErYa76SV6duUCRc
ftWMcq8w7YiMuW92ptO1oQVNMSyHwA3XoXL2f33l17vIH1em29yW2DahegnQ4wUFgwidX2wYdbpD
6cjppdu/Cm5+GqY9nwNwGZ4aFAtIdrD5X8vX8tFl5NsF6GHSUXyVnakxNPK1xACPWkvc92Qu8XNO
kwdIHundgt1QO4nFi4xCc68Apk+8pTAP4PF0UE7ZWN+yyc8vAftVHZKVZtmxoaVBFHTFsJPmoCzc
9gHcYelSNoBaW+80tYAF2QHV1tMt/Pe+9WZTx/z3+1bcVHmdP7zYuLZP/Llx8ZpuzGSDZ8+SZWb5
58aFqBCPzs0wcLMMZHr4Y+Ny3rKh0ELZjMBIh9jYWD82LuftxkqD1ODCouLMC35n43p6p14sSQPO
p8mWAm0akfdrDQsjWZGp3GhjUzHSWIWPH0dpm+wpGrYRUTVYUGM8iRtzaGOoGoS4e/WxYyRu3BaV
J8NJ6f5jUYsTe1y0lr1BXhj1bB68ufHtcKka/xjSYBCTOKOTWVgAaYSFYVHaMT8yDrVQ+rnIoVuH
mUjt086fhlPhj8sn2dDz7TJ7rD66g2He1G01HIjFXE+CNp/fJbNsWsZCIAYERXty19TVhTRUO/yx
N/x7Yb+BefpXK/voPlf58/P46d9/X9ee8dZlnybigiXIxvnPVe3Zbxn/sqCDTc4BNs359H1Vm/pb
FjuKIibzKEEZIf+5qv23nGUIwzbXVcxrf+843o7A54t685YhgxMfWoAO/u9Vlbv6nUWCX8Z0cxyn
KcwbHI5zrMCOmyW3kzA1g+b9nJipCl0g/sOIAqn4xTH9uiL440cghAiib8Bt2r7+rC41RVs0IJXe
LgX02XetZUV2RuApKMbvcok3Rz/smzfbfK71mloBLK4lFUDQrgIkinW5OnFWl9Uvfp+fbym/EY7K
FqHpRKC9jmfP/FJvzMG2d9pY6OcdiQfklDdN2odCB/rZm1WpjtBja2cufpGfGDGY+S8O6Z+oRWAz
WzEHXQpDN4LAXt5SRnwgtsKEdrel8ki3d9+XSxLEFEPVYXYZeFl6oh09W/L/qtx6Sht9uZjgFbFH
4geDTJf68tVlzSppS71zdnotRRo2WZ7px5pdMgJaM5P4+GA2uvRYdQYpmFnQ1l6Y6A7uYYEsmvNU
afaNXPVpIeqidE5r6dKo6qPb3he5CpgrN2ma49oQWO9aYwVkkwJvK1rzmi0xsNa5CPMsWV2G1HWK
IS9vlTp0fmZf6/6mgcid2fTCzhO5/VVkPVuwD1N+2sP0Sm4yKxe3PCzxwSst+4tftMW4X5DZqaNK
GMwo3TZwPxCwlH9evdlxLxVdeHVjg1xZYeCgdz/yB829S50lsc+sksngTWEvGNw2Yh1RaxSGGRku
gCo8zmr85AHR1ztjtgN5hojZvEpdr+6jBW3zzequg3FA1U0d506EbAKH2cD3tZkM9+BxxgOgg445
fjVZ75oxJ4wymYHdI6Q84EStPhqSSd7ovWfw2i87XM0Z6nkC1lc4COWQruqXpYwqFoW1r4UmicGS
hdbGm4VpxQGnTEkRNLVZzMg8Pa671W+pfiuL8Z/nVPvc9zojtodlncIyGZwzP8vn6xTgPYAtSGBs
CBTvn3oTxMEIu33/AUmKU0TIAbsKjY5hx8wKxUHPC0q6xV2XOXJ5USisS/moQXq5WgsIp+E4C+bb
JoK0by3OLRkD73kmhLouxou6G780Il/asBRkZjO4dbI0tP25fUhUUkUrosKjTptGb5eQLHFZKi87
DXo3uO3SMXuEVMB83NL0bW7vrxZzvrE9yL5UB8/W/HdVsXjjO6EF9l0rtfLCbK1Ghjmg/AkAlMdZ
P1vm+3kOfIa6qxFcjvD+uxh+MMAMlHSQv6LJq5ishn6XqKVlOFjr9hqNvj2dzUY2tJFdzbURB82Q
56FjatlHWYzZpSyLUtvltgyGI/Ju3Dwq+zLdMT2bxcdq5KbVYUoAlnvCcIuCX6KXqU9mWyTrKc7D
hDFKswo+5F7QDlEGKiaiBlnQoZ879ILm4jttPCS1VcbroK1r3GeN2xzZU5l+oTRxEf0EpQALAh9m
KDUqO2yDRjxIr8HZgipHJ77GGYEEzcrVrHMB0SmJFqzA1a6gCzmDqqvmKEer/2EZlubOV6v5gI46
B2JsteQS01b/PCuEB7XUkelNO3iscYYJ/aMHh/YiyOHCRlRP4nLJDZXuRKKXXWzmlej3vqM5H208
jD535lx/C2rFhCdoy/Fzv/rJFwN+b8vmYjBZd7Cwwc3dJuPuSAItJedj2S06UyFQ1QgxzTBEomxm
I2QvL0n10ucpDbum4D0xPBFcuEBtKjaJ3/6UVIkFDFQPMD7SymmYIuS1eaYrgcDd9ZUxxMWwKP6M
oGOOM3PYOjEkGSj69EbasTnRf0djHqx3reZqCNZLVd87aQO52MxUI/Z1NQCZBJaGpqYZaSl5WbHD
j3PfyrBTH7rFCNe6D7Sw09YyPbckLkqRVVSjH7u+xIZ9GC0MJ7VJZx4qiRECVs3zKUOnNDKEXow2
wwfVTFFbLUlnz6E7+vP9PHSaFxeNJ/WdTqlIZJxnaWtI4ZCmu1Z01hQTLaVnJ3aSF04kmfhv+Kxf
3/upXV2srF7oA+i0rNDqmvXcXbTaiFAlJQ9wvMUmkxqHuzLV9Gvm3WXCG0HGbzg7HhYanW7CKeiF
NFL8VPTOj8wagX1MTGYRxFNfO9fEMCnvqG4s0cW164/NyTQoVuZcdO7NgIOkCKVe+5BLCNj+lQKD
puNFgYQHIwfaVvZvXkhP5dvz6mRtYDa5vXB2OZyfC+YzazwRGL0frdJ+nwn1+NeH6L+8HDCLgyXW
xuuj7nt+Ob9hw4Pw4uy0dnAuy/6ygZF5ItZSfrA9Hs1fX+0neckmBKWW3Lxl0T1RAL68XNfVa8cW
Yu/GNR0uMz+vszBzBg9+SxesQ+iAb3fRlAkx7QReZPUNk18tidXIwt+pgHlD3NquXGAU9fZ7fah7
5u+plSYRW3L9SAyvsRysAPA+nqRDaB6bDxN3StKiuIa6kv2KVf1UsT4vQihBoIpvrEswVYrKDTp5
Vk4ark+O8WbqVA4EoEZ2j1vNFzsbe86ktQjcd5RNs3ncikpHQWzofQe7YBts0Sq5wx+14L87ojdb
WMZ/3+ofhvuvj0zPJMv/D8TzCdbkM382+0A73GrWOmpz9H3/bIsAMMEgcb+AoGbaLqSuf7ZFhvsW
PQRIOW8GnhV87M+2yHnr411MP4Qwc8uytn6n2X/9GtJybTpzuOsgCJTzr15Dl9MiWKxxiCFFfEo6
cw0bKoh4miE2wtT5AxB6gWM/x0SfggGer9ntcrR5FhxboC52mZdrFkk2s+/CVHEHPBliyOarHY6E
0+eUrOiTdeqxbIHnamCYkXrZV/TAsj6SnWUc68Wq9NA1cj0Lc28w7zqzZFBeJ9oHwVRTD4PO2pOx
MITYiuSfvZwJ0+CPI+azdeketMIuj9HOdAfmf/q+TFr893G+OsGeqT4pS9O8ztDlyGgmHCkPRgS1
c6UfL8s69xEHqhrixfGgyboLpVfFlBgwNBmLyynLfBgdwSgun62jf9FlPGWSv75XNM0Q5EGIQJK3
R/fs/dYSshxqKJcxhL72c91V8sadAIh2roYQyWyBl0N3Hj1SEGvtM3+y071pl3BPtFoF8OpEBgt2
FVaMSF2vQ8ooxo1B36Q3QlYMTIs878kJzPHyCDoIsqrUdciqttKv0mxhwtu4xtd+HIXYD4CszNLF
wihTOC1GN+7RrCvYup4r/Hd6DmF1WizttEEkuF+9tdhYdX3zCJvumkFcSuAtw8U1wRX0F13oT/Jq
1hQDALp6spJgbr82cl3XrpQImHsotKsfjmNJPQTroyLD2PdHigEhT7GP1g4G5ELKF2ozZSGZLAs9
UpPuHBgDQ0nu4TPrhf7RUUkZIrCC7NnP5e6vH+pPzv/8sIGHpzSGkIzbaCFfPtQy9SZZmKWK6zph
qk4hdzTOwW3eJZC8bNzbUaFDqpj1LK7zVWGOg3dxWXTj78oUnn4Qbhs8s02S/jo1S4i25Q4IFWP3
Ce3U6ebYh4IMlcTuo15Z8xG9v7sDXYBwuabJCTZgZuQ0OBcaZdL84r6w070oPp5+GqY1EAw9j1vz
aq2r0lmpuFIVr4pn42iJhd1j/6s5yZPrw8tXaoNUNyP7bWiE+uvl3Yd5XXtmg6EGDNn21GxKeQy/
3pyizAETSrKpumRuApwOx9A6EVAdVNJ80Qfwk7GbmmEvsHXMwmmsk/cTde+vPEl+3o2fPIPIVmE8
ysG+3aZnr/xQm4Xjw9ZBJ6jfpu50qgCjTgb/fCLV6g8U47dO7P9p40KE8c/et20c+WJeeHXPKO5v
4T2Dvv/7X+VjtTw/k58+++NQNt9uY3b0R2gWngGVrvmWQfhWT5Hc+f1LP+B37y1gGgGm27gX45QN
mf8Bv3t8isXLR4E/Qe9/a25ovX4XNgEgpTgvFj8E8PsrpBLieIeUdDJjE1JKNAqoWpv0Mx7FjdXW
Bz1leSrvMRDJNXkgJTyuXNt13XzSOJx++eB8SOIp1fWLSZheXAfWcY1hRigG9VHpMo1Al84dFRL5
ap6kTQ8M36YeXK8licesfNe6q8Z5oOA35n646K1z6HSPCG/ne1H+v3oF0iH91QoMm/o+717Ugk+f
+LHu/Lebzz+8BPoeWAPPi0H/Lc5kwRZ9gfka9otAmT+WnvmWf2lgVYSPMA4UJhD9j6VngpEzw6Zw
A1tHD27/TjG4bX/Pt0dkoFvzR0nJwcQG9Gp77EjDMnCNReMxtskOFUuwV+mGvKVpe+wJZPYVAp3D
sxv0L+qcn8ZNXJVCd5tegfUjNn+16UHxFTqWhwYKF2V8ylyYwB6AYg+zL9BOg8pqzpO1qHaBQwJQ
V7Yf+cH1q862k+M+d/13TtDCjNTX22Syof21hT9EutEnD2jYoeAO2TpVaGpQ7UyOle17+LSgE+uw
W2tdPdhmQW89pLLEc2YO7oqy9t9jPuI+egHzgnhQlH5KGcb7ufDd9xPM/P3CLArzxyrb80BQX0/N
lNyRI7xePd2a33pB/nfyPmgDnq2Snzbyk/vq/tX89OkTPwZN7tvtxrJEiWr53jh9H6B6/tuNCbLV
zI736jXyYX7gaIRPiMc2/vTy/XiNvLdPCkYG/UwV2cx/a4BKO/PqRdoMngnHgnyyUYSYNr08x02F
CjiQhtivho7/MkZz+b2f20DiE2AIeH5Ts956XocPjaEX0Hj7uh1j8lJZWKUOpTjC44GY7KrqJbQ3
zQDDYiEnUCwy7xS2llXBotvYtLOFWG5wS+3Iy0vMYqdhXG7qIFiTMMELxUQTMhafpCLQakeC60mW
ZNWHpRSWjDhFcNR2U79EEEiYr01fYzMAKFHIANURaJHuVk49mFqpY32sOurIuOZlPi0Ts7ltS3og
eFwuP6BpJed+2dSQHAtc4YgfGwJxaJ3euOgnHSZ0ZlXzR9fXeLmRj60tqjF9qKKqnWy0FT0ANJxV
/6yBND7Ho2nMj6kRMBZGojjfGIygj2ajKKtIJ4P6mL/SZQCfGZ8I5zK/IMfABokxTX4/mG43ha1Z
pHgHpo6Z79RgzmJnrIP+EcWx/ano8yo/QmoWfPHytn1nT5Pj7bBd1WSkwy+3sVqFU7n3Gjf5oqnA
gxXcuMUt+689HdcI5kDBh4yH01u+uJVeD4S4ZIwvQ3iRvRm2RpIsoaegnEV41WifYUuPRpjkibNZ
Go3+rrM6777RTL8OKy1Xt7Bqs4eNsOOHjSuTcxP7yzxMFrOzYkLv1GdUFJYVruTHsHY8215Px6kQ
txoC/6gH2xzjnGhuIPBGOXOcj1r+ubM1WYRa5fQ2WqrAehzbgeE9Fm1zg3yxE/u+d/Lb0Uyscuem
mhlpNnKSkBnohFk4WkcT9DWYkmhMsi2FcRjtS7dHnUBkazad2ItNWBkXwKbjF2Cd89Pbs4X8QUXk
TcUC92n69qwKFk0PWRza8R7qXr2DB7CNDDCMUwCgv7jUzyNM3YAmiB/IFgiP5v3li1oOeZl2IOB7
lFQXmreKuPQmYrycTtshKtvQvnw8lfzxwhD69EcT9lv7+/+0Epxp51/t3O8pvuG+tMOLGujpQz9q
IP0tm+OGhVFPA8duJgZ/sl8ooDGKoENmWG9ukMePGsjeamxANLAyQJGtaP6xd9tvAej5EqyDLWOB
k+U3WHvbA39eAlGAcHRslT7UPQ6XVwNlKNmGzUy1jh2XyhidhX6sL9qvzDeePO1+ugxGJ+S5ssCJ
a3y17voBxnWT1YzlW9QRNMXJkcByYQhdIKfrasxsdGeFt58na42zdJg+uWtvP1ZultxLzTsa7IX4
WVOKAHu+2WzRDWmHmihW7DRm7cpWeLOtTJCvc0EgkjeJ8jCYE4PxQtaf26HXrxtMJh976Vymqde6
4WLpY4yldvtOjGZ23ldOcgKpO4vcpvOs0Fx6+8zf5NFehRYRnYBvfHWrwUFu53UXy2gxcQEru0ql
2SO1UZVDqHJuqSuh1SZwniy/LZI8SjQsEhKQbo7aR4NJ49dVIE4MJ97ty27GOSC1pEIuN9s2Yzc4
9GiPHIwUSjU6zd4ae9j0jbHsEitdb103wS2Ig+d9wyz4c1K1Hq3LhMCP/C5vPyxeinIFB4jjJijM
r2Uzpoe2CPawzS9kMhk3kLzlVwug5aOlMfPb1Cz6kWeSHv7/2Duzpraxde9/la73XinNw60l2cbY
gIEkhBsVJI3medanP79F71SDScNJ7Ytz9qm3qrt37RAjS1rrWc/wH6YFLJ6XVRb661NSn5mNqWV0
LOf8Do47/OJ56sdVBI/2++8nff9pQQHg6XtBYdWAGmqjP77AS4mLP87a7KH40b4szp9/wc8AoX8i
gUcDyAQoDlBHtMV/BgiiACgPsG9A06C3i3b1zwBhf2K3AurVEBclhNj86GeEICckB2OfMW0T7tfK
70SI0x6NOJZEh0qmRUOpT7H/qkczL01TTczWvVaHSqXTKXeL1oSmsOmz3xVgE9eygfSBw0NpURX3
9LIfJLfwjIYWA4auMHrImmHim7Vc+U7UfnnxQn5Rhb0ZkD1f6lnXDhsgRsQnXQewJQ7uHdwWug+Y
DTjng/2lyKfRU2Y9XecNKJRpGM7MNJCQu6vuZmvylkC+iuKwvM+1pyG8JktN6N3lskf+A8UR3VUt
pYOha7kfJd77X/i0VhXfF9iPmCujuoM+3utHw7w4p2enOJDIISYubS272ghswRoXa1VBgvIkPuS/
f9Fnx6CXcRuLKRalLURrLFGtnjwlhH+NrJ9zx6sS20CGozyG9fCUqU52NKfmMOLzTko3locoliZE
xBRfn03nMOhArTkNPPSdvDi2jxEJFvIMmqu1yCuE9aEavkxSOq5jRZmZNyDTMC8WeU/OgNsOnfvZ
MFdZWpU3Y2Mep6Gd/E6XMDuIFp3s346AvqA0ZtA2DnISdsizs9s0NMXzsPLbssq+to3katMQfyCk
/dyxPnkkCKbwIv46sU+lF4m2mEGnneNFdj95jZUbrjanP4CbxSvgL5bXt+Fd3gHXoSbfywEG0fTv
VlUVmh90Et4Ie/F2UDOmHINRSSIgAsfL7TKXqaXnQ+V4sFJJcse8ReFymlcYXAGSqennZpns+LHq
pZEC8qHtOnfWGfsa9VfkHT6Si3wTKU6+zkmkcJhGQVWHR+WIVDzU6tAbtMZxtf5LM2Kg8sHa5OZO
3wPrkqY25nEQIU8yF+jckA0Hx8YBhQGGM3aDDz37I+vn5+7jm8sQRFHARAueQPj6Ged6NWcoRDle
JmVIILQOElFquzPsZTOj0rKrIg2gsGLsZoth+bIyLUQYWxh0FCdWuzGn/LrSBM0tG7ZFYf2AI9eu
BufQZ0pwgJMVupLWr4NCHXxUPDeSLiE3P7e0JIcLbYkHt46cz42hXMIa1M9BztXe0qbVqg6jZOXE
KHIC2wBolXcXyuzZStyfwQnLoY+XjZdL1kaV0wjuGkIQ+tQ2qL8FD5Kc/EiL8RuWYPXeRvBYcsKF
cYgMot4hnKTx5yEW0k1mraDt1S4uF4v8tLBbaIfFR8OQX65jmnDkn4qw8jZOFk40Zaj8pBmEtQwS
IIixMkHlWCuMctsZ0i0Uw/JckSNzzTBSWlmhN6PYRdmX7jDCeXx/WZ0SMMSeItbB14IaRn9bLPIX
xZjlVEBQgsD2LACGMNeZoeVyKa/k7w708XZskYTs5A/W8i8vih8JsmDk+8hXvb6oTMeO+MBFi/Bq
6DqHsevQrfSmPixxY61sal30GL+9f6e/jGQm7R9TFkL66Ie/vmoxgl0e4AF6rdGftbRcfXue0g0Y
zVU5ADGS2v7eKumOD6V1P8tpfJ4PxtZupeiD238zpxIPnd1FEqQJ9O7zFPHFQ8dMfSmrPnS8sBl1
fDdR3ghkDcQKOENXrqPKXUC7uJiV4bzeJJNXt50NpUO6gGY77WzTkyAhryaUDP+aGv3jBP+NhKb4
aixLAcsWYfZ02ppSMNNWIcw4+TfNqrPLbMYiiO7LaK7B4CjsHaEJgzsR8ObFDOYDpMtkNRhx7ye5
IeaNHE8KdFjaGw2iTM63NtcMgH9R7ibadaw2SJC0iYP0OGrXEoMv1ypMV7P7VTAkh9oebb/KpW9T
PHtIGDIDTx9MeXBW0szqmLJ9OiZb+hYBiMewcBF9TVadRIt4NKMH0EjyKlrmdVsqC6T8y9oqJhd7
UZSKwvZcQt7XQ5sqcTMedBhOiYe3rOXF6GS4Sp0d41T/AKr9q0PCAqQtvIbxvjh1ajPQ2y/6wLK9
MXEGT+slF/UrX+3iz7Gq/kuF/7caDv9HG8oiSP4zTOdQwtH7s2keupdVx3Nk/Vl1qJ/QlxPUQLxo
ka4WHYafVYf6SYWCQF+AusTBU4Bw9LPqMClIyH6A+JAA4dD5d9FhfgJWA2yaPzRAXsnq7xQdyptl
wllAXCK/IcMhRJ3EpsEeW8Bc9EZ7U2s/J0O1fIvSadPrmYzOV6OkV+XotIcya6VHlAPMK1BperPS
0UH+3rPG921fzxdOoOfXkrrUGwpdavHnR/r/V9f/Y1W8t7puHh4fXq6r57/+c11pnxjdYbAHQ/jZ
NIol8nNd8SNRxf7sg6ks4Z/ryvpECSbKYKwYsA0VE4af1Sw/gpoqc0JxLkMJs/69hWXCoGDSDByF
Koo28utDD3CMaS2BrYK8cKSNPsdbLcxmD3UqxI618XuLjk5gJY0/WdnRKJtLIMuFj3bVISsG9UC1
tM4gGR6M7q/j+LdW039cH4Rd/k4UuoJS3ZV/XMffy1fLRXzq53KByoe4AueQShx63R0FgUDfQUiZ
Ct+a5/nVz+XCaEv4b9LfENAEeM0vlwssZzFtZhAFuPf3lstzWf0y/TcZvDFyQ9zcRvYTN5fXy6WI
hxDfnDZHvNGU/GrpR09vcypV1cJwEa9sYLJwG3ezat3Yco+cUFr4lZZEYOwWGR9BM2ZQ1dSrqLMB
ayWSvTez6HFGBmUXRTXjjKI+V3rUrWNpcC5DMJC7Ops7/8Vz/0W74233wET/mUgOQwqT2VPs7Fjp
ShwocY6PRtC40txTKAfxlQFU1sX/EqGbRBn/Co//nDrxaF4+OjoWNKcZcFOikt49h/gXSR0qdsgN
Qdjxg0pOPc3JnlSruHfk/Hdt8E4vJG7+xYV6Z1piO4BHwTDvvklQnbFz5/b9B0j8e3Mz3A04BrG6
GFq+vkbXayCoOwaEyJLYq2ZsRw/JmeqD1/QGLsetCFAqjTbWLvOZk1uBWo4yOdme19g92XCWnZe5
8zWIjY3TN3dD039uWsW3UsTwk0U55vZ09f59vjl3xRegtQHhVoHAeKq1b5aD4lQJelNOWu4zNLMO
S6fCMR1QwoRH+JHA83MD6WSRiMya/crsSwUA9Pq5oj+ktUshxF05r92yjh+jPETVMLSXVZBZl4UD
RrAx9CO6aU8wxm7ev13SzrcvlhRHsPo0snAxCX+1eLRikvQF/oMfO9WOqdhFJi2qr5vJU9hXyxFx
GZLgsdjQZ8GmwcoeEYV90uJsX6ldsoryqvXSGT/PUl6iNbqA+lWv2xd1jLyNle9tybxYkvRJZppQ
xDbCMTOssnmUEELq0V9SUsYOOWrTV6miVCvawD+GTIrdRuY/cLiOi5Zqq2KJbwylvk8D87a19WPZ
GEdb5sq6BbZVG+GwGcmjxWh2VS8NwFCuBnMH2Ve+hu2Y7SosrNsRR7tVNSlHvQ8fA1D2K6eXv2Eu
5FDg8SMjVY0bOZg631RRv80iu9ma7aS6UcKlsrag+4s8nQdbYDnqTWl7ccuvroZ8HyfqMWkZ7z7f
mZroh3mo53O9FjEvllK/kCjTZKtOD3Ha3iEkz10h8YWEwpK74zTaFHCdCuTFvKg1ShFU0r5JVlt8
7ahsPHQhHbfE8ITxK4pmRjpo3FHrbFSUElaQoh/NzLpgRHNhJF25TVu0GbK0d9azYd+aYmBPDF8O
dqUPrhVRTRpaGK+LGL1UTp4LxSjEwMdhyiPh+bRY2rFK88d01r6oFCWeY7V3QR5lfg6DEFnXYv4s
3mtgFXv4K/Yqm7LosncCH6kjxe0ruiTQiGRvqHTJ16NGW+ktMpWTeMjPj3HS4cckNhr3URfOn61Q
U3255CHMqBCtC6VwNnMkO64dWxdOlDkbo5nnDZ6UNs2H+FEvUDDV0q5aA6CyVyG6nz5F+bIeW23Z
lqVxLDPTOC9tlgK5sXE+8hgiJC7WDdq7frI48yEIAeDWkpZ6BogCFxIUVMOCI66usyebfrcaWWfP
3x0ILyC8wjor8mVw0Qp6GAf1yQykW6yzqjWM9RLpBm5yqKMncw6XNYKmKm7JM/K1ijX82cdDB8Vt
rrfpkB1zEyKyXU6qH2t879SJl7UTtHdIQ8mekZgpo31nonE5tp6C3NHKoeO+1pJi3jC7YtUU3d1i
sAAkI36SQr3AUri56yYr9ScbbadRgv/IzK7AS3jieKVFBiFfOToKYpjxwDeTkppPB8VebBp54BeP
PX8J9Aiay2x3tGJhjjDgWw2SDuU/CvjVPbDgOU+fjIFNli35I8rEF9GoHNRgvKxl5zbve2T7UKk9
1BoLfiFub+JAbVf9qB+XYHDcup1sD6D0RVHgQFBksQWs3KFrpx2xmmhXqhk+ag4PZi4VrhE0d4Za
7oE13EkST2q24q9gL3pPHnlhCsQhFHMj6TaJzfkQWdG80tMgdo1BbFFr+Q5BByaVbd+iq4GdTC7d
kn9PK/EnWojuTps9FiFbFpOS2zZSJF8E366zUporzV2Sq8cmroTLM5ujEAtfpqW4wpTbh5iHnJ86
0t4v0cfVdELGYgHIrOJu2k15ZXuCPsj8Ru5W1ArRBbJuS+Bi3ZGgXcurMVq+pIzl/EGGc4tXus0W
rbJHGETcQY6O4YoWxFqqoTk2Q5l/z5foLNXt2HUqdnybNHeNFeF91d81eXMHX0VYNpfYmpgNQdli
ndgR37u0o6csxvnieZ9KlXWbZzKDqwRcSTj3aM+VTblFhIFdgZCiJw0sEnuQbqc5ZXFJzs5Js2pt
l3N6jSVW9mWwApSw5CCZN5kT/CkDq/HUSZN8SedTgaweszTXoOLVwQPcMubAIu0LHBEa60nZaxZ6
h6g7GsqG1mKNrIs1Xiod7xKa1nRlawRB6JKpDxdaOxOTeVB6LO2g7lrR11elbRij/Zk10sM8hdGV
ZucqlrVlue1VAn5qlHdmXOhsGxqtex2PmbUSLuq1ssSBWNBzcz5YM5FWSxFe6SJJxsIhMvik0kvb
XOcrozY9b0KcCfxmHoj0uXZsIkbay9QPbpdidw+2J2m/NlkUXaZSkflGYzwgyZ96usIIgrrc9tCU
lO+YaRvnGJpU64Ap3jdFsqeNXdAikzL4wqhUR49tKKXXsSw9KDVabS7Czby/RKYnjb6k5KujovrD
WOs/oDEj4K5og5uGbJYhY1CNc2/mT6h5ejC97bVVD/Idk//Hia5YJYJTVbKCNQ5soP5wCYfm7vlY
JG89zmOj+gX0RLeVxbmYBs05yojIG9oGjXfWYWGxDSoChgaGyVNzoznXlU5y23a8NIYuvi8LIvhz
jEhj80Juq+JGKpLHMKuCXRVCU+2EAAAhXpwp2W02lHBhTdrXIh5PC1g1aMRPfaVeVVp/aErrux5l
3worPU+RI4V6TJbQTujgIuvBDH+QVaRa2XAqIW7dx4z6SzlDiguh3xVk0fl8quV0P08WhUpgN14p
Mxlj052p6XCTtEO+xroZcOdkTFcqGtku3expV+DPBwC1u7MLcZtAurgo+zFL6+W+jx0Ur6LHGGue
VdrET8IsgM6g2LQiwXhOF1AIvZvN9LFOeJoIokJogMvpvp+pUdGdJOAoBwkqA5B0anfrpG7Xckq9
YloiP7OJVaYl3Y5ciaCZPI1xo7pLjHczvYX4g+s+Q1NeZai0oXA8oQEBNY0y8CRBBBrY9lgFIBJn
DZdRbAGOjXaaPhyDFBHtSkHEPCxiBgRN5pGPHMwOoIdV3yV6tLHSgvmoznm+6BopG/5YclMjc1iv
k2a5CQG1rUIKNxrA7VnQyd/hh0moN0pfaY7cGFWDHoJdrevJAJsSflba/keiZlsltKDDs6yHLHiq
mqRzozzeYT1AmpYN04Uhdekun9nLRUDgBh56NorcfQT1txJrzkhQMiiIOokmXBgyImTbpZezzXwJ
cAPnJuMassbMYUuOzH9Ge85XeZXSO64Wze8l9QO/+TcFqin0JQBIUWNjiSZQ5y9ruLKyELOIbckz
VZIQ/ChI0hTzbLHCp6QienKwPr2/oIQm2usVxSVpMoKtQKAFX9OT0kPttaJjdCh5hXhSvBz9zAFW
fdQiJ/TbdvnW2xZsUk6VPNM3Q2BfiHRSXQjoOYQ5t+soABQoXq7ImeSRFEi85YZkYNbSxyniKM2J
IUiPn83x4LUIYZ6VavZUV82dVpHp9At1TaIdJybeWM6g1RjHFVkQx74axZk/dPpR1UkdRbopLWQO
OUl4K7M7Y5VDAu2AeRUNckfWRtHynNMNTeW4i2rfMqe5HSXOpzRtpK0y8rbhXF9UC3+TQupuSpT2
tkQPKUaEXxDlQs7kJeAY/+tkpOYKRw6GcZYlf5oinGqclmmuOlYEVlTE0Q3lVHCcWRKJXetRqjz2
5ph6It3S4voOYerOJ3kOdiFG1/fPr++32mW3Zc4/p7J/r+QC/3vd/82fpVDga09/lfg2318oFP7r
2wn89v+UgiB21C/W+Rsk+eebd1FHLxpv+icG2gYlvg6ACAAqHY2ffVoDjSIIPxB1mYCifv+iTwtr
A1E6sV/AzqiGIDe86NMiTSNYtQLKaNCy/zdwiQLuQrilx2cyEmWi8DoegGVRxxBZFPoQw1qN581s
Bx80W7iL1/v/5BIiPrxoGzEZVRxKkAC3aWb6FTIyFQfL4Ny8eP5Xf50ULznAv+iocCcgOXG/gWNy
KnjXIRYUdrIceEE2rks935closqG84WR5dn7l3o7NeGWoH4Kuz9mt6hMvb4lh351LS8QmyACn0dK
Rw0oMjvZqwPqxwJPAG04L+dwo0fpLs7ni27Wt3OobcXTdcZ5I6Ox9/53ehNlxVcSgyGwY0TsU3Cz
kugKfnMT2hCRBBIi20Zj6JNsnofixTb2Z5x2P7D6/uiSJ706XQ1ntAToG+Ry+LWYuWyHwWHRu0Wf
UP2FK2NyPkAF/aI9+OouxVp7sZY6m8KxqbnLCm5BgqJGpKfb9x/kr3qD0KLBA6LmgAnZ6UJKrHko
4fnycoPyapGL+8LWtxLXgkB1MHP9MJj9eduh89yVV4z7P7q+OIJfJUK8ScRFASLSmxSStq/vsdGN
XuUsQSl4uK/05nLpcm9us21aOHs7iHdzGO8Sw7kenWxb5/bnqO0+mB0L4tfbr0A3HhqMQmfmNEtw
gtkOtSGnI5SHa3NJvqlNvq9IhlAO+Ewi65VxuJL70ddCbYczO2LO6MTbNOl7hbqVajIEUp+w8VgK
+8zpz1Oq0UFOt0M1IpVeftBNFfvtzSMDO6QKNAnb8mR6gPZ8YWKUwyubzUPXMmaX6FKrPdA95wYZ
73NgkIdCbh/fXyq/imwojGiQe4AsQK98/abywGLDjQWrsRgfEba/qsrBb8zo+v3LiBHxm9tDuxHR
Ovr8HAsnK0ILbfxFO+CaKfDqtLoqdEzzcvLDqitxuUPeZMA7JgzXcirtRYgBAu6TL+xptu3HIjtW
xbJZFmMlxYs3WeHRTEc/75DdliCna/S85JmKMaETUGZbp6ovKT88NKW8kbUnT9pOVgaU7G+x19m8
f28MwH91czTAmf8wSCI7ff0Ql8i2U6mzHK9QnNvIyq/UaTgPDedgtoGXof3IbCpdqRpGM3F3NplV
uOrSB8B/PrJMu0TTV1IZf5smdLT0AFmljj7nZc3yo+HsVvOw1gMDkQDMoAI0WKwGOw1Ma7JGI0Ka
22VJrueGddmgBZ5KtPx7t0VxhbHTdgIrNgGTD9twU+TGimrLF09SpqQLVCJry4Zox0erxeiyNrYN
TzTkzyNnvDDq+jLI7yngLiKtPcNLYI/G7RoG0PU80u0C/+UhWdHT8UcjN8z3jjX4QWu4To2zgx36
4oJ6Xl6xy/f9HLoWveYQC5/OzL7Vc3eeW/aPUZNg2+A0FSPZFiW7ZVJ3NNxWAZJUsqZui7lfG3Lz
oOrxLk6KqyFmZiNFzSWDpIMdokZoRhsD+1E849GvCG5QZH+QKgA2VTNdqCPbVre/5Ep8Td16GdeZ
4VVLejtg771qiuwqcfQtGke+FEZ+H3aXti2d9Wn8w6ZW4zDalGHsZ9UACUr9Gie8UdP+kohzwdBX
mJD6neWaPdDejaEd0sZeDQQPEUhK8yni2Yq4K551NVdrrfD1+h4ENbl7wR9pxo8JG7iiDvIVx97W
MqtrbEz2DS5u+WLdSON4nsXSuimkvfhdJTjqcGkvnTTaWVHgt122x5Ngl49CU96YN1C4btHP9ocw
2gm1ENHjy6Xlc6AZB9Ng4UnLmRYPhy7sYTTR93CmTYF5A2YAW3SijiLqSLG8CRXtYGfRhi4j0k/G
FiOcld5jTFEAyNUqp3BBtj7OubRGeVT8u0JCj2Oz7c+SzLkBHfm5RVN5wsWPgMkCGZV8n9TypkJg
Am1wpBfbsxYpNDnQ0fyPdlI3ros02ZlG6I/orWkljYN29qqgO8sGhOpH9Mk6HizVaRz214GeADBu
Lm1eXKnPHh5VXljnXjHyGXzzAmvs0GhXvrdFjkeOjHCK2pz1rb4TrzrK+P8miZUtfcH492zUR5+W
0lYOMXGqw01bSms9nNZDZNmrlgKvGPqzbgyvSY536bx4EAif1wAdyN2sh08zsmq1Sk8/WjxLDW/M
KPL1jNOFg9VUb22lZyKR7AxauSGPtRGvRoCmmvhbS5Wt5yOdJH07YJODUuznXJ0+iFC/CvK4vAoB
eybkjLtP4lODe43dqY6n2c2lBSkyLMDHGOoHx74qDovTM4wJHSA4MlgbBd/X10kCPatqlCjp66VP
Ebu4MUM6A+VVZsxeq+i7eM63fWHGq7ns/VoqrtIivBNnqmwEXyPIevST8muU1L5ia7lHFxJjr9l7
P1y/hZCSnNDSRAMfKWH0s0U0f5mAMXEv8gCNXUnBDqRS5Gw1O8v30dC3iartJv5XcpQdvc3HBXE/
+pwbKylAKZcf4ZLfwirFV0H05DlRQu1L5FEvvopqZGOmZTAL5jG6jjv7Vi+Wxz6dNx2wXNMC7KZ1
58VYP2DV7tYWwYIx0fuP45dr48VXOHka05BLeQsp2DO06cKqMb6Kyuohaa3b96/zq8Vh4S6OKQB9
FNbIySIcsjqW1E4TLIrsWyXrBxpz9JaNbbc4z3ukGALfsmZA8Ylba9Hd3FzqjrTWiEJO0JxJ8rBu
HGdfNvEu79m2Uf+BXfGv0mbOb1gT0KNBtD2vnBevwwznJkPTEuJECX1zHvwIR45WkvwkRcs9G9Zi
pNFLGCGFjHwwi1m9/4x+Uf8J8IphcXrIsLBPHpGUWFpUT7Lj5cr91Ea+HajfY/KgrPio/PtF3QPf
hzE2mm+kZacNLalCSC7NagQukjNEq30zUb0EUHGlotRW6UTkv3ow/4jwUN9oGVCmc0k0QAAKcoen
XdnMhMLWxVyS0aqfcnD0BjSRJgQjFfqNghedVdON5oei6hQznV6zq1UwpluxIpCWdPUa7Lw2+rM+
oP6jbo0525pmtkcIaNcuzVnbhXfgXOnly5s+H/x6HPzEzL2Jz+TT4FtkQU0YHmwz3+ex9AX0xM2U
Rn5St5fKnLiD7ezjlMMvMnZdM7hwu9H2iXdtznC2SY55Mq4scM21mQByLu7pn3+Rs3rf8KXF57sJ
uVjQ712lbTtOG5y9V4Bz/VHnjJuiO5GN9VyPNvE5HrZ+lXVnQxEepiRxlb671OfAH8gC50XfKQyf
bMpssUsgjHMeNpcyERMHy61Ilsaxx3AtvAt1iYG4mLQluzBKnwY73WrUyno/XdfOctUXE9iiZFib
FSli3J4p5MEi07I4bLth4HTLtkEk+ZEsXdsp9oNKuOG0g8U8oQDRnS/hdCHi99zou0C9j+vgeqky
n4z3vEUHugpg4YtUJBjsPSa42O8dzKi4V/pwE4BMqMvgi9ySgpv2njaEOw8GA19+tnRuW7EKnPgY
kn3WZL1WSTe1c/azhXdBE+1GRIPFMxy6+lLOw2sHvL+iOhvxOVQq1uJElScDmSjtIDn8O0o3uFo9
YfCzK5P+PLdvm2Gm0jNc3enXHRJeDJiZccC+CNJjWmYe3ZjrxXL8piN/yjJPCFyLREZPnC+2DvbZ
DLRDK030PK3PAfVI4HSXVjFfDPFwrqcc+AnvlLUW4tUip/neMGmq55eLlVwnDUl3ew+Lwa3H/Er0
jOyAtMoYN0ql7cZ8OKtmBgScQh1eZNjfHZc5dsNyPC8oTksjPRYUrInDFE9qeGx8OEJybLdU0Y3o
hYg1Yk5M4AhTw0h4Yg2KIxaUyNlsMd9pl40u56zX0Xf07swkunYB6xOWqdpguRcZrng3DY7DJt6D
ViTdWCUPSKLsxGvNmNKt0pDJjbds6c/vB7u3h5/gCdJPxAbEQQTQOik9wQUnPfcOByiUbkQ9oOr9
+UJWKZZBkejbOA1vLGvZxPq8aQPSQM35oCx9E3D5CjQtUcDERkNos78+f0u5lhtZm6A1AAkbio4+
NRoHRrad8859/3apdPllr7Ij0YxhLqXKTO4F3/L1xYBqSNhchbanG8lOAlkBeadrUHiIri158bSF
NB6d2iPMYh/zr01SK1/qaLqv6+i6mnGbowO7CyppPyDBQCGzkqbx0dRjF7tQ09VLSk5ig5JwNM0D
mToCs3v88HbDglNwZ4s0RzxcijQIJJs+NrbKTFEAHQyv581o4nNJs2tBXBXxtWljVqAdRvTfUSXc
BkF/zph5V1raAUDOztDoH1nxNfXHdcvWyZvxwjFZUfMYgF8cV2hFk/zPOrDrsPDiyFwBhVzcPgq/
JvYSrUxzuSiUGeyRqEAzYpSmdkAOCqLgku/1Bj2ZLrortPgopeVV1+TFyp4CvzEoKiriJTZMxFjW
KgSIWQ2uMb++wdN5VYySTxx+vvtupqIupBuJwxad4ui6V0MV3aZsq+vdo9REf86TCZLD1rZmUV3Z
Zn82sH0lWhEMm6/TBI9oaQhuStNwFY03ENbSPk/Dr51GRUjlWAxFxcB98IkEuzDG7S1OdgHqxZ1B
UWdwXEUUa2pBDVwOa/iQk9uG4XXdycxo11rKWdfZe0l1bpAG2dEyOypBt5aXbF/L2g49gINNPZ1J
ji/2RQt4QCt05D5mj2W2myn2NZMtSp3RG8O6q6JdhUFW2oTXIsyC8vqM7R56G707NDBK9Erynn+5
k2yhg6QYxMSuhVSFUWfbTuVQXASOix/0wkLZ7m7UyhBHMEAqzflhmV3o9bj4KRGksw4Y9BZEvo2N
Xgoz46nP8LdoK16uHoBplVLQVdOFZs+e0RmMooqHNLVv4qZHGV1wQtOt1ZV7UXgnBOWFQqqSu8eo
yTDrzFFETKVl3kGpO4I0+YLexXWr2tc1wdl3+pyAZedXYRt8FiV2hBWdOzHVlZp+rRDR1AmynJky
3A59M+OkLA23H0ffrqitS8nHfuhMpk4G13ZvxpTx5NuZ4sRoDLQLGKXgvFS0HS3/XWYBpGvJTupl
ukgt+POlhb8dwKCMsz355hQDYD7ktntGJOfipG+K8IPc+ReRQ5ieMGYhJ4T0fdKr72hv5XMrW57t
jGRHPEwOXlNsQb3Yp3Qn3g9Vby8nMLjk/GhJwKzGMuVVVSLHJhIu4I08KevPRX4SUTXbRfEgVno1
jR9c7hcHAeQSGOhgWc1fKD7MsNqhlY+WVxL0MwrsJkb2IF1khuIYRyvpvTxHN6Od7uMo3+Ki6k7O
vyRFf2tG+N8bAP47k8T/jUNCoff8z+ygv3QDz+Oua/9AmeCPiz/JEV8j9Pn8T4Q+BmK4a1Bao5JN
R1l0gX8OCpEPhJKu4BvPyacgR/qS0KEz8qFvqiPWzASPU/rvQeGz7hujBOjQQs7qdwaFz4TM1ycw
6F0bYC8qblCFTsmjSRXP2BCEspdIXXIwSz291gpNnpm9h+pVghHuJrJLpiRlrIS+YhZ0Z+aqr++V
OWrXOF9Of45SNwE4GpXvZR/FaxnppS8xXhMcoqUxX6id0jAHh0aEpJruNLvGArKFNq9sYg4WYUjK
kLX5U1f0f6lM/2OB9batIUDgPGGg2GB/0Wd5vWsds0SbZZwWOvl1cFeXlnHZA/jL0EVvfmRyOhLs
JHh2K6dQziQoljcO2HcFMEpQPOqV/VCONOz+ynp+a1v9xzFVhIzuRzti33+PXxObxKd+7gN0fKjh
YVAwWhVyPjRVfu4D5ZNM55GyAjlMYJVizvOTqaJ/AlaOQIdsCoUPZkB/7wPtk6idLQh2Jn08tsvv
7IM3pThIDX6H8ABk2xns1tdLpZkR8q1wUfXiWVubc8IB2E4SGGHWvgOC6HtuGvUNpiPdPlOaEcEF
je56OpfnsWEVWLUbiDZYnTUfi6WmljByfXnA5jjad+NYkELKCbYSZV2jEhtE/aU6NXstd/SrlFTn
oQji+CqcMYaQ4lghczCi+tDOUb4i46A32KetdAzqNrpX8lle5wi/FX5n1MOXxS5A2Ms9sMosyLcT
6cjzm/y/vVwF5uKfl+ttg+bUj4cfz9H7tnx8CF8TrMSn/162KMBwAoMIoPo6kZ9CXoqmHX64EOHA
gPy9bJVPCHEzrgdOQDOT0PP3ssXBCvkwNgJzMUaa5u+sWhG/XgZvpCuJcDLVMqR3ekl875e9Uka8
4VQzVHMjWh+bYQA7OE5T99cK+Mcwaou1/+IyTKvJsZibA1iB60rm8foy5qAuC9lv4Ep0uQ/WMkyz
n7WD0azssYm+pZEuSas5lmrTk+dkUvxlYEmulG6aLmejiOc1Nq5g/MxKHlrfFMYR6znuE4aUJtiC
NpLVaV9pen+Zw3vIfDBi06OeB91ulECDb0K6ZF/Qs0KjCTi1jLoytSB4rExpvy3A/K4aRg7heWsu
Ac5JhkCExz20mz7rG7olSNajzKBA2ybjBkt1FmSdzVwGwOtVwi4GszdU04Xw8DJ9B8EnaTPB427c
OiCXzAtEA/EzLnp4/UtA1ebo3J4rj87yNFpjHboqIH6gvFH8JeaVJ66K6fiXWs300UXCPqbIkIp5
Ty2QaGdz2+hnakJtNIMnRPAiV4cFZpzBBCTHrSVd2TGluVumEZWRkZazMEfp8SdGaew2X+xF8kpg
P8wfkbRY1aOBL44ujSnJYRYwUCvqENcjPbBdvcugAcWY7A3uf3F3Lc2JJEn6r2BzmRmzpZunALOd
MRMPPUqiSiUkVU9fZAFkkUkmmUk+gGRszfayP2LPe+rD3va4t/on+0v280xCRQQpQERYV3W12bQ1
ksYj8PDw8PD4/PNa0a7gEmdXhvakiYYt6AKJSH9rE91lBrEN1ZGskYCewDQBEgg/XQEpguRC7dkq
qjQS4o1Zh62rcLWuoGmLuWmm96o1lqUXlWwYJAuQM0eeAvBD0RoT97kZteKwCKpKd3ltW437cFGu
dL2oFt400fulYz0/P9+UAVPoYNtOb1fPaD++/5tKOZJ0CmiBAEROymrQpNvCVlJ8MvXRV2rmFzuN
uonK1hVena3QqgDAaPq92DqrHNiBtI+FDQjNwsng39iL5DvE8aJadWXXSlN0rJ+BPrG2Bi+CE+E6
CkaU8uX+r0a+Th4rTfXjTCUVU7y6/d3mvvlshc0pmisu7PIY7VJNdM6qWOEvSP6fIVNgFqOojV7l
9TVyrNM6GvvUwzsPRGjGEn0u7YsqyEJv0VHEbAI05C0+zBeYPFKbragF0O3CAol+hLwmCNnmVnee
uOuoDaqQ+SfkxHxkLOrlW9NtNdDI2gsyYNObTrLj7jN/uPCMKlJfP++yC8uT5Y7QcyQ99CLTKGTt
ki3XCIW7C4nih18Z0VcdpIVIRINZRKA+L/+EqwcqDnG1IYAhkSfxmK36E4gViTitBVIlPH1+Pftw
F0IdMNEyIpoDmvxNzGo7xcWoxUVVMy7lOE7BnCu3B39uFdGGAmw+3fLCRU3DckavqGetReh1/FY4
R7VAaFcei8iqfGqZldoEr3hmEwQxTvhYiubtEpoW4RHfqzxf4BE9nF5Oy8VWP4nrV2jji/euesMu
df3I9IfuEhm8Yj0xn5LImyW9uFFpXk3DygEUXIqJ2drm6J6KSxgQ2ohlsfXAICFuPatVbDRqeFbt
Apsfdidgub6r+UuvPUX+slNPwrD9HOIRMmxFNRy0ntOvBmHtY9z07UsTaC90+2qhq9zEQjqy/og6
huQCDeAqSDCWH+2zSb33jKZ3V5EbhFdb1pTj+MndSfNGpTmYpHDbQhkqWswILgN8EqV6MbHtblKd
zS6i5XrVmyxnT8u1i/ei2dxrR8/hsrN/TPkYIGUB6k7vdWhxC5irpCzQQLaqXrMy7aKXSuXRniZP
PmBN7XJcQbFjo/ahWgeV2aoSVrsOUkQXfuy2Dr2NSsdAOgWiQUAAeAYIgfw22Zj7y6SxwBR8F206
z6omHvFrZfeXVbkad5y62eiXQhSSmCtkgcvFabFnJ5VVp5VEAMqCi+nGREEOwCP2yJ8ti+0pWu4d
UFJOp29oBtsTGQacVDuP6WvQFM9itwElVZ+AcolRVxKgLAblyO2FG7fngQewyQeUDnTWpdW7yuzs
1qmOQQrQnhZnHfu53k0ql8XJ7NLBx3Xc7FYbbrfa+kfSnLbBjeyvGqD0Kl5YrUEQ1w5EEznKRdE9
OrmCER+RchqUbp2xcxMh1wz1KXhs9tDfbRWgY6DbMNGHZr1EJdbavz5gUGSlohWfgUMBwGxEMThm
qAPz9sHXrC/wIIbmi91aBTtn2XRuLHc+WpbXkysP5HA9Z2Y/91H2MIyjKSpX0DmzBxayVq8Znp1d
Rs8L58CEdhWA+cCsKMogBg/p0I9bzQD1RphPK1gtCN+FSgpz6V/BwXrdpAgOglQBbzoe/3AHH115
9hx81OCjF4cRi6w4FI45+j/yY64Cpgxc+RvY0GkfD2iapyaqP5WQfkCVJYK9lF306zHXAD98nZK0
Z7Q6YMz4es41cDgS5UoZfwEe4tbbzjnZECjTi+dAUD5hE+M0liIyvMon9tQto+PB/LnRSRooBV2x
yWoSXbkt1BSGdZBEAgMQWJ9AQ0VPI2eDSp26BqKIegqIIl5aa7+gwm968bxuoL4O+zlwwrvystSO
Yg/XCbjL9ixuTHqNiffRQw/aaDpNMlf0Q1sXvSxgMfbYV9pBJiOxLvzlImCIsP66bWYbCVuGho7S
yPeWELQA1A/hXw0NXZHp5RexFKhsyZPzeApdQECihuwYb+D2kgpuUi4B6VukwQAtx1PqW5IJ8imO
7DQdZmdAiYIwFJ2aRf9nr+wwWmE3dK3imXnh+6C8LLqrG9cPwG04q1xWXWt1wMfvAqAwJugjkMnG
dQNhnIQSrtbR7XY1bVW703C9vEI/2FmAeK6CjEKn6q06k2UjabuLybQTnIFk24/wPLxyLpqosWsj
w1i7jD5bpQngUva61W3WcPyXLLNbC9xbxG71i62lzYlydrrRQUFN5OJLSMjjjABqUFRQpRk1wgXW
sBt6jaeJvbbbq0XTuW02zb4HdsOVvyi1537zEe2ZUe44vyqVEvdyukLh8Cxsltr1Iqpv/dgut+fV
5tC25g8NPOp0fNTEzhpz6vsZV7uV5nTeneKOb+NJ+WIFaMblxGy8w+PUClkEYEzQuxX14ahYrfgI
c8u18ewsWHycu/XrZml6E+C8rFrWePYMPDUmhYLS+fO7+rNX730/h8XGp1BxFiA6VpR8BBFScm+E
MS61vCiKfnvnwb8/eKf90X5Bm0ZRqM41/vYnvFu4Ec0AjSFcYXsj6BS8QzqjdLr7BDg4jqJ4DMno
IIWrCzY8dm/6D5IZ6Hsx2fy62AItHLo2IoKrvPweA25p6DUd7P96mTL3/82+b4B7JNaFelciClfU
QbWF5pV0rhG1v/DlWz9R3FfD7aGV/oMNd+yXP0JDL6bUQTHoODUiywjzbO21P+D62/39Rnepgqjn
/YtfTv+UrCobPdMjff67YGTpCm/98l+RHtv6KPxtVna59VtuHttjbfSxO9Pc78B/eGUZAQtGZtJL
13vzrajW829/6jCXjYXnHnpT+TqNnW3zslH2SUVSwnCJ752LSvujIhRXFdw3VhKPGlLz6mKz1Mod
9BQYaWalb6GZBayYi05NgKII1S/w6FqRMS4MEMvKGRvsQFXpHQgImFM4nxmB1EoJt68m3NKrIyCu
PmppOyywhkODCaopI6AAzAE53gPy8wz4xRHumrXo4N7++810aPXwjPP1iX17T+3Zk3+A/XvuRtja
kbTY9cOm+u1WAkEw8OncOZ26FNvz33ji7R/1yNXxg0AYi/+G/3CfH2szM8DlgJt1akc4vl418mP3
UOIH4kW2rsPpsjWDYwEhEZ9hOt+UZzJ1/Llh0FGb/hp3IkEo3XlUtXAdBsxwuJx0rpR7UxYbsDmX
kgqlBK2q0HdeMJZUQBgcVbE38ZJZEZeTzraqQeytMWSueHihMJUPc7oZfJhJOqAGwqo6+IgrQMDF
pCqgElpVqQMWj63CecCGEpiFWrcoC08CSSo9X6pK3YQGNOdCb2aBtlqKEOjpRHWQT0ZIzXJdm4si
jSMBxj+ebhz/MGaG4CTQ0FRd6nuvAKP7c1iQo0kQJatLv/QgtjCIh2MrhOMcCVsRNB463PJD7A7z
uh8BGAdIG5KKymt6PowL/ThkXFK6iTLpGnT0z/veoHf/1Ov+W4GMxwigMNn+G2jlBBoVsNwi80Q0
KgTk3W+qeYf17xMJIgusHH3sCRq/0UXu3Jkg5hdsQIO7OHcn2CJ8LcmwDi5sBgHZG1V5UbjEvXNb
LGGr9hvMEXINsJVyMalfQ/JTWWgcxO7Y4oJIbFWD2I7JxtsyKU2pOtV7w4+HjjUqeJ8LBA3oIAUl
QOLoSVd1kK4x80Y4mzDM4fE0WGAHaYrAE4OZw97lsLF0vBloLXHrzRRC60rtz1TV83ID/0wXcPdF
R1xyOo6G07bDfKPwZARjQ5CsIXLqTq2hF0eCxVPnCVXN9CaJL5yvIKVXFzqPWYS6aOQ8UNflGoJP
ofIO5Vmji2EgiqXGzspiI9PyfNFdNzTszgdCBDEQ7wqKIKin6owv2VDchASXUxZqSscA4T+Uhe4Y
AtJT6mI7X/4nMgrjP18vPCsQdh2wK+ribww3ERYN5b7qUm+toRwVAOaiQa4RepEpHC54/NMg1xpK
WkiBbIrpiz5S3BMWjqR7po5jpM8SL4pEc6hr2Mh95rClxRVKp0YKWlfdGxArCdWwi/s4SEdidxP0
ReJzP/1G2WcxvK8E+UD/Dl2SmSu6SbRf0SDaW5P/xfMBl5UuHjWJUl289xZCfC4mlarjyEilSopI
YTWKmy47j4uo8g5ZLMy6pcFR3H/5LXald1xUWfJxTje6e9xMxAcxgODVxQ6MZGQajiOldAgOpmoW
A0RrZuE8DTi5NLIOsJDyj6erY2C4xoQJWVoAWDTIpbc2Vrg1PFfYKCk1jbpGZvBzwmmKvj8aJh1L
SeC0JEh1tg+eeEtDE1sNU/3yX14BBb1ffkvfM++CL//tjixf1DURRCnPHtswlHRNYHFlucxdyw46
pd5RFfw42dngNQ0G3Y4D23JZ4YKFQliERqrqysBbvSXF9JW6BiX3kIeJUEXHZ5i6DR0H7K87d5AK
IXFV1+5XazZkw6VoxToeITIfOtjZ3w0NXqNtBYUHBHOCE0WyVF0d58PEENauAe54YNta6AmHokVC
Gh48Ar5dHrYKrG7pqEwsIhEXpnPgOd4bAZVw4G++B8jN7klNGWlpb2y+8pEPyvkogBTyoCZX9uw5
l9K3zbQXB554CgEXtpv8fJvQ9x6ax+eCXlLUlpoKgDsHpEY64ahmXW3JNlHbLlAHRAW7AfLb9PGB
doI4Y9BFN6kqHm37AECH99l9ZH3bGHd4tp148igg06cSR/wPZBjAXRMh56tOPzzSumEzTDJEVAw1
a5W0j2OlDCw2yoU1DNRmDuW1d8FZxF2Id60W2B1RK0BV2jqG6yOJ4nsRznYhVMVjGroPEl02KhYa
VVRHlTV8tz6bmIEx5JLopEcjGVBqwByASkefA1T76hjoBSAGRhW8QgT0cIuVzqyAhm2CKZOaYqKu
EBaCEHpvviQzkm93SmXuiYOFTkUrfY/vhcCIiIanIyJxxx7udcJy8w+nX0LPyQeLcyUKkVcdy5F+
pW04EyuecUFp8LtvBxwr1guh2PTadWUEa2PiLXAxEEbZ5z2OHcVwmAQi05EwBpvCBAhPYbpVDdPt
Gu6MBQLqRAc85DqAGkSYsY5MWy+M5KONSA1VDa6zNkamqFsdmbYLawdrTRzEqrO9YIFn5CFX9p5H
R5pvVmXFJ5kdC/zT6Y7i0hoiVpPwZC0NK3eJ2hU3NBI+RZpwaydoj7frS44CVl4aAeBNolgNno3w
9yNDmKyGRCMaQSJbILgG3DD5KKevGojR4XMEJZR15C6vRzvOATRU6vO9jpgjzjZlyEL8HCWna+Gd
EUgGVqbWL6q7+B1ACHikEqF5aTcrVcm3LFpI1qAjkXZrRWYshyZp1xjVCQ8cb8FsecoadHxrwa9H
hgt0nAhAQkmx+grexitjBkhGMOGyyPuANZB/PN3mwFE7hk64oFQutVZT1XTfc5n8IKjBUeD1MhIn
qyOp+Mo1BYwk6opAZmLJRF+h42hGnasU9ZR1AEnvkEeJpdcetH9TV8O9h1NO3HiohFSXSzsaoD/B
JsAlpUFw6jVBMCfm8nXcOga+VFGCW7CGCS+YM2TBmEuirYw2tfzj6S5isDTG4uGRdu9T9RCDpRWt
s+QAn2M2ZQ3W9mhT0Y4Q/qA1Fx/mdFU8ZrV7IAyZjD3x2ribwI3fHAs+EagSdtdBGMEnm+pkb37k
yHgbHhkHlDEJRIPWcasZGIH8NqUDIncdOgYhWftSzQmIDfQ4ZqSM+2xkjOWbHihMdcRz6MvlLQRt
o/t3xnCkunm+/Ae5/7yrWQNcWqAIAtElGChK4JrbTVPLhvntUmtZSapqam17/rS3UZK9/aMeheXq
hYCgfl1LHoXv0dMdSscDp03hXi7e1HAB7DmFAXMWDNk4Pk1yJcRNrWp8l0DcGsBXCIcuamuVBV95
7pgy/VwSTRhFMvzj6Wp+DwUHbBILMwYjlbrkO8BXZ6LYw1mBPOvcY7Maa6ARGv2QNdCfJ8ARo4JL
PCk0RBLnCFGGzJqKgjXc6c4DFMuJcauGIBB1fROHjY3Q5Kadxg8aFNFPGOVvBbE6JmzG8qJpcH5t
VOyIuAgi+VH1eyhEGXpjcc105DsGgVW4RUGm4EZ0xJN4qxKfHXQkI+CkJ4Ub+tfg/J4rNfPUGlbu
Gs9HYDIVlVymbnaqqwfJslQN2+Id80XXkPIYq871JgkmyVp2Z8D1qKshQ0rceFJJSxkcrsoqzhAN
ObI1GMYNuA1s9MqWtK1jX98ysQoMkbO6LnCxYN7OFiFiNFXjwEUOJZmSLevAAiK5NrYWIj45bXSq
PGPEiom8p3UUf703fBGZDHp7dQXfIVbEw0He7QqEvjrk2zuhCnpyahAMAizL93eooPeiOo5MHwyQ
82A+3AafZhpYlDVEQg8ms+RkJgip+TinR/0PbGrtahoASR2iLVQJcDlZjKVjxoAQU1gouzn0NOFj
na6Ox/XQyFGHjleEJ8uIcA/ic0z1ocPVfQDqw1sUriOUYPuFnws9VHp6UbzZmdvDgaGVmj2peqrN
gDexy0ITqN2fC/w/rbxB0bZJQwwx8FFN7SR5/gagMx2xT98aj5FL67Ew4jqiNcp4mF5XWnikb9ho
bYAungCzudDay38ihye9U1BTaFAl8nmcbs84rljCsECB5fzfv/9naNMndGFEqR9mcIVq1Rnjq4Zv
kpkGfW1AN8/ANM5/dPoMHixUkBdviRODC0vlU/sjajykao0ovbGZzc09/LlrMS/BfckqfAQjARNT
i2g7XNFRDdb17LEHBT4wG9dIS0xutBqE79SweDcstgJLQAOhK08J9OsaYsU7VnSs4ghAm2IYxnwd
aGk2Y2hY+wFu2jmSNfigW4ZmBFJYk6nm4CHw7RJLL/x/f4hk7nkQD4XbtoawHAh8CxnGFPXXZsEQ
lSTb9qEh1wgqlthyxLSrjgCMZos8seAjdbx/EBUB+POQHxVE62DK6rAE78l5J6aOcKYjWQcR2qr6
8i6a5rhSnl9H8MDl5hONnGmIz7P+MoIx64Aa4BVhDILVWKwF2S18iN/8jHoFRj2Lr1jm9TUcxu9g
x9L6gc6dD3N6EJGxzu+Ui+ugoqEn35CqbIWoD52A1Gd9Bzhk5NHLlRCFoNGpuuwj+7Iqou2yUV7p
dako+6jGhKpj4K6Y9a3twC69MM8ZVnQAwjNFvaXrlOI3axPnQ2gWniz0OMp18iCbUzezx8HeETQY
chsgOIkpBk1w1GfewSMpsotcELk4LaH/gIlRUYUa7aoefEgc7e3domgsmXUihInML785xizhMyat
1HWAfdMv0GcYQURBocpWRw4z+wLZKbC398heRX27yJ8wHD/km3Je2acOZCFeYD57jp2TT6KWLSBR
py7jZfSvQunqwevkt1v3rEpV9br3HZbFBRNyeeLDqY4kXBuPNhJcXgeOrR2wtcgsoIM9pIOnBCGp
pSNf1vEcT2am05Em7o1wlxBxTjp6QlwEhjsyiVZQ4qjTgQu/YI79KoZPQ4LtMgZgQ7i0IffFz8bT
bysDZFuR6RdMA23t1AXToxvSJ8LxXW7quKkYQcynl14GDzvVw9yhj0EsTxatm/gwp6v3CQjdNfqO
CAuHQulDkr/dMZBHK/ADHgoZSwOIr9nMExZHR4TZRg2gnC7UcMEZkLv1ci9QOpAkHY9unX+5MYCM
dSd/zbt/6qBuTAErxDmOEJkccd44OiqWOp7HYzIhXUn981TvQBfW1OJSyAfpQClcoCqDOgTwVkIp
Ut4aBbvwqb1deY584tuchdRebweepQNHu5GfIohosQnd/sJpQ+g4iUFCw8GABKTwYr3Lh3JC6tFA
Bc7GQtPv0B+hmy1wNXlWC2IJbhSnnxg3eEYbom6ES0qPOB20bh0zAA4BufvN1MUBNMz8vbEsdJiT
U36hoyblvSXxb+qoSHliLrDvYjihI0fyHjynolQde5YU/KuBV3KRHiFtwazq0e6saITcVu7hAjYe
biyn2/Ud8/GYRl9hl9YbncJ1DODIrKQajBqHVIjH23zwmI4aiSxddGU4hsv+pXAejlB0DBbU1Nkg
7UzIoQIAEJ3YNYU4BSRJ6jp78GzEpoKlVnSEEg+ANIqz1QFHfYhREilNVoNlfsLyWlnm/SKOgBTi
eiXXC84m/vF0298JMis6IBcdwgbSqw3ftHyiNG80vS81GmBlQotOwDBqdR1FyptyyUHa6rDQRy1t
UPgQA+qEeDHvQMSgGBmNedNWyOApO8zf/w0vPjlMZ6oXn+1vQ+azv5Jt+697lB3mRW4aC4byaNZ+
32+ZXcYpH/XS25VPYF+LmUvDw+uRsDd1YHfv41ACMqOfO99Ip+/4hy//C/LYxOCSUldymHUpzwJ+
n0KyPD48vizpWm3Md09+d4eoc/vbfB/Wn0fE9wN+yxwWwB/vW+aRDn5n33J7A+Q49M1pMHJwyfz7
/wMAAP//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38</xdr:col>
      <xdr:colOff>682625</xdr:colOff>
      <xdr:row>67</xdr:row>
      <xdr:rowOff>127000</xdr:rowOff>
    </xdr:to>
    <xdr:sp macro="" textlink="">
      <xdr:nvSpPr>
        <xdr:cNvPr id="2" name="Rectangle 1">
          <a:extLst>
            <a:ext uri="{FF2B5EF4-FFF2-40B4-BE49-F238E27FC236}">
              <a16:creationId xmlns:a16="http://schemas.microsoft.com/office/drawing/2014/main" id="{57E233B2-9B65-4A7B-8CEB-2B055D98F5E5}"/>
            </a:ext>
          </a:extLst>
        </xdr:cNvPr>
        <xdr:cNvSpPr/>
      </xdr:nvSpPr>
      <xdr:spPr>
        <a:xfrm>
          <a:off x="0" y="0"/>
          <a:ext cx="29638625" cy="137414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xdr:from>
      <xdr:col>21</xdr:col>
      <xdr:colOff>693016</xdr:colOff>
      <xdr:row>1</xdr:row>
      <xdr:rowOff>0</xdr:rowOff>
    </xdr:from>
    <xdr:to>
      <xdr:col>27</xdr:col>
      <xdr:colOff>458931</xdr:colOff>
      <xdr:row>43</xdr:row>
      <xdr:rowOff>155863</xdr:rowOff>
    </xdr:to>
    <xdr:sp macro="" textlink="">
      <xdr:nvSpPr>
        <xdr:cNvPr id="3" name="Rectangle 2">
          <a:extLst>
            <a:ext uri="{FF2B5EF4-FFF2-40B4-BE49-F238E27FC236}">
              <a16:creationId xmlns:a16="http://schemas.microsoft.com/office/drawing/2014/main" id="{48329578-B143-49A4-8321-CB7087B73ED5}"/>
            </a:ext>
          </a:extLst>
        </xdr:cNvPr>
        <xdr:cNvSpPr/>
      </xdr:nvSpPr>
      <xdr:spPr>
        <a:xfrm>
          <a:off x="16695016" y="203200"/>
          <a:ext cx="4337915" cy="8690263"/>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325002</xdr:colOff>
      <xdr:row>0</xdr:row>
      <xdr:rowOff>188479</xdr:rowOff>
    </xdr:from>
    <xdr:to>
      <xdr:col>21</xdr:col>
      <xdr:colOff>473363</xdr:colOff>
      <xdr:row>43</xdr:row>
      <xdr:rowOff>121227</xdr:rowOff>
    </xdr:to>
    <xdr:sp macro="" textlink="">
      <xdr:nvSpPr>
        <xdr:cNvPr id="4" name="Rectangle 3">
          <a:extLst>
            <a:ext uri="{FF2B5EF4-FFF2-40B4-BE49-F238E27FC236}">
              <a16:creationId xmlns:a16="http://schemas.microsoft.com/office/drawing/2014/main" id="{07FD1770-8EC6-4CC2-8B95-ACA1C9695B72}"/>
            </a:ext>
          </a:extLst>
        </xdr:cNvPr>
        <xdr:cNvSpPr/>
      </xdr:nvSpPr>
      <xdr:spPr>
        <a:xfrm>
          <a:off x="325002" y="188479"/>
          <a:ext cx="16150361" cy="8124248"/>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675410</xdr:colOff>
      <xdr:row>2</xdr:row>
      <xdr:rowOff>90920</xdr:rowOff>
    </xdr:from>
    <xdr:to>
      <xdr:col>20</xdr:col>
      <xdr:colOff>460375</xdr:colOff>
      <xdr:row>5</xdr:row>
      <xdr:rowOff>127000</xdr:rowOff>
    </xdr:to>
    <xdr:sp macro="" textlink="">
      <xdr:nvSpPr>
        <xdr:cNvPr id="6" name="Rectangle: Rounded Corners 5">
          <a:extLst>
            <a:ext uri="{FF2B5EF4-FFF2-40B4-BE49-F238E27FC236}">
              <a16:creationId xmlns:a16="http://schemas.microsoft.com/office/drawing/2014/main" id="{198D0F41-0158-42AB-BDFE-8D2BD35D4BA7}"/>
            </a:ext>
          </a:extLst>
        </xdr:cNvPr>
        <xdr:cNvSpPr/>
      </xdr:nvSpPr>
      <xdr:spPr>
        <a:xfrm>
          <a:off x="6009410" y="471920"/>
          <a:ext cx="9690965" cy="60758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204337</xdr:colOff>
      <xdr:row>3</xdr:row>
      <xdr:rowOff>23703</xdr:rowOff>
    </xdr:from>
    <xdr:to>
      <xdr:col>12</xdr:col>
      <xdr:colOff>527610</xdr:colOff>
      <xdr:row>4</xdr:row>
      <xdr:rowOff>180720</xdr:rowOff>
    </xdr:to>
    <xdr:sp macro="" textlink="">
      <xdr:nvSpPr>
        <xdr:cNvPr id="7" name="TextBox 6">
          <a:extLst>
            <a:ext uri="{FF2B5EF4-FFF2-40B4-BE49-F238E27FC236}">
              <a16:creationId xmlns:a16="http://schemas.microsoft.com/office/drawing/2014/main" id="{6E8B3885-4432-4A6D-99EB-EFEA7050DA22}"/>
            </a:ext>
          </a:extLst>
        </xdr:cNvPr>
        <xdr:cNvSpPr txBox="1"/>
      </xdr:nvSpPr>
      <xdr:spPr>
        <a:xfrm>
          <a:off x="7062337" y="595203"/>
          <a:ext cx="2609273" cy="347517"/>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Revenue VS EBITDA</a:t>
          </a:r>
        </a:p>
      </xdr:txBody>
    </xdr:sp>
    <xdr:clientData/>
  </xdr:twoCellAnchor>
  <xdr:twoCellAnchor editAs="oneCell">
    <xdr:from>
      <xdr:col>8</xdr:col>
      <xdr:colOff>233822</xdr:colOff>
      <xdr:row>3</xdr:row>
      <xdr:rowOff>6165</xdr:rowOff>
    </xdr:from>
    <xdr:to>
      <xdr:col>8</xdr:col>
      <xdr:colOff>711529</xdr:colOff>
      <xdr:row>5</xdr:row>
      <xdr:rowOff>88729</xdr:rowOff>
    </xdr:to>
    <xdr:pic>
      <xdr:nvPicPr>
        <xdr:cNvPr id="11" name="Graphic 10" descr="Money">
          <a:extLst>
            <a:ext uri="{FF2B5EF4-FFF2-40B4-BE49-F238E27FC236}">
              <a16:creationId xmlns:a16="http://schemas.microsoft.com/office/drawing/2014/main" id="{B1E25B8D-08A8-4B53-8614-BB06287127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29822" y="577665"/>
          <a:ext cx="477707" cy="463564"/>
        </a:xfrm>
        <a:prstGeom prst="rect">
          <a:avLst/>
        </a:prstGeom>
      </xdr:spPr>
    </xdr:pic>
    <xdr:clientData/>
  </xdr:twoCellAnchor>
  <xdr:twoCellAnchor>
    <xdr:from>
      <xdr:col>7</xdr:col>
      <xdr:colOff>661147</xdr:colOff>
      <xdr:row>20</xdr:row>
      <xdr:rowOff>118849</xdr:rowOff>
    </xdr:from>
    <xdr:to>
      <xdr:col>13</xdr:col>
      <xdr:colOff>532279</xdr:colOff>
      <xdr:row>24</xdr:row>
      <xdr:rowOff>22411</xdr:rowOff>
    </xdr:to>
    <xdr:sp macro="" textlink="">
      <xdr:nvSpPr>
        <xdr:cNvPr id="12" name="Rectangle: Rounded Corners 11">
          <a:extLst>
            <a:ext uri="{FF2B5EF4-FFF2-40B4-BE49-F238E27FC236}">
              <a16:creationId xmlns:a16="http://schemas.microsoft.com/office/drawing/2014/main" id="{406E7CB4-031E-41DA-8576-22E372AFAFCE}"/>
            </a:ext>
          </a:extLst>
        </xdr:cNvPr>
        <xdr:cNvSpPr/>
      </xdr:nvSpPr>
      <xdr:spPr>
        <a:xfrm>
          <a:off x="5995147" y="4152967"/>
          <a:ext cx="4443132" cy="710385"/>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69747</xdr:colOff>
      <xdr:row>21</xdr:row>
      <xdr:rowOff>45536</xdr:rowOff>
    </xdr:from>
    <xdr:to>
      <xdr:col>12</xdr:col>
      <xdr:colOff>393020</xdr:colOff>
      <xdr:row>23</xdr:row>
      <xdr:rowOff>14653</xdr:rowOff>
    </xdr:to>
    <xdr:sp macro="" textlink="">
      <xdr:nvSpPr>
        <xdr:cNvPr id="13" name="TextBox 12">
          <a:extLst>
            <a:ext uri="{FF2B5EF4-FFF2-40B4-BE49-F238E27FC236}">
              <a16:creationId xmlns:a16="http://schemas.microsoft.com/office/drawing/2014/main" id="{244F57C7-4ADD-4914-9798-3EE40398D920}"/>
            </a:ext>
          </a:extLst>
        </xdr:cNvPr>
        <xdr:cNvSpPr txBox="1"/>
      </xdr:nvSpPr>
      <xdr:spPr>
        <a:xfrm>
          <a:off x="6927747" y="4281360"/>
          <a:ext cx="2609273" cy="372528"/>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Service</a:t>
          </a:r>
          <a:r>
            <a:rPr lang="en-US" sz="1800" b="1" baseline="0">
              <a:solidFill>
                <a:schemeClr val="bg1"/>
              </a:solidFill>
            </a:rPr>
            <a:t> Profitability</a:t>
          </a:r>
          <a:endParaRPr lang="en-US" sz="1800" b="1">
            <a:solidFill>
              <a:schemeClr val="bg1"/>
            </a:solidFill>
          </a:endParaRPr>
        </a:p>
      </xdr:txBody>
    </xdr:sp>
    <xdr:clientData/>
  </xdr:twoCellAnchor>
  <xdr:twoCellAnchor editAs="oneCell">
    <xdr:from>
      <xdr:col>8</xdr:col>
      <xdr:colOff>28422</xdr:colOff>
      <xdr:row>20</xdr:row>
      <xdr:rowOff>179124</xdr:rowOff>
    </xdr:from>
    <xdr:to>
      <xdr:col>8</xdr:col>
      <xdr:colOff>612046</xdr:colOff>
      <xdr:row>23</xdr:row>
      <xdr:rowOff>154881</xdr:rowOff>
    </xdr:to>
    <xdr:pic>
      <xdr:nvPicPr>
        <xdr:cNvPr id="14" name="Graphic 13" descr="Target">
          <a:extLst>
            <a:ext uri="{FF2B5EF4-FFF2-40B4-BE49-F238E27FC236}">
              <a16:creationId xmlns:a16="http://schemas.microsoft.com/office/drawing/2014/main" id="{B372AE41-2DE4-4B97-B076-DE9B7CC5A16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24422" y="4213242"/>
          <a:ext cx="583624" cy="580874"/>
        </a:xfrm>
        <a:prstGeom prst="rect">
          <a:avLst/>
        </a:prstGeom>
      </xdr:spPr>
    </xdr:pic>
    <xdr:clientData/>
  </xdr:twoCellAnchor>
  <xdr:twoCellAnchor>
    <xdr:from>
      <xdr:col>1</xdr:col>
      <xdr:colOff>218786</xdr:colOff>
      <xdr:row>20</xdr:row>
      <xdr:rowOff>171113</xdr:rowOff>
    </xdr:from>
    <xdr:to>
      <xdr:col>6</xdr:col>
      <xdr:colOff>523585</xdr:colOff>
      <xdr:row>24</xdr:row>
      <xdr:rowOff>26217</xdr:rowOff>
    </xdr:to>
    <xdr:sp macro="" textlink="">
      <xdr:nvSpPr>
        <xdr:cNvPr id="15" name="Rectangle: Rounded Corners 14">
          <a:extLst>
            <a:ext uri="{FF2B5EF4-FFF2-40B4-BE49-F238E27FC236}">
              <a16:creationId xmlns:a16="http://schemas.microsoft.com/office/drawing/2014/main" id="{45793A54-9E35-4EF4-8AA1-2CD9A7CA93D3}"/>
            </a:ext>
          </a:extLst>
        </xdr:cNvPr>
        <xdr:cNvSpPr/>
      </xdr:nvSpPr>
      <xdr:spPr>
        <a:xfrm>
          <a:off x="980786" y="4205231"/>
          <a:ext cx="4114799" cy="661927"/>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460663</xdr:colOff>
      <xdr:row>21</xdr:row>
      <xdr:rowOff>78272</xdr:rowOff>
    </xdr:from>
    <xdr:to>
      <xdr:col>6</xdr:col>
      <xdr:colOff>25111</xdr:colOff>
      <xdr:row>23</xdr:row>
      <xdr:rowOff>41616</xdr:rowOff>
    </xdr:to>
    <xdr:sp macro="" textlink="">
      <xdr:nvSpPr>
        <xdr:cNvPr id="16" name="TextBox 15">
          <a:extLst>
            <a:ext uri="{FF2B5EF4-FFF2-40B4-BE49-F238E27FC236}">
              <a16:creationId xmlns:a16="http://schemas.microsoft.com/office/drawing/2014/main" id="{3F0EDF2C-545E-4425-9320-17801BA50E5A}"/>
            </a:ext>
          </a:extLst>
        </xdr:cNvPr>
        <xdr:cNvSpPr txBox="1"/>
      </xdr:nvSpPr>
      <xdr:spPr>
        <a:xfrm>
          <a:off x="1984663" y="4314096"/>
          <a:ext cx="2612448" cy="36675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Margin</a:t>
          </a:r>
          <a:r>
            <a:rPr lang="en-US" sz="1800" b="1" baseline="0">
              <a:solidFill>
                <a:schemeClr val="bg1"/>
              </a:solidFill>
            </a:rPr>
            <a:t> Analysis</a:t>
          </a:r>
        </a:p>
        <a:p>
          <a:endParaRPr lang="en-US" sz="1800" b="1">
            <a:solidFill>
              <a:schemeClr val="bg1"/>
            </a:solidFill>
          </a:endParaRPr>
        </a:p>
      </xdr:txBody>
    </xdr:sp>
    <xdr:clientData/>
  </xdr:twoCellAnchor>
  <xdr:twoCellAnchor editAs="oneCell">
    <xdr:from>
      <xdr:col>1</xdr:col>
      <xdr:colOff>423208</xdr:colOff>
      <xdr:row>21</xdr:row>
      <xdr:rowOff>3362</xdr:rowOff>
    </xdr:from>
    <xdr:to>
      <xdr:col>2</xdr:col>
      <xdr:colOff>228957</xdr:colOff>
      <xdr:row>23</xdr:row>
      <xdr:rowOff>199874</xdr:rowOff>
    </xdr:to>
    <xdr:pic>
      <xdr:nvPicPr>
        <xdr:cNvPr id="17" name="Graphic 16" descr="Presentation with pie chart">
          <a:extLst>
            <a:ext uri="{FF2B5EF4-FFF2-40B4-BE49-F238E27FC236}">
              <a16:creationId xmlns:a16="http://schemas.microsoft.com/office/drawing/2014/main" id="{42CF5EE6-6976-4553-8D46-8A77EDE4297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85208" y="4239186"/>
          <a:ext cx="567749" cy="599923"/>
        </a:xfrm>
        <a:prstGeom prst="rect">
          <a:avLst/>
        </a:prstGeom>
      </xdr:spPr>
    </xdr:pic>
    <xdr:clientData/>
  </xdr:twoCellAnchor>
  <xdr:twoCellAnchor>
    <xdr:from>
      <xdr:col>1</xdr:col>
      <xdr:colOff>267277</xdr:colOff>
      <xdr:row>2</xdr:row>
      <xdr:rowOff>94214</xdr:rowOff>
    </xdr:from>
    <xdr:to>
      <xdr:col>6</xdr:col>
      <xdr:colOff>615950</xdr:colOff>
      <xdr:row>5</xdr:row>
      <xdr:rowOff>127934</xdr:rowOff>
    </xdr:to>
    <xdr:sp macro="" textlink="">
      <xdr:nvSpPr>
        <xdr:cNvPr id="18" name="Rectangle: Rounded Corners 17">
          <a:extLst>
            <a:ext uri="{FF2B5EF4-FFF2-40B4-BE49-F238E27FC236}">
              <a16:creationId xmlns:a16="http://schemas.microsoft.com/office/drawing/2014/main" id="{BA94E2CF-0734-44A2-9AEB-AC90D0FB1675}"/>
            </a:ext>
          </a:extLst>
        </xdr:cNvPr>
        <xdr:cNvSpPr/>
      </xdr:nvSpPr>
      <xdr:spPr>
        <a:xfrm>
          <a:off x="1029277" y="497626"/>
          <a:ext cx="4158673" cy="638837"/>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291605</xdr:colOff>
      <xdr:row>3</xdr:row>
      <xdr:rowOff>16912</xdr:rowOff>
    </xdr:from>
    <xdr:to>
      <xdr:col>6</xdr:col>
      <xdr:colOff>63874</xdr:colOff>
      <xdr:row>5</xdr:row>
      <xdr:rowOff>10272</xdr:rowOff>
    </xdr:to>
    <xdr:sp macro="" textlink="">
      <xdr:nvSpPr>
        <xdr:cNvPr id="19" name="TextBox 18">
          <a:extLst>
            <a:ext uri="{FF2B5EF4-FFF2-40B4-BE49-F238E27FC236}">
              <a16:creationId xmlns:a16="http://schemas.microsoft.com/office/drawing/2014/main" id="{DEA527FB-625C-4491-BAB8-EE6DE6C79254}"/>
            </a:ext>
          </a:extLst>
        </xdr:cNvPr>
        <xdr:cNvSpPr txBox="1"/>
      </xdr:nvSpPr>
      <xdr:spPr>
        <a:xfrm>
          <a:off x="1815605" y="622030"/>
          <a:ext cx="2820269" cy="396771"/>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Revenue</a:t>
          </a:r>
          <a:r>
            <a:rPr lang="en-US" sz="1800" b="1" baseline="0">
              <a:solidFill>
                <a:schemeClr val="bg1"/>
              </a:solidFill>
            </a:rPr>
            <a:t> by Country</a:t>
          </a:r>
          <a:endParaRPr lang="en-US" sz="1800" b="1">
            <a:solidFill>
              <a:schemeClr val="bg1"/>
            </a:solidFill>
          </a:endParaRPr>
        </a:p>
      </xdr:txBody>
    </xdr:sp>
    <xdr:clientData/>
  </xdr:twoCellAnchor>
  <xdr:twoCellAnchor editAs="oneCell">
    <xdr:from>
      <xdr:col>1</xdr:col>
      <xdr:colOff>374515</xdr:colOff>
      <xdr:row>2</xdr:row>
      <xdr:rowOff>98849</xdr:rowOff>
    </xdr:from>
    <xdr:to>
      <xdr:col>2</xdr:col>
      <xdr:colOff>196139</xdr:colOff>
      <xdr:row>5</xdr:row>
      <xdr:rowOff>87305</xdr:rowOff>
    </xdr:to>
    <xdr:pic>
      <xdr:nvPicPr>
        <xdr:cNvPr id="21" name="Graphic 20" descr="Earth globe Americas">
          <a:extLst>
            <a:ext uri="{FF2B5EF4-FFF2-40B4-BE49-F238E27FC236}">
              <a16:creationId xmlns:a16="http://schemas.microsoft.com/office/drawing/2014/main" id="{19969852-A265-4C60-A4CB-F53BEE64296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36515" y="502261"/>
          <a:ext cx="583624" cy="593573"/>
        </a:xfrm>
        <a:prstGeom prst="rect">
          <a:avLst/>
        </a:prstGeom>
      </xdr:spPr>
    </xdr:pic>
    <xdr:clientData/>
  </xdr:twoCellAnchor>
  <xdr:twoCellAnchor>
    <xdr:from>
      <xdr:col>14</xdr:col>
      <xdr:colOff>462208</xdr:colOff>
      <xdr:row>20</xdr:row>
      <xdr:rowOff>175982</xdr:rowOff>
    </xdr:from>
    <xdr:to>
      <xdr:col>20</xdr:col>
      <xdr:colOff>444500</xdr:colOff>
      <xdr:row>24</xdr:row>
      <xdr:rowOff>31749</xdr:rowOff>
    </xdr:to>
    <xdr:sp macro="" textlink="">
      <xdr:nvSpPr>
        <xdr:cNvPr id="22" name="Rectangle: Rounded Corners 21">
          <a:extLst>
            <a:ext uri="{FF2B5EF4-FFF2-40B4-BE49-F238E27FC236}">
              <a16:creationId xmlns:a16="http://schemas.microsoft.com/office/drawing/2014/main" id="{B5EFC676-BFE4-4603-91D1-9691D8A6D392}"/>
            </a:ext>
          </a:extLst>
        </xdr:cNvPr>
        <xdr:cNvSpPr/>
      </xdr:nvSpPr>
      <xdr:spPr>
        <a:xfrm>
          <a:off x="11130208" y="3985982"/>
          <a:ext cx="4554292" cy="617767"/>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44093</xdr:colOff>
      <xdr:row>21</xdr:row>
      <xdr:rowOff>109597</xdr:rowOff>
    </xdr:from>
    <xdr:to>
      <xdr:col>19</xdr:col>
      <xdr:colOff>367366</xdr:colOff>
      <xdr:row>23</xdr:row>
      <xdr:rowOff>78137</xdr:rowOff>
    </xdr:to>
    <xdr:sp macro="" textlink="">
      <xdr:nvSpPr>
        <xdr:cNvPr id="23" name="TextBox 22">
          <a:extLst>
            <a:ext uri="{FF2B5EF4-FFF2-40B4-BE49-F238E27FC236}">
              <a16:creationId xmlns:a16="http://schemas.microsoft.com/office/drawing/2014/main" id="{BB225B11-B29B-42F8-BF81-FA1C8AB583A4}"/>
            </a:ext>
          </a:extLst>
        </xdr:cNvPr>
        <xdr:cNvSpPr txBox="1"/>
      </xdr:nvSpPr>
      <xdr:spPr>
        <a:xfrm>
          <a:off x="12236093" y="4345421"/>
          <a:ext cx="2609273" cy="371951"/>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EBITDA Bridge</a:t>
          </a:r>
        </a:p>
      </xdr:txBody>
    </xdr:sp>
    <xdr:clientData/>
  </xdr:twoCellAnchor>
  <xdr:twoCellAnchor editAs="oneCell">
    <xdr:from>
      <xdr:col>14</xdr:col>
      <xdr:colOff>676258</xdr:colOff>
      <xdr:row>20</xdr:row>
      <xdr:rowOff>188209</xdr:rowOff>
    </xdr:from>
    <xdr:to>
      <xdr:col>15</xdr:col>
      <xdr:colOff>494707</xdr:colOff>
      <xdr:row>23</xdr:row>
      <xdr:rowOff>186191</xdr:rowOff>
    </xdr:to>
    <xdr:pic>
      <xdr:nvPicPr>
        <xdr:cNvPr id="24" name="Graphic 23" descr="Coins">
          <a:extLst>
            <a:ext uri="{FF2B5EF4-FFF2-40B4-BE49-F238E27FC236}">
              <a16:creationId xmlns:a16="http://schemas.microsoft.com/office/drawing/2014/main" id="{8DBA50F0-7F30-41E8-9C9C-D75824B33E5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344258" y="4222327"/>
          <a:ext cx="580449" cy="603099"/>
        </a:xfrm>
        <a:prstGeom prst="rect">
          <a:avLst/>
        </a:prstGeom>
      </xdr:spPr>
    </xdr:pic>
    <xdr:clientData/>
  </xdr:twoCellAnchor>
  <xdr:twoCellAnchor>
    <xdr:from>
      <xdr:col>7</xdr:col>
      <xdr:colOff>650875</xdr:colOff>
      <xdr:row>6</xdr:row>
      <xdr:rowOff>134470</xdr:rowOff>
    </xdr:from>
    <xdr:to>
      <xdr:col>20</xdr:col>
      <xdr:colOff>338978</xdr:colOff>
      <xdr:row>18</xdr:row>
      <xdr:rowOff>145675</xdr:rowOff>
    </xdr:to>
    <xdr:graphicFrame macro="">
      <xdr:nvGraphicFramePr>
        <xdr:cNvPr id="25" name="Chart 24">
          <a:extLst>
            <a:ext uri="{FF2B5EF4-FFF2-40B4-BE49-F238E27FC236}">
              <a16:creationId xmlns:a16="http://schemas.microsoft.com/office/drawing/2014/main" id="{EB25965B-0455-453A-B478-50AEE1729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750456</xdr:colOff>
      <xdr:row>1</xdr:row>
      <xdr:rowOff>148647</xdr:rowOff>
    </xdr:from>
    <xdr:to>
      <xdr:col>26</xdr:col>
      <xdr:colOff>11545</xdr:colOff>
      <xdr:row>4</xdr:row>
      <xdr:rowOff>85148</xdr:rowOff>
    </xdr:to>
    <xdr:sp macro="" textlink="">
      <xdr:nvSpPr>
        <xdr:cNvPr id="33" name="TextBox 32">
          <a:extLst>
            <a:ext uri="{FF2B5EF4-FFF2-40B4-BE49-F238E27FC236}">
              <a16:creationId xmlns:a16="http://schemas.microsoft.com/office/drawing/2014/main" id="{57A88807-DDFC-47C1-AFED-C565F3F01378}"/>
            </a:ext>
          </a:extLst>
        </xdr:cNvPr>
        <xdr:cNvSpPr txBox="1"/>
      </xdr:nvSpPr>
      <xdr:spPr>
        <a:xfrm>
          <a:off x="18276456" y="344920"/>
          <a:ext cx="1547089" cy="52531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FILTERS</a:t>
          </a:r>
        </a:p>
      </xdr:txBody>
    </xdr:sp>
    <xdr:clientData/>
  </xdr:twoCellAnchor>
  <xdr:twoCellAnchor editAs="oneCell">
    <xdr:from>
      <xdr:col>24</xdr:col>
      <xdr:colOff>683078</xdr:colOff>
      <xdr:row>4</xdr:row>
      <xdr:rowOff>191407</xdr:rowOff>
    </xdr:from>
    <xdr:to>
      <xdr:col>27</xdr:col>
      <xdr:colOff>288635</xdr:colOff>
      <xdr:row>11</xdr:row>
      <xdr:rowOff>54428</xdr:rowOff>
    </xdr:to>
    <mc:AlternateContent xmlns:mc="http://schemas.openxmlformats.org/markup-compatibility/2006" xmlns:a14="http://schemas.microsoft.com/office/drawing/2010/main">
      <mc:Choice Requires="a14">
        <xdr:graphicFrame macro="">
          <xdr:nvGraphicFramePr>
            <xdr:cNvPr id="34" name="Service">
              <a:extLst>
                <a:ext uri="{FF2B5EF4-FFF2-40B4-BE49-F238E27FC236}">
                  <a16:creationId xmlns:a16="http://schemas.microsoft.com/office/drawing/2014/main" id="{95336E37-8773-4085-BA26-D4BB667B8F02}"/>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18971079" y="1022680"/>
              <a:ext cx="1828800" cy="1317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125186</xdr:colOff>
      <xdr:row>4</xdr:row>
      <xdr:rowOff>195943</xdr:rowOff>
    </xdr:from>
    <xdr:to>
      <xdr:col>24</xdr:col>
      <xdr:colOff>429986</xdr:colOff>
      <xdr:row>11</xdr:row>
      <xdr:rowOff>72571</xdr:rowOff>
    </xdr:to>
    <mc:AlternateContent xmlns:mc="http://schemas.openxmlformats.org/markup-compatibility/2006" xmlns:a14="http://schemas.microsoft.com/office/drawing/2010/main">
      <mc:Choice Requires="a14">
        <xdr:graphicFrame macro="">
          <xdr:nvGraphicFramePr>
            <xdr:cNvPr id="35" name="Customer Type">
              <a:extLst>
                <a:ext uri="{FF2B5EF4-FFF2-40B4-BE49-F238E27FC236}">
                  <a16:creationId xmlns:a16="http://schemas.microsoft.com/office/drawing/2014/main" id="{0AE84AE5-E686-4FFF-A9C9-1EB6AAEC229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6886011" y="1030391"/>
              <a:ext cx="1828800" cy="1325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732777</xdr:colOff>
      <xdr:row>26</xdr:row>
      <xdr:rowOff>176136</xdr:rowOff>
    </xdr:from>
    <xdr:to>
      <xdr:col>13</xdr:col>
      <xdr:colOff>732777</xdr:colOff>
      <xdr:row>40</xdr:row>
      <xdr:rowOff>177869</xdr:rowOff>
    </xdr:to>
    <xdr:graphicFrame macro="">
      <xdr:nvGraphicFramePr>
        <xdr:cNvPr id="36" name="Chart 35">
          <a:extLst>
            <a:ext uri="{FF2B5EF4-FFF2-40B4-BE49-F238E27FC236}">
              <a16:creationId xmlns:a16="http://schemas.microsoft.com/office/drawing/2014/main" id="{E7A2737A-51BE-4C33-BE7D-B646E2F3C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544077</xdr:colOff>
      <xdr:row>25</xdr:row>
      <xdr:rowOff>121244</xdr:rowOff>
    </xdr:from>
    <xdr:to>
      <xdr:col>20</xdr:col>
      <xdr:colOff>544077</xdr:colOff>
      <xdr:row>40</xdr:row>
      <xdr:rowOff>6945</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FDAF8104-5570-4B76-A930-99DED7C9E5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789677" y="5201244"/>
              <a:ext cx="3962400" cy="29337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753968</xdr:colOff>
      <xdr:row>6</xdr:row>
      <xdr:rowOff>83517</xdr:rowOff>
    </xdr:from>
    <xdr:to>
      <xdr:col>6</xdr:col>
      <xdr:colOff>571499</xdr:colOff>
      <xdr:row>19</xdr:row>
      <xdr:rowOff>79374</xdr:rowOff>
    </xdr:to>
    <mc:AlternateContent xmlns:mc="http://schemas.openxmlformats.org/markup-compatibility/2006">
      <mc:Choice xmlns:cx4="http://schemas.microsoft.com/office/drawing/2016/5/10/chartex" Requires="cx4">
        <xdr:graphicFrame macro="">
          <xdr:nvGraphicFramePr>
            <xdr:cNvPr id="39" name="Chart 38">
              <a:extLst>
                <a:ext uri="{FF2B5EF4-FFF2-40B4-BE49-F238E27FC236}">
                  <a16:creationId xmlns:a16="http://schemas.microsoft.com/office/drawing/2014/main" id="{912A463A-1F32-4B62-82EF-9EA54E8123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658718" y="1302717"/>
              <a:ext cx="3875181" cy="26374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278007</xdr:colOff>
      <xdr:row>25</xdr:row>
      <xdr:rowOff>168802</xdr:rowOff>
    </xdr:from>
    <xdr:to>
      <xdr:col>3</xdr:col>
      <xdr:colOff>293594</xdr:colOff>
      <xdr:row>27</xdr:row>
      <xdr:rowOff>173130</xdr:rowOff>
    </xdr:to>
    <xdr:sp macro="" textlink="">
      <xdr:nvSpPr>
        <xdr:cNvPr id="43" name="TextBox 42">
          <a:extLst>
            <a:ext uri="{FF2B5EF4-FFF2-40B4-BE49-F238E27FC236}">
              <a16:creationId xmlns:a16="http://schemas.microsoft.com/office/drawing/2014/main" id="{7A2E4BFE-FF80-44D5-BC8F-63985BA8FCC1}"/>
            </a:ext>
          </a:extLst>
        </xdr:cNvPr>
        <xdr:cNvSpPr txBox="1"/>
      </xdr:nvSpPr>
      <xdr:spPr>
        <a:xfrm>
          <a:off x="1040007" y="5211449"/>
          <a:ext cx="1539587" cy="40774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rPr>
            <a:t>Profit MargIn</a:t>
          </a:r>
          <a:endParaRPr lang="en-US" sz="1800" b="1" baseline="0">
            <a:solidFill>
              <a:schemeClr val="accent1">
                <a:lumMod val="50000"/>
              </a:schemeClr>
            </a:solidFill>
          </a:endParaRPr>
        </a:p>
        <a:p>
          <a:endParaRPr lang="en-US" sz="1800" b="1">
            <a:solidFill>
              <a:schemeClr val="bg1"/>
            </a:solidFill>
          </a:endParaRPr>
        </a:p>
      </xdr:txBody>
    </xdr:sp>
    <xdr:clientData/>
  </xdr:twoCellAnchor>
  <xdr:twoCellAnchor>
    <xdr:from>
      <xdr:col>4</xdr:col>
      <xdr:colOff>295493</xdr:colOff>
      <xdr:row>25</xdr:row>
      <xdr:rowOff>155422</xdr:rowOff>
    </xdr:from>
    <xdr:to>
      <xdr:col>6</xdr:col>
      <xdr:colOff>392766</xdr:colOff>
      <xdr:row>28</xdr:row>
      <xdr:rowOff>6536</xdr:rowOff>
    </xdr:to>
    <xdr:sp macro="" textlink="">
      <xdr:nvSpPr>
        <xdr:cNvPr id="44" name="TextBox 43">
          <a:extLst>
            <a:ext uri="{FF2B5EF4-FFF2-40B4-BE49-F238E27FC236}">
              <a16:creationId xmlns:a16="http://schemas.microsoft.com/office/drawing/2014/main" id="{11BA5F52-0A32-4AC4-99EC-47464681BCDD}"/>
            </a:ext>
          </a:extLst>
        </xdr:cNvPr>
        <xdr:cNvSpPr txBox="1"/>
      </xdr:nvSpPr>
      <xdr:spPr>
        <a:xfrm>
          <a:off x="3343493" y="5198069"/>
          <a:ext cx="1621273" cy="456232"/>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rPr>
            <a:t>EBITDA</a:t>
          </a:r>
          <a:r>
            <a:rPr lang="en-US" sz="1800" b="1" baseline="0">
              <a:solidFill>
                <a:schemeClr val="accent1">
                  <a:lumMod val="50000"/>
                </a:schemeClr>
              </a:solidFill>
            </a:rPr>
            <a:t> </a:t>
          </a:r>
          <a:r>
            <a:rPr lang="en-US" sz="1800" b="1">
              <a:solidFill>
                <a:schemeClr val="accent1">
                  <a:lumMod val="50000"/>
                </a:schemeClr>
              </a:solidFill>
            </a:rPr>
            <a:t>Margin</a:t>
          </a:r>
          <a:endParaRPr lang="en-US" sz="1800" b="1" baseline="0">
            <a:solidFill>
              <a:schemeClr val="accent1">
                <a:lumMod val="50000"/>
              </a:schemeClr>
            </a:solidFill>
          </a:endParaRPr>
        </a:p>
        <a:p>
          <a:endParaRPr lang="en-US" sz="1800" b="1">
            <a:solidFill>
              <a:schemeClr val="bg1"/>
            </a:solidFill>
          </a:endParaRPr>
        </a:p>
      </xdr:txBody>
    </xdr:sp>
    <xdr:clientData/>
  </xdr:twoCellAnchor>
  <xdr:twoCellAnchor>
    <xdr:from>
      <xdr:col>1</xdr:col>
      <xdr:colOff>134097</xdr:colOff>
      <xdr:row>27</xdr:row>
      <xdr:rowOff>5603</xdr:rowOff>
    </xdr:from>
    <xdr:to>
      <xdr:col>3</xdr:col>
      <xdr:colOff>346822</xdr:colOff>
      <xdr:row>39</xdr:row>
      <xdr:rowOff>178734</xdr:rowOff>
    </xdr:to>
    <xdr:graphicFrame macro="">
      <xdr:nvGraphicFramePr>
        <xdr:cNvPr id="47" name="Chart 46">
          <a:extLst>
            <a:ext uri="{FF2B5EF4-FFF2-40B4-BE49-F238E27FC236}">
              <a16:creationId xmlns:a16="http://schemas.microsoft.com/office/drawing/2014/main" id="{948B9637-497A-48E3-B994-2B46BE0F3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268941</xdr:colOff>
      <xdr:row>28</xdr:row>
      <xdr:rowOff>0</xdr:rowOff>
    </xdr:from>
    <xdr:to>
      <xdr:col>6</xdr:col>
      <xdr:colOff>638362</xdr:colOff>
      <xdr:row>40</xdr:row>
      <xdr:rowOff>198378</xdr:rowOff>
    </xdr:to>
    <xdr:graphicFrame macro="">
      <xdr:nvGraphicFramePr>
        <xdr:cNvPr id="48" name="Chart 47">
          <a:extLst>
            <a:ext uri="{FF2B5EF4-FFF2-40B4-BE49-F238E27FC236}">
              <a16:creationId xmlns:a16="http://schemas.microsoft.com/office/drawing/2014/main" id="{13D4719C-7786-4022-93C5-07712029B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654150</xdr:colOff>
      <xdr:row>32</xdr:row>
      <xdr:rowOff>96234</xdr:rowOff>
    </xdr:from>
    <xdr:to>
      <xdr:col>2</xdr:col>
      <xdr:colOff>605117</xdr:colOff>
      <xdr:row>34</xdr:row>
      <xdr:rowOff>57710</xdr:rowOff>
    </xdr:to>
    <xdr:sp macro="" textlink="'Input Data'!J59">
      <xdr:nvSpPr>
        <xdr:cNvPr id="51" name="TextBox 50">
          <a:extLst>
            <a:ext uri="{FF2B5EF4-FFF2-40B4-BE49-F238E27FC236}">
              <a16:creationId xmlns:a16="http://schemas.microsoft.com/office/drawing/2014/main" id="{5B8AF6FC-1B23-4D28-8B2C-42245B7DB8A6}"/>
            </a:ext>
          </a:extLst>
        </xdr:cNvPr>
        <xdr:cNvSpPr txBox="1"/>
      </xdr:nvSpPr>
      <xdr:spPr>
        <a:xfrm>
          <a:off x="1416150" y="6550822"/>
          <a:ext cx="712967" cy="364888"/>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338D56-32A2-4024-B771-88D0AC039C05}" type="TxLink">
            <a:rPr lang="en-US" sz="1800" b="1" i="0" u="none" strike="noStrike">
              <a:solidFill>
                <a:schemeClr val="bg1"/>
              </a:solidFill>
              <a:latin typeface="Aptos Narrow"/>
            </a:rPr>
            <a:pPr/>
            <a:t>44%</a:t>
          </a:fld>
          <a:endParaRPr lang="en-US" sz="1600" b="1">
            <a:solidFill>
              <a:schemeClr val="bg1"/>
            </a:solidFill>
          </a:endParaRPr>
        </a:p>
      </xdr:txBody>
    </xdr:sp>
    <xdr:clientData/>
  </xdr:twoCellAnchor>
  <xdr:twoCellAnchor>
    <xdr:from>
      <xdr:col>5</xdr:col>
      <xdr:colOff>0</xdr:colOff>
      <xdr:row>32</xdr:row>
      <xdr:rowOff>136168</xdr:rowOff>
    </xdr:from>
    <xdr:to>
      <xdr:col>5</xdr:col>
      <xdr:colOff>694765</xdr:colOff>
      <xdr:row>34</xdr:row>
      <xdr:rowOff>67813</xdr:rowOff>
    </xdr:to>
    <xdr:sp macro="" textlink="'Input Data'!J72">
      <xdr:nvSpPr>
        <xdr:cNvPr id="52" name="TextBox 51">
          <a:extLst>
            <a:ext uri="{FF2B5EF4-FFF2-40B4-BE49-F238E27FC236}">
              <a16:creationId xmlns:a16="http://schemas.microsoft.com/office/drawing/2014/main" id="{7959E70A-6143-42DE-8441-87C925A08949}"/>
            </a:ext>
          </a:extLst>
        </xdr:cNvPr>
        <xdr:cNvSpPr txBox="1"/>
      </xdr:nvSpPr>
      <xdr:spPr>
        <a:xfrm>
          <a:off x="3810000" y="6590756"/>
          <a:ext cx="694765" cy="335057"/>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533BD6-3840-44FD-A178-5105DCA3DC95}" type="TxLink">
            <a:rPr lang="en-US" sz="2000" b="1" i="0" u="none" strike="noStrike">
              <a:solidFill>
                <a:schemeClr val="bg1"/>
              </a:solidFill>
              <a:latin typeface="Aptos Narrow"/>
            </a:rPr>
            <a:pPr/>
            <a:t>15%</a:t>
          </a:fld>
          <a:endParaRPr lang="en-US" sz="1800" b="1">
            <a:solidFill>
              <a:schemeClr val="bg1"/>
            </a:solidFill>
          </a:endParaRPr>
        </a:p>
      </xdr:txBody>
    </xdr:sp>
    <xdr:clientData/>
  </xdr:twoCellAnchor>
  <xdr:twoCellAnchor editAs="oneCell">
    <xdr:from>
      <xdr:col>24</xdr:col>
      <xdr:colOff>715817</xdr:colOff>
      <xdr:row>12</xdr:row>
      <xdr:rowOff>116610</xdr:rowOff>
    </xdr:from>
    <xdr:to>
      <xdr:col>27</xdr:col>
      <xdr:colOff>277092</xdr:colOff>
      <xdr:row>28</xdr:row>
      <xdr:rowOff>138547</xdr:rowOff>
    </xdr:to>
    <mc:AlternateContent xmlns:mc="http://schemas.openxmlformats.org/markup-compatibility/2006" xmlns:a14="http://schemas.microsoft.com/office/drawing/2010/main">
      <mc:Choice Requires="a14">
        <xdr:graphicFrame macro="">
          <xdr:nvGraphicFramePr>
            <xdr:cNvPr id="53" name="Year">
              <a:extLst>
                <a:ext uri="{FF2B5EF4-FFF2-40B4-BE49-F238E27FC236}">
                  <a16:creationId xmlns:a16="http://schemas.microsoft.com/office/drawing/2014/main" id="{FD22D6F7-49FA-44B0-A5B0-11B79A2E339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926176" y="2610428"/>
              <a:ext cx="1921742" cy="3350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140279</xdr:colOff>
      <xdr:row>12</xdr:row>
      <xdr:rowOff>151246</xdr:rowOff>
    </xdr:from>
    <xdr:to>
      <xdr:col>24</xdr:col>
      <xdr:colOff>445079</xdr:colOff>
      <xdr:row>18</xdr:row>
      <xdr:rowOff>57728</xdr:rowOff>
    </xdr:to>
    <mc:AlternateContent xmlns:mc="http://schemas.openxmlformats.org/markup-compatibility/2006" xmlns:a14="http://schemas.microsoft.com/office/drawing/2010/main">
      <mc:Choice Requires="a14">
        <xdr:graphicFrame macro="">
          <xdr:nvGraphicFramePr>
            <xdr:cNvPr id="58" name="Country">
              <a:extLst>
                <a:ext uri="{FF2B5EF4-FFF2-40B4-BE49-F238E27FC236}">
                  <a16:creationId xmlns:a16="http://schemas.microsoft.com/office/drawing/2014/main" id="{7873BB3B-3AD6-42C1-992D-CD7E3AE5D7A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907454" y="2645064"/>
              <a:ext cx="1828800" cy="1153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e" refreshedDate="45524.875774884262" createdVersion="6" refreshedVersion="6" minRefreshableVersion="3" recordCount="240" xr:uid="{CDFED28A-0433-4299-92FD-6AF93ED8E712}">
  <cacheSource type="worksheet">
    <worksheetSource name="Table1"/>
  </cacheSource>
  <cacheFields count="8">
    <cacheField name="Country" numFmtId="0">
      <sharedItems count="2">
        <s v="USA"/>
        <s v="Canada"/>
      </sharedItems>
    </cacheField>
    <cacheField name="Year" numFmtId="0">
      <sharedItems containsSemiMixedTypes="0" containsString="0" containsNumber="1" containsInteger="1" minValue="2018" maxValue="2027" count="10">
        <n v="2018"/>
        <n v="2019"/>
        <n v="2020"/>
        <n v="2021"/>
        <n v="2022"/>
        <n v="2023"/>
        <n v="2024"/>
        <n v="2025"/>
        <n v="2026"/>
        <n v="2027"/>
      </sharedItems>
    </cacheField>
    <cacheField name="Service" numFmtId="0">
      <sharedItems count="3">
        <s v="Artificial Intelligence"/>
        <s v="Marketing"/>
        <s v="Accounting"/>
      </sharedItems>
    </cacheField>
    <cacheField name="Customer Type" numFmtId="0">
      <sharedItems count="2">
        <s v="SMB"/>
        <s v="Enterprise"/>
      </sharedItems>
    </cacheField>
    <cacheField name="Revenue" numFmtId="0">
      <sharedItems containsSemiMixedTypes="0" containsString="0" containsNumber="1" containsInteger="1" minValue="455" maxValue="140652"/>
    </cacheField>
    <cacheField name="Gross Profit" numFmtId="0">
      <sharedItems containsSemiMixedTypes="0" containsString="0" containsNumber="1" minValue="227.5" maxValue="78372.000000000015"/>
    </cacheField>
    <cacheField name="EBITDA" numFmtId="0">
      <sharedItems containsSemiMixedTypes="0" containsString="0" containsNumber="1" minValue="68.400000000000006" maxValue="28130.400000000001"/>
    </cacheField>
    <cacheField name="Difference" numFmtId="0" formula="Revenue-EBITDA" databaseField="0"/>
  </cacheFields>
  <extLst>
    <ext xmlns:x14="http://schemas.microsoft.com/office/spreadsheetml/2009/9/main" uri="{725AE2AE-9491-48be-B2B4-4EB974FC3084}">
      <x14:pivotCacheDefinition pivotCacheId="772684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1"/>
    <n v="16090"/>
    <n v="12872"/>
    <n v="3218"/>
  </r>
  <r>
    <x v="0"/>
    <x v="2"/>
    <x v="1"/>
    <x v="0"/>
    <n v="9620"/>
    <n v="4810"/>
    <n v="962"/>
  </r>
  <r>
    <x v="0"/>
    <x v="2"/>
    <x v="1"/>
    <x v="1"/>
    <n v="16090"/>
    <n v="8045"/>
    <n v="1609"/>
  </r>
  <r>
    <x v="0"/>
    <x v="2"/>
    <x v="2"/>
    <x v="0"/>
    <n v="10140"/>
    <n v="8112"/>
    <n v="2028"/>
  </r>
  <r>
    <x v="0"/>
    <x v="2"/>
    <x v="2"/>
    <x v="1"/>
    <n v="55827"/>
    <n v="44661.600000000006"/>
    <n v="11165.400000000001"/>
  </r>
  <r>
    <x v="0"/>
    <x v="3"/>
    <x v="0"/>
    <x v="0"/>
    <n v="7470"/>
    <n v="4482.0000000000009"/>
    <n v="1494"/>
  </r>
  <r>
    <x v="0"/>
    <x v="3"/>
    <x v="0"/>
    <x v="1"/>
    <n v="15225"/>
    <n v="9135.0000000000018"/>
    <n v="3045"/>
  </r>
  <r>
    <x v="0"/>
    <x v="3"/>
    <x v="1"/>
    <x v="0"/>
    <n v="29880"/>
    <n v="20916.000000000004"/>
    <n v="2988"/>
  </r>
  <r>
    <x v="0"/>
    <x v="3"/>
    <x v="1"/>
    <x v="1"/>
    <n v="91350"/>
    <n v="63945.000000000007"/>
    <n v="9135"/>
  </r>
  <r>
    <x v="0"/>
    <x v="3"/>
    <x v="2"/>
    <x v="0"/>
    <n v="3252"/>
    <n v="2601.6000000000004"/>
    <n v="650.40000000000009"/>
  </r>
  <r>
    <x v="0"/>
    <x v="3"/>
    <x v="2"/>
    <x v="1"/>
    <n v="6756"/>
    <n v="5404.8"/>
    <n v="1351.2"/>
  </r>
  <r>
    <x v="0"/>
    <x v="4"/>
    <x v="0"/>
    <x v="0"/>
    <n v="11367"/>
    <n v="7956.9000000000005"/>
    <n v="1136.7"/>
  </r>
  <r>
    <x v="0"/>
    <x v="4"/>
    <x v="0"/>
    <x v="1"/>
    <n v="14484"/>
    <n v="10138.800000000001"/>
    <n v="1448.4"/>
  </r>
  <r>
    <x v="0"/>
    <x v="4"/>
    <x v="1"/>
    <x v="0"/>
    <n v="22734"/>
    <n v="11367"/>
    <n v="2273.4"/>
  </r>
  <r>
    <x v="0"/>
    <x v="4"/>
    <x v="1"/>
    <x v="1"/>
    <n v="86904"/>
    <n v="43452"/>
    <n v="8690.4"/>
  </r>
  <r>
    <x v="0"/>
    <x v="4"/>
    <x v="2"/>
    <x v="0"/>
    <n v="3515"/>
    <n v="2812"/>
    <n v="351.5"/>
  </r>
  <r>
    <x v="0"/>
    <x v="4"/>
    <x v="2"/>
    <x v="1"/>
    <n v="18760"/>
    <n v="15008"/>
    <n v="1876"/>
  </r>
  <r>
    <x v="0"/>
    <x v="5"/>
    <x v="0"/>
    <x v="0"/>
    <n v="6894"/>
    <n v="4825.8"/>
    <n v="1378.8000000000002"/>
  </r>
  <r>
    <x v="0"/>
    <x v="5"/>
    <x v="0"/>
    <x v="1"/>
    <n v="18660"/>
    <n v="13062.000000000002"/>
    <n v="3732"/>
  </r>
  <r>
    <x v="0"/>
    <x v="5"/>
    <x v="1"/>
    <x v="0"/>
    <n v="13788"/>
    <n v="9651.6"/>
    <n v="2757.6000000000004"/>
  </r>
  <r>
    <x v="0"/>
    <x v="5"/>
    <x v="1"/>
    <x v="1"/>
    <n v="111960"/>
    <n v="78372.000000000015"/>
    <n v="22392"/>
  </r>
  <r>
    <x v="0"/>
    <x v="5"/>
    <x v="2"/>
    <x v="0"/>
    <n v="5064"/>
    <n v="4051.2000000000003"/>
    <n v="506.40000000000003"/>
  </r>
  <r>
    <x v="0"/>
    <x v="5"/>
    <x v="2"/>
    <x v="1"/>
    <n v="15933"/>
    <n v="12746.400000000001"/>
    <n v="1593.3000000000002"/>
  </r>
  <r>
    <x v="0"/>
    <x v="6"/>
    <x v="0"/>
    <x v="0"/>
    <n v="8880"/>
    <n v="4440"/>
    <n v="1776"/>
  </r>
  <r>
    <x v="0"/>
    <x v="6"/>
    <x v="0"/>
    <x v="1"/>
    <n v="13958"/>
    <n v="6979"/>
    <n v="2791.6000000000004"/>
  </r>
  <r>
    <x v="0"/>
    <x v="6"/>
    <x v="1"/>
    <x v="0"/>
    <n v="53280"/>
    <n v="26640"/>
    <n v="5328"/>
  </r>
  <r>
    <x v="0"/>
    <x v="6"/>
    <x v="1"/>
    <x v="1"/>
    <n v="41874"/>
    <n v="20937"/>
    <n v="4187.4000000000005"/>
  </r>
  <r>
    <x v="0"/>
    <x v="6"/>
    <x v="2"/>
    <x v="0"/>
    <n v="9666"/>
    <n v="6766.2000000000007"/>
    <n v="966.6"/>
  </r>
  <r>
    <x v="0"/>
    <x v="6"/>
    <x v="2"/>
    <x v="1"/>
    <n v="6528"/>
    <n v="4569.6000000000004"/>
    <n v="652.80000000000007"/>
  </r>
  <r>
    <x v="0"/>
    <x v="7"/>
    <x v="0"/>
    <x v="0"/>
    <n v="4901"/>
    <n v="2940.6000000000004"/>
    <n v="490.1"/>
  </r>
  <r>
    <x v="0"/>
    <x v="7"/>
    <x v="0"/>
    <x v="1"/>
    <n v="26427"/>
    <n v="15856.200000000003"/>
    <n v="2642.7000000000003"/>
  </r>
  <r>
    <x v="0"/>
    <x v="7"/>
    <x v="1"/>
    <x v="0"/>
    <n v="14703"/>
    <n v="10292.1"/>
    <n v="2940.6000000000004"/>
  </r>
  <r>
    <x v="0"/>
    <x v="7"/>
    <x v="1"/>
    <x v="1"/>
    <n v="52854"/>
    <n v="36997.800000000003"/>
    <n v="10570.800000000001"/>
  </r>
  <r>
    <x v="0"/>
    <x v="7"/>
    <x v="2"/>
    <x v="0"/>
    <n v="1365"/>
    <n v="682.5"/>
    <n v="273"/>
  </r>
  <r>
    <x v="0"/>
    <x v="7"/>
    <x v="2"/>
    <x v="1"/>
    <n v="68814"/>
    <n v="34407"/>
    <n v="13762.800000000001"/>
  </r>
  <r>
    <x v="0"/>
    <x v="8"/>
    <x v="0"/>
    <x v="0"/>
    <n v="3828"/>
    <n v="1914"/>
    <n v="765.6"/>
  </r>
  <r>
    <x v="0"/>
    <x v="8"/>
    <x v="0"/>
    <x v="1"/>
    <n v="24219"/>
    <n v="12109.5"/>
    <n v="4843.8"/>
  </r>
  <r>
    <x v="0"/>
    <x v="8"/>
    <x v="1"/>
    <x v="0"/>
    <n v="3828"/>
    <n v="2296.8000000000002"/>
    <n v="765.6"/>
  </r>
  <r>
    <x v="0"/>
    <x v="8"/>
    <x v="1"/>
    <x v="1"/>
    <n v="96876"/>
    <n v="58125.600000000006"/>
    <n v="19375.2"/>
  </r>
  <r>
    <x v="0"/>
    <x v="8"/>
    <x v="2"/>
    <x v="0"/>
    <n v="3022"/>
    <n v="1511"/>
    <n v="604.4"/>
  </r>
  <r>
    <x v="0"/>
    <x v="8"/>
    <x v="2"/>
    <x v="1"/>
    <n v="32694"/>
    <n v="16347"/>
    <n v="6538.8"/>
  </r>
  <r>
    <x v="0"/>
    <x v="9"/>
    <x v="0"/>
    <x v="0"/>
    <n v="5424"/>
    <n v="2712"/>
    <n v="542.4"/>
  </r>
  <r>
    <x v="0"/>
    <x v="9"/>
    <x v="0"/>
    <x v="1"/>
    <n v="23442"/>
    <n v="11721"/>
    <n v="2344.2000000000003"/>
  </r>
  <r>
    <x v="0"/>
    <x v="9"/>
    <x v="1"/>
    <x v="0"/>
    <n v="5424"/>
    <n v="2712"/>
    <n v="1084.8"/>
  </r>
  <r>
    <x v="0"/>
    <x v="9"/>
    <x v="1"/>
    <x v="1"/>
    <n v="140652"/>
    <n v="70326"/>
    <n v="28130.400000000001"/>
  </r>
  <r>
    <x v="0"/>
    <x v="9"/>
    <x v="2"/>
    <x v="0"/>
    <n v="15468"/>
    <n v="9280.8000000000011"/>
    <n v="3093.6000000000004"/>
  </r>
  <r>
    <x v="0"/>
    <x v="9"/>
    <x v="2"/>
    <x v="1"/>
    <n v="9172"/>
    <n v="5503.2000000000007"/>
    <n v="1834.4"/>
  </r>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0"/>
    <n v="4810"/>
    <n v="3848"/>
    <n v="962"/>
  </r>
  <r>
    <x v="0"/>
    <x v="2"/>
    <x v="1"/>
    <x v="1"/>
    <n v="16090"/>
    <n v="8045"/>
    <n v="1609"/>
  </r>
  <r>
    <x v="0"/>
    <x v="2"/>
    <x v="1"/>
    <x v="0"/>
    <n v="9620"/>
    <n v="4810"/>
    <n v="962"/>
  </r>
  <r>
    <x v="0"/>
    <x v="2"/>
    <x v="2"/>
    <x v="1"/>
    <n v="55827"/>
    <n v="44661.600000000006"/>
    <n v="11165.400000000001"/>
  </r>
  <r>
    <x v="0"/>
    <x v="2"/>
    <x v="2"/>
    <x v="0"/>
    <n v="10140"/>
    <n v="8112"/>
    <n v="2028"/>
  </r>
  <r>
    <x v="0"/>
    <x v="3"/>
    <x v="0"/>
    <x v="1"/>
    <n v="15225"/>
    <n v="9135.0000000000018"/>
    <n v="3045"/>
  </r>
  <r>
    <x v="0"/>
    <x v="3"/>
    <x v="0"/>
    <x v="0"/>
    <n v="7470"/>
    <n v="4482.0000000000009"/>
    <n v="1494"/>
  </r>
  <r>
    <x v="0"/>
    <x v="3"/>
    <x v="1"/>
    <x v="1"/>
    <n v="91350"/>
    <n v="63945.000000000007"/>
    <n v="9135"/>
  </r>
  <r>
    <x v="0"/>
    <x v="3"/>
    <x v="1"/>
    <x v="0"/>
    <n v="29880"/>
    <n v="20916.000000000004"/>
    <n v="2988"/>
  </r>
  <r>
    <x v="0"/>
    <x v="3"/>
    <x v="2"/>
    <x v="1"/>
    <n v="6756"/>
    <n v="5404.8"/>
    <n v="1351.2"/>
  </r>
  <r>
    <x v="0"/>
    <x v="3"/>
    <x v="2"/>
    <x v="0"/>
    <n v="3252"/>
    <n v="2601.6000000000004"/>
    <n v="650.40000000000009"/>
  </r>
  <r>
    <x v="0"/>
    <x v="4"/>
    <x v="0"/>
    <x v="1"/>
    <n v="14484"/>
    <n v="10138.800000000001"/>
    <n v="1448.4"/>
  </r>
  <r>
    <x v="0"/>
    <x v="4"/>
    <x v="0"/>
    <x v="0"/>
    <n v="11367"/>
    <n v="7956.9000000000005"/>
    <n v="1136.7"/>
  </r>
  <r>
    <x v="0"/>
    <x v="4"/>
    <x v="1"/>
    <x v="1"/>
    <n v="86904"/>
    <n v="43452"/>
    <n v="8690.4"/>
  </r>
  <r>
    <x v="0"/>
    <x v="4"/>
    <x v="1"/>
    <x v="0"/>
    <n v="22734"/>
    <n v="11367"/>
    <n v="2273.4"/>
  </r>
  <r>
    <x v="0"/>
    <x v="4"/>
    <x v="2"/>
    <x v="1"/>
    <n v="18760"/>
    <n v="15008"/>
    <n v="1876"/>
  </r>
  <r>
    <x v="0"/>
    <x v="4"/>
    <x v="2"/>
    <x v="0"/>
    <n v="3515"/>
    <n v="2812"/>
    <n v="351.5"/>
  </r>
  <r>
    <x v="0"/>
    <x v="5"/>
    <x v="0"/>
    <x v="1"/>
    <n v="18660"/>
    <n v="13062.000000000002"/>
    <n v="3732"/>
  </r>
  <r>
    <x v="0"/>
    <x v="5"/>
    <x v="0"/>
    <x v="0"/>
    <n v="6894"/>
    <n v="4825.8"/>
    <n v="1378.8000000000002"/>
  </r>
  <r>
    <x v="0"/>
    <x v="5"/>
    <x v="1"/>
    <x v="1"/>
    <n v="111960"/>
    <n v="78372.000000000015"/>
    <n v="22392"/>
  </r>
  <r>
    <x v="0"/>
    <x v="5"/>
    <x v="1"/>
    <x v="0"/>
    <n v="13788"/>
    <n v="9651.6"/>
    <n v="2757.6000000000004"/>
  </r>
  <r>
    <x v="0"/>
    <x v="5"/>
    <x v="2"/>
    <x v="1"/>
    <n v="15933"/>
    <n v="12746.400000000001"/>
    <n v="1593.3000000000002"/>
  </r>
  <r>
    <x v="0"/>
    <x v="5"/>
    <x v="2"/>
    <x v="0"/>
    <n v="5064"/>
    <n v="4051.2000000000003"/>
    <n v="506.40000000000003"/>
  </r>
  <r>
    <x v="0"/>
    <x v="6"/>
    <x v="0"/>
    <x v="1"/>
    <n v="13958"/>
    <n v="6979"/>
    <n v="2791.6000000000004"/>
  </r>
  <r>
    <x v="0"/>
    <x v="6"/>
    <x v="0"/>
    <x v="0"/>
    <n v="8880"/>
    <n v="4440"/>
    <n v="1776"/>
  </r>
  <r>
    <x v="0"/>
    <x v="6"/>
    <x v="1"/>
    <x v="1"/>
    <n v="41874"/>
    <n v="20937"/>
    <n v="4187.4000000000005"/>
  </r>
  <r>
    <x v="0"/>
    <x v="6"/>
    <x v="1"/>
    <x v="0"/>
    <n v="53280"/>
    <n v="26640"/>
    <n v="5328"/>
  </r>
  <r>
    <x v="0"/>
    <x v="6"/>
    <x v="2"/>
    <x v="1"/>
    <n v="6528"/>
    <n v="4569.6000000000004"/>
    <n v="652.80000000000007"/>
  </r>
  <r>
    <x v="0"/>
    <x v="6"/>
    <x v="2"/>
    <x v="0"/>
    <n v="9666"/>
    <n v="6766.2000000000007"/>
    <n v="966.6"/>
  </r>
  <r>
    <x v="0"/>
    <x v="7"/>
    <x v="0"/>
    <x v="1"/>
    <n v="26427"/>
    <n v="15856.200000000003"/>
    <n v="2642.7000000000003"/>
  </r>
  <r>
    <x v="0"/>
    <x v="7"/>
    <x v="0"/>
    <x v="0"/>
    <n v="4901"/>
    <n v="2940.6000000000004"/>
    <n v="490.1"/>
  </r>
  <r>
    <x v="0"/>
    <x v="7"/>
    <x v="1"/>
    <x v="1"/>
    <n v="52854"/>
    <n v="36997.800000000003"/>
    <n v="10570.800000000001"/>
  </r>
  <r>
    <x v="0"/>
    <x v="7"/>
    <x v="1"/>
    <x v="0"/>
    <n v="14703"/>
    <n v="10292.1"/>
    <n v="2940.6000000000004"/>
  </r>
  <r>
    <x v="0"/>
    <x v="7"/>
    <x v="2"/>
    <x v="1"/>
    <n v="68814"/>
    <n v="34407"/>
    <n v="13762.800000000001"/>
  </r>
  <r>
    <x v="0"/>
    <x v="7"/>
    <x v="2"/>
    <x v="0"/>
    <n v="1365"/>
    <n v="682.5"/>
    <n v="273"/>
  </r>
  <r>
    <x v="0"/>
    <x v="8"/>
    <x v="0"/>
    <x v="1"/>
    <n v="24219"/>
    <n v="12109.5"/>
    <n v="4843.8"/>
  </r>
  <r>
    <x v="0"/>
    <x v="8"/>
    <x v="0"/>
    <x v="0"/>
    <n v="3828"/>
    <n v="1914"/>
    <n v="765.6"/>
  </r>
  <r>
    <x v="0"/>
    <x v="8"/>
    <x v="1"/>
    <x v="1"/>
    <n v="96876"/>
    <n v="58125.600000000006"/>
    <n v="19375.2"/>
  </r>
  <r>
    <x v="0"/>
    <x v="8"/>
    <x v="1"/>
    <x v="0"/>
    <n v="3828"/>
    <n v="2296.8000000000002"/>
    <n v="765.6"/>
  </r>
  <r>
    <x v="0"/>
    <x v="8"/>
    <x v="2"/>
    <x v="1"/>
    <n v="32694"/>
    <n v="16347"/>
    <n v="6538.8"/>
  </r>
  <r>
    <x v="0"/>
    <x v="8"/>
    <x v="2"/>
    <x v="0"/>
    <n v="3022"/>
    <n v="1511"/>
    <n v="604.4"/>
  </r>
  <r>
    <x v="0"/>
    <x v="9"/>
    <x v="0"/>
    <x v="1"/>
    <n v="23442"/>
    <n v="11721"/>
    <n v="2344.2000000000003"/>
  </r>
  <r>
    <x v="0"/>
    <x v="9"/>
    <x v="0"/>
    <x v="0"/>
    <n v="5424"/>
    <n v="2712"/>
    <n v="542.4"/>
  </r>
  <r>
    <x v="0"/>
    <x v="9"/>
    <x v="1"/>
    <x v="1"/>
    <n v="140652"/>
    <n v="70326"/>
    <n v="28130.400000000001"/>
  </r>
  <r>
    <x v="0"/>
    <x v="9"/>
    <x v="1"/>
    <x v="0"/>
    <n v="5424"/>
    <n v="2712"/>
    <n v="1084.8"/>
  </r>
  <r>
    <x v="0"/>
    <x v="9"/>
    <x v="2"/>
    <x v="1"/>
    <n v="9172"/>
    <n v="5503.2000000000007"/>
    <n v="1834.4"/>
  </r>
  <r>
    <x v="0"/>
    <x v="9"/>
    <x v="2"/>
    <x v="0"/>
    <n v="15468"/>
    <n v="9280.8000000000011"/>
    <n v="3093.6000000000004"/>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1"/>
    <n v="8045"/>
    <n v="5631.5000000000009"/>
    <n v="1609"/>
  </r>
  <r>
    <x v="1"/>
    <x v="2"/>
    <x v="1"/>
    <x v="0"/>
    <n v="1625"/>
    <n v="975.00000000000011"/>
    <n v="162.5"/>
  </r>
  <r>
    <x v="1"/>
    <x v="2"/>
    <x v="1"/>
    <x v="1"/>
    <n v="2912"/>
    <n v="1747.2000000000003"/>
    <n v="291.2"/>
  </r>
  <r>
    <x v="1"/>
    <x v="2"/>
    <x v="2"/>
    <x v="0"/>
    <n v="1690"/>
    <n v="1183"/>
    <n v="338"/>
  </r>
  <r>
    <x v="1"/>
    <x v="2"/>
    <x v="2"/>
    <x v="1"/>
    <n v="6203"/>
    <n v="4342.1000000000004"/>
    <n v="1240.6000000000001"/>
  </r>
  <r>
    <x v="1"/>
    <x v="3"/>
    <x v="0"/>
    <x v="0"/>
    <n v="2490"/>
    <n v="1494.0000000000002"/>
    <n v="498"/>
  </r>
  <r>
    <x v="1"/>
    <x v="3"/>
    <x v="0"/>
    <x v="1"/>
    <n v="5075"/>
    <n v="3045.0000000000005"/>
    <n v="1015"/>
  </r>
  <r>
    <x v="1"/>
    <x v="3"/>
    <x v="1"/>
    <x v="0"/>
    <n v="1710"/>
    <n v="855"/>
    <n v="342"/>
  </r>
  <r>
    <x v="1"/>
    <x v="3"/>
    <x v="1"/>
    <x v="1"/>
    <n v="4586"/>
    <n v="2293"/>
    <n v="917.2"/>
  </r>
  <r>
    <x v="1"/>
    <x v="3"/>
    <x v="2"/>
    <x v="0"/>
    <n v="1626"/>
    <n v="1300.8000000000002"/>
    <n v="325.20000000000005"/>
  </r>
  <r>
    <x v="1"/>
    <x v="3"/>
    <x v="2"/>
    <x v="1"/>
    <n v="1126"/>
    <n v="900.80000000000007"/>
    <n v="225.20000000000002"/>
  </r>
  <r>
    <x v="1"/>
    <x v="4"/>
    <x v="0"/>
    <x v="0"/>
    <n v="3789"/>
    <n v="2652.3"/>
    <n v="757.80000000000007"/>
  </r>
  <r>
    <x v="1"/>
    <x v="4"/>
    <x v="0"/>
    <x v="1"/>
    <n v="7242"/>
    <n v="5069.4000000000005"/>
    <n v="1448.4"/>
  </r>
  <r>
    <x v="1"/>
    <x v="4"/>
    <x v="1"/>
    <x v="0"/>
    <n v="1738"/>
    <n v="869"/>
    <n v="347.6"/>
  </r>
  <r>
    <x v="1"/>
    <x v="4"/>
    <x v="1"/>
    <x v="1"/>
    <n v="2666"/>
    <n v="1333"/>
    <n v="533.20000000000005"/>
  </r>
  <r>
    <x v="1"/>
    <x v="4"/>
    <x v="2"/>
    <x v="0"/>
    <n v="3515"/>
    <n v="1757.5"/>
    <n v="351.5"/>
  </r>
  <r>
    <x v="1"/>
    <x v="4"/>
    <x v="2"/>
    <x v="1"/>
    <n v="4690"/>
    <n v="2345"/>
    <n v="469"/>
  </r>
  <r>
    <x v="1"/>
    <x v="5"/>
    <x v="0"/>
    <x v="0"/>
    <n v="2298"/>
    <n v="1608.6000000000001"/>
    <n v="459.6"/>
  </r>
  <r>
    <x v="1"/>
    <x v="5"/>
    <x v="0"/>
    <x v="1"/>
    <n v="9330"/>
    <n v="6531.0000000000009"/>
    <n v="1866"/>
  </r>
  <r>
    <x v="1"/>
    <x v="5"/>
    <x v="1"/>
    <x v="0"/>
    <n v="2471"/>
    <n v="1729.7000000000003"/>
    <n v="494.20000000000005"/>
  </r>
  <r>
    <x v="1"/>
    <x v="5"/>
    <x v="1"/>
    <x v="1"/>
    <n v="4027"/>
    <n v="2818.9"/>
    <n v="805.40000000000009"/>
  </r>
  <r>
    <x v="1"/>
    <x v="5"/>
    <x v="2"/>
    <x v="0"/>
    <n v="2532"/>
    <n v="2025.6000000000001"/>
    <n v="253.20000000000002"/>
  </r>
  <r>
    <x v="1"/>
    <x v="5"/>
    <x v="2"/>
    <x v="1"/>
    <n v="5311"/>
    <n v="4248.8"/>
    <n v="531.1"/>
  </r>
  <r>
    <x v="1"/>
    <x v="6"/>
    <x v="0"/>
    <x v="0"/>
    <n v="4440"/>
    <n v="3108.0000000000005"/>
    <n v="444"/>
  </r>
  <r>
    <x v="1"/>
    <x v="6"/>
    <x v="0"/>
    <x v="1"/>
    <n v="6979"/>
    <n v="4885.3"/>
    <n v="697.90000000000009"/>
  </r>
  <r>
    <x v="1"/>
    <x v="6"/>
    <x v="1"/>
    <x v="0"/>
    <n v="1689"/>
    <n v="844.5"/>
    <n v="337.8"/>
  </r>
  <r>
    <x v="1"/>
    <x v="6"/>
    <x v="1"/>
    <x v="1"/>
    <n v="2778"/>
    <n v="1389"/>
    <n v="555.6"/>
  </r>
  <r>
    <x v="1"/>
    <x v="6"/>
    <x v="2"/>
    <x v="0"/>
    <n v="1611"/>
    <n v="805.5"/>
    <n v="161.10000000000002"/>
  </r>
  <r>
    <x v="1"/>
    <x v="6"/>
    <x v="2"/>
    <x v="1"/>
    <n v="6528"/>
    <n v="3264"/>
    <n v="652.80000000000007"/>
  </r>
  <r>
    <x v="1"/>
    <x v="7"/>
    <x v="0"/>
    <x v="0"/>
    <n v="4901"/>
    <n v="2450.5"/>
    <n v="490.1"/>
  </r>
  <r>
    <x v="1"/>
    <x v="7"/>
    <x v="0"/>
    <x v="1"/>
    <n v="8809"/>
    <n v="4404.5"/>
    <n v="880.90000000000009"/>
  </r>
  <r>
    <x v="1"/>
    <x v="7"/>
    <x v="1"/>
    <x v="0"/>
    <n v="2300"/>
    <n v="1150"/>
    <n v="460"/>
  </r>
  <r>
    <x v="1"/>
    <x v="7"/>
    <x v="1"/>
    <x v="1"/>
    <n v="5369"/>
    <n v="2684.5"/>
    <n v="1073.8"/>
  </r>
  <r>
    <x v="1"/>
    <x v="7"/>
    <x v="2"/>
    <x v="0"/>
    <n v="455"/>
    <n v="227.5"/>
    <n v="91"/>
  </r>
  <r>
    <x v="1"/>
    <x v="7"/>
    <x v="2"/>
    <x v="1"/>
    <n v="7646"/>
    <n v="3823"/>
    <n v="1529.2"/>
  </r>
  <r>
    <x v="1"/>
    <x v="8"/>
    <x v="0"/>
    <x v="0"/>
    <n v="3828"/>
    <n v="2296.8000000000002"/>
    <n v="765.6"/>
  </r>
  <r>
    <x v="1"/>
    <x v="8"/>
    <x v="0"/>
    <x v="1"/>
    <n v="8073"/>
    <n v="4843.8000000000011"/>
    <n v="1614.6000000000001"/>
  </r>
  <r>
    <x v="1"/>
    <x v="8"/>
    <x v="1"/>
    <x v="0"/>
    <n v="3500"/>
    <n v="2800"/>
    <n v="350"/>
  </r>
  <r>
    <x v="1"/>
    <x v="8"/>
    <x v="1"/>
    <x v="1"/>
    <n v="4109"/>
    <n v="3287.2000000000003"/>
    <n v="410.90000000000003"/>
  </r>
  <r>
    <x v="1"/>
    <x v="8"/>
    <x v="2"/>
    <x v="0"/>
    <n v="3022"/>
    <n v="2417.6"/>
    <n v="302.2"/>
  </r>
  <r>
    <x v="1"/>
    <x v="8"/>
    <x v="2"/>
    <x v="1"/>
    <n v="5449"/>
    <n v="4359.2"/>
    <n v="544.9"/>
  </r>
  <r>
    <x v="1"/>
    <x v="9"/>
    <x v="0"/>
    <x v="0"/>
    <n v="1808"/>
    <n v="904"/>
    <n v="361.6"/>
  </r>
  <r>
    <x v="1"/>
    <x v="9"/>
    <x v="0"/>
    <x v="1"/>
    <n v="7814"/>
    <n v="3907"/>
    <n v="1562.8000000000002"/>
  </r>
  <r>
    <x v="1"/>
    <x v="9"/>
    <x v="1"/>
    <x v="0"/>
    <n v="2150"/>
    <n v="1505.0000000000002"/>
    <n v="430"/>
  </r>
  <r>
    <x v="1"/>
    <x v="9"/>
    <x v="1"/>
    <x v="1"/>
    <n v="3706"/>
    <n v="2594.2000000000003"/>
    <n v="741.2"/>
  </r>
  <r>
    <x v="1"/>
    <x v="9"/>
    <x v="2"/>
    <x v="0"/>
    <n v="3867"/>
    <n v="2320.2000000000003"/>
    <n v="386.70000000000005"/>
  </r>
  <r>
    <x v="1"/>
    <x v="9"/>
    <x v="2"/>
    <x v="1"/>
    <n v="4586"/>
    <n v="2751.6000000000004"/>
    <n v="458.6"/>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0"/>
    <n v="2405"/>
    <n v="1683.5000000000002"/>
    <n v="481"/>
  </r>
  <r>
    <x v="1"/>
    <x v="2"/>
    <x v="1"/>
    <x v="1"/>
    <n v="2912"/>
    <n v="1747.2000000000003"/>
    <n v="291.2"/>
  </r>
  <r>
    <x v="1"/>
    <x v="2"/>
    <x v="1"/>
    <x v="0"/>
    <n v="1625"/>
    <n v="975.00000000000011"/>
    <n v="162.5"/>
  </r>
  <r>
    <x v="1"/>
    <x v="2"/>
    <x v="2"/>
    <x v="1"/>
    <n v="6203"/>
    <n v="4342.1000000000004"/>
    <n v="1240.6000000000001"/>
  </r>
  <r>
    <x v="1"/>
    <x v="2"/>
    <x v="2"/>
    <x v="0"/>
    <n v="1690"/>
    <n v="1183"/>
    <n v="338"/>
  </r>
  <r>
    <x v="1"/>
    <x v="3"/>
    <x v="0"/>
    <x v="1"/>
    <n v="5075"/>
    <n v="3045.0000000000005"/>
    <n v="1015"/>
  </r>
  <r>
    <x v="1"/>
    <x v="3"/>
    <x v="0"/>
    <x v="0"/>
    <n v="2490"/>
    <n v="1494.0000000000002"/>
    <n v="498"/>
  </r>
  <r>
    <x v="1"/>
    <x v="3"/>
    <x v="1"/>
    <x v="1"/>
    <n v="4586"/>
    <n v="2293"/>
    <n v="917.2"/>
  </r>
  <r>
    <x v="1"/>
    <x v="3"/>
    <x v="1"/>
    <x v="0"/>
    <n v="1710"/>
    <n v="855"/>
    <n v="342"/>
  </r>
  <r>
    <x v="1"/>
    <x v="3"/>
    <x v="2"/>
    <x v="1"/>
    <n v="1126"/>
    <n v="900.80000000000007"/>
    <n v="225.20000000000002"/>
  </r>
  <r>
    <x v="1"/>
    <x v="3"/>
    <x v="2"/>
    <x v="0"/>
    <n v="1626"/>
    <n v="1300.8000000000002"/>
    <n v="325.20000000000005"/>
  </r>
  <r>
    <x v="1"/>
    <x v="4"/>
    <x v="0"/>
    <x v="1"/>
    <n v="7242"/>
    <n v="5069.4000000000005"/>
    <n v="1448.4"/>
  </r>
  <r>
    <x v="1"/>
    <x v="4"/>
    <x v="0"/>
    <x v="0"/>
    <n v="3789"/>
    <n v="2652.3"/>
    <n v="757.80000000000007"/>
  </r>
  <r>
    <x v="1"/>
    <x v="4"/>
    <x v="1"/>
    <x v="1"/>
    <n v="2666"/>
    <n v="1333"/>
    <n v="533.20000000000005"/>
  </r>
  <r>
    <x v="1"/>
    <x v="4"/>
    <x v="1"/>
    <x v="0"/>
    <n v="1738"/>
    <n v="869"/>
    <n v="347.6"/>
  </r>
  <r>
    <x v="1"/>
    <x v="4"/>
    <x v="2"/>
    <x v="1"/>
    <n v="4690"/>
    <n v="2345"/>
    <n v="469"/>
  </r>
  <r>
    <x v="1"/>
    <x v="4"/>
    <x v="2"/>
    <x v="0"/>
    <n v="3515"/>
    <n v="1757.5"/>
    <n v="351.5"/>
  </r>
  <r>
    <x v="1"/>
    <x v="5"/>
    <x v="0"/>
    <x v="1"/>
    <n v="9330"/>
    <n v="6531.0000000000009"/>
    <n v="1866"/>
  </r>
  <r>
    <x v="1"/>
    <x v="5"/>
    <x v="0"/>
    <x v="0"/>
    <n v="2298"/>
    <n v="1608.6000000000001"/>
    <n v="459.6"/>
  </r>
  <r>
    <x v="1"/>
    <x v="5"/>
    <x v="1"/>
    <x v="1"/>
    <n v="4027"/>
    <n v="2818.9"/>
    <n v="805.40000000000009"/>
  </r>
  <r>
    <x v="1"/>
    <x v="5"/>
    <x v="1"/>
    <x v="0"/>
    <n v="2471"/>
    <n v="1729.7000000000003"/>
    <n v="494.20000000000005"/>
  </r>
  <r>
    <x v="1"/>
    <x v="5"/>
    <x v="2"/>
    <x v="1"/>
    <n v="5311"/>
    <n v="4248.8"/>
    <n v="531.1"/>
  </r>
  <r>
    <x v="1"/>
    <x v="5"/>
    <x v="2"/>
    <x v="0"/>
    <n v="2532"/>
    <n v="2025.6000000000001"/>
    <n v="253.20000000000002"/>
  </r>
  <r>
    <x v="1"/>
    <x v="6"/>
    <x v="0"/>
    <x v="1"/>
    <n v="6979"/>
    <n v="4885.3"/>
    <n v="697.90000000000009"/>
  </r>
  <r>
    <x v="1"/>
    <x v="6"/>
    <x v="0"/>
    <x v="0"/>
    <n v="4440"/>
    <n v="3108.0000000000005"/>
    <n v="444"/>
  </r>
  <r>
    <x v="1"/>
    <x v="6"/>
    <x v="1"/>
    <x v="1"/>
    <n v="2778"/>
    <n v="1389"/>
    <n v="555.6"/>
  </r>
  <r>
    <x v="1"/>
    <x v="6"/>
    <x v="1"/>
    <x v="0"/>
    <n v="1689"/>
    <n v="844.5"/>
    <n v="337.8"/>
  </r>
  <r>
    <x v="1"/>
    <x v="6"/>
    <x v="2"/>
    <x v="1"/>
    <n v="6528"/>
    <n v="3264"/>
    <n v="652.80000000000007"/>
  </r>
  <r>
    <x v="1"/>
    <x v="6"/>
    <x v="2"/>
    <x v="0"/>
    <n v="1611"/>
    <n v="805.5"/>
    <n v="161.10000000000002"/>
  </r>
  <r>
    <x v="1"/>
    <x v="7"/>
    <x v="0"/>
    <x v="1"/>
    <n v="8809"/>
    <n v="4404.5"/>
    <n v="880.90000000000009"/>
  </r>
  <r>
    <x v="1"/>
    <x v="7"/>
    <x v="0"/>
    <x v="0"/>
    <n v="4901"/>
    <n v="2450.5"/>
    <n v="490.1"/>
  </r>
  <r>
    <x v="1"/>
    <x v="7"/>
    <x v="1"/>
    <x v="1"/>
    <n v="5369"/>
    <n v="2684.5"/>
    <n v="1073.8"/>
  </r>
  <r>
    <x v="1"/>
    <x v="7"/>
    <x v="1"/>
    <x v="0"/>
    <n v="2300"/>
    <n v="1150"/>
    <n v="460"/>
  </r>
  <r>
    <x v="1"/>
    <x v="7"/>
    <x v="2"/>
    <x v="1"/>
    <n v="7646"/>
    <n v="3823"/>
    <n v="1529.2"/>
  </r>
  <r>
    <x v="1"/>
    <x v="7"/>
    <x v="2"/>
    <x v="0"/>
    <n v="455"/>
    <n v="227.5"/>
    <n v="91"/>
  </r>
  <r>
    <x v="1"/>
    <x v="8"/>
    <x v="0"/>
    <x v="1"/>
    <n v="8073"/>
    <n v="4843.8000000000011"/>
    <n v="1614.6000000000001"/>
  </r>
  <r>
    <x v="1"/>
    <x v="8"/>
    <x v="0"/>
    <x v="0"/>
    <n v="3828"/>
    <n v="2296.8000000000002"/>
    <n v="765.6"/>
  </r>
  <r>
    <x v="1"/>
    <x v="8"/>
    <x v="1"/>
    <x v="1"/>
    <n v="4109"/>
    <n v="3287.2000000000003"/>
    <n v="410.90000000000003"/>
  </r>
  <r>
    <x v="1"/>
    <x v="8"/>
    <x v="1"/>
    <x v="0"/>
    <n v="3500"/>
    <n v="2800"/>
    <n v="350"/>
  </r>
  <r>
    <x v="1"/>
    <x v="8"/>
    <x v="2"/>
    <x v="1"/>
    <n v="5449"/>
    <n v="4359.2"/>
    <n v="544.9"/>
  </r>
  <r>
    <x v="1"/>
    <x v="8"/>
    <x v="2"/>
    <x v="0"/>
    <n v="3022"/>
    <n v="2417.6"/>
    <n v="302.2"/>
  </r>
  <r>
    <x v="1"/>
    <x v="9"/>
    <x v="0"/>
    <x v="1"/>
    <n v="7814"/>
    <n v="3907"/>
    <n v="1562.8000000000002"/>
  </r>
  <r>
    <x v="1"/>
    <x v="9"/>
    <x v="0"/>
    <x v="0"/>
    <n v="1808"/>
    <n v="904"/>
    <n v="361.6"/>
  </r>
  <r>
    <x v="1"/>
    <x v="9"/>
    <x v="1"/>
    <x v="1"/>
    <n v="3706"/>
    <n v="2594.2000000000003"/>
    <n v="741.2"/>
  </r>
  <r>
    <x v="1"/>
    <x v="9"/>
    <x v="1"/>
    <x v="0"/>
    <n v="2150"/>
    <n v="1505.0000000000002"/>
    <n v="430"/>
  </r>
  <r>
    <x v="1"/>
    <x v="9"/>
    <x v="2"/>
    <x v="1"/>
    <n v="4586"/>
    <n v="2751.6000000000004"/>
    <n v="458.6"/>
  </r>
  <r>
    <x v="1"/>
    <x v="9"/>
    <x v="2"/>
    <x v="0"/>
    <n v="3867"/>
    <n v="2320.2000000000003"/>
    <n v="386.7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254249-5082-4B7B-AAB8-BD17272AB9EB}" name="Bridg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I31:K32" firstHeaderRow="0" firstDataRow="1" firstDataCol="0" rowPageCount="3" colPageCount="1"/>
  <pivotFields count="8">
    <pivotField showAll="0">
      <items count="3">
        <item x="1"/>
        <item x="0"/>
        <item t="default"/>
      </items>
    </pivotField>
    <pivotField axis="axisPage" multipleItemSelectionAllowed="1" showAll="0">
      <items count="11">
        <item h="1" x="0"/>
        <item h="1" x="1"/>
        <item x="2"/>
        <item x="3"/>
        <item x="4"/>
        <item x="5"/>
        <item h="1" x="6"/>
        <item h="1" x="7"/>
        <item h="1" x="8"/>
        <item h="1" x="9"/>
        <item t="default"/>
      </items>
    </pivotField>
    <pivotField axis="axisPage"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s>
  <rowItems count="1">
    <i/>
  </rowItems>
  <colFields count="1">
    <field x="-2"/>
  </colFields>
  <colItems count="3">
    <i>
      <x/>
    </i>
    <i i="1">
      <x v="1"/>
    </i>
    <i i="2">
      <x v="2"/>
    </i>
  </colItems>
  <pageFields count="3">
    <pageField fld="1" hier="-1"/>
    <pageField fld="2" hier="-1"/>
    <pageField fld="3" hier="-1"/>
  </pageFields>
  <dataFields count="3">
    <dataField name="Sum of Revenue" fld="4" baseField="0" baseItem="0"/>
    <dataField name="Sum of Gross Profit" fld="5" baseField="0" baseItem="0"/>
    <dataField name="Sum of EBITDA" fld="6"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B57423-E7DC-4F3F-AA68-21FAC3982D0B}" name="Service Profitability"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I22:L26" firstHeaderRow="0" firstDataRow="1" firstDataCol="1" rowPageCount="2" colPageCount="1"/>
  <pivotFields count="8">
    <pivotField showAll="0">
      <items count="3">
        <item x="1"/>
        <item x="0"/>
        <item t="default"/>
      </items>
    </pivotField>
    <pivotField axis="axisPage" multipleItemSelectionAllowed="1" showAll="0">
      <items count="11">
        <item h="1" x="0"/>
        <item h="1" x="1"/>
        <item x="2"/>
        <item x="3"/>
        <item x="4"/>
        <item x="5"/>
        <item h="1" x="6"/>
        <item h="1" x="7"/>
        <item h="1" x="8"/>
        <item h="1" x="9"/>
        <item t="default"/>
      </items>
    </pivotField>
    <pivotField axis="axisRow"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s>
  <rowFields count="1">
    <field x="2"/>
  </rowFields>
  <rowItems count="4">
    <i>
      <x/>
    </i>
    <i>
      <x v="1"/>
    </i>
    <i>
      <x v="2"/>
    </i>
    <i t="grand">
      <x/>
    </i>
  </rowItems>
  <colFields count="1">
    <field x="-2"/>
  </colFields>
  <colItems count="3">
    <i>
      <x/>
    </i>
    <i i="1">
      <x v="1"/>
    </i>
    <i i="2">
      <x v="2"/>
    </i>
  </colItems>
  <pageFields count="2">
    <pageField fld="1" hier="-1"/>
    <pageField fld="3" hier="-1"/>
  </pageFields>
  <dataFields count="3">
    <dataField name="Sum of Revenue" fld="4" baseField="0" baseItem="0"/>
    <dataField name="Sum of Gross Profit" fld="5" baseField="0" baseItem="0"/>
    <dataField name="Sum of EBITDA" fld="6" baseField="2"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E0B24D-9FC1-4C74-9115-61F97E8C2BF1}" name="Revenue vs EBTIDA"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I6:K17" firstHeaderRow="0" firstDataRow="1" firstDataCol="1" rowPageCount="2" colPageCount="1"/>
  <pivotFields count="8">
    <pivotField showAll="0">
      <items count="3">
        <item x="1"/>
        <item x="0"/>
        <item t="default"/>
      </items>
    </pivotField>
    <pivotField axis="axisRow"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showAll="0"/>
    <pivotField dataField="1" showAll="0"/>
    <pivotField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2">
    <i>
      <x/>
    </i>
    <i i="1">
      <x v="1"/>
    </i>
  </colItems>
  <pageFields count="2">
    <pageField fld="3" hier="-1"/>
    <pageField fld="2" hier="-1"/>
  </pageFields>
  <dataFields count="2">
    <dataField name="Sum of Revenue" fld="4" baseField="0" baseItem="0"/>
    <dataField name="Sum of EBITDA" fld="6" baseField="1" baseItem="0"/>
  </dataFields>
  <chartFormats count="2">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F92195-A730-43AA-BA54-EB0A8D38A132}" name="Doughnut 2" cacheId="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I68:J70" firstHeaderRow="1" firstDataRow="1" firstDataCol="1" rowPageCount="3" colPageCount="1"/>
  <pivotFields count="8">
    <pivotField showAll="0"/>
    <pivotField axis="axisPage" multipleItemSelectionAllowed="1" showAll="0">
      <items count="11">
        <item h="1" x="0"/>
        <item h="1" x="1"/>
        <item x="2"/>
        <item x="3"/>
        <item x="4"/>
        <item x="5"/>
        <item h="1" x="6"/>
        <item h="1" x="7"/>
        <item h="1" x="8"/>
        <item h="1" x="9"/>
        <item t="default"/>
      </items>
    </pivotField>
    <pivotField axis="axisPage" showAll="0">
      <items count="4">
        <item x="2"/>
        <item x="0"/>
        <item x="1"/>
        <item t="default"/>
      </items>
    </pivotField>
    <pivotField axis="axisPage" showAll="0">
      <items count="3">
        <item x="1"/>
        <item x="0"/>
        <item t="default"/>
      </items>
    </pivotField>
    <pivotField showAll="0"/>
    <pivotField showAll="0"/>
    <pivotField dataField="1" showAll="0"/>
    <pivotField dataField="1"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EBITDA" fld="6" baseField="0" baseItem="0"/>
    <dataField name="Sum of Difference" fld="7"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1">
          <reference field="4294967294" count="1" selected="0">
            <x v="0"/>
          </reference>
        </references>
      </pivotArea>
    </chartFormat>
    <chartFormat chart="9"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3C2471-255A-49D2-8334-3564B1096F5A}" name="Doughnut 1" cacheId="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0">
  <location ref="I55:J57" firstHeaderRow="1" firstDataRow="1" firstDataCol="1" rowPageCount="3" colPageCount="1"/>
  <pivotFields count="8">
    <pivotField showAll="0"/>
    <pivotField axis="axisPage" multipleItemSelectionAllowed="1" showAll="0">
      <items count="11">
        <item h="1" x="0"/>
        <item h="1" x="1"/>
        <item x="2"/>
        <item x="3"/>
        <item x="4"/>
        <item x="5"/>
        <item h="1" x="6"/>
        <item h="1" x="7"/>
        <item h="1" x="8"/>
        <item h="1" x="9"/>
        <item t="default"/>
      </items>
    </pivotField>
    <pivotField axis="axisPage" showAll="0">
      <items count="4">
        <item x="2"/>
        <item x="0"/>
        <item x="1"/>
        <item t="default"/>
      </items>
    </pivotField>
    <pivotField axis="axisPage" showAll="0">
      <items count="3">
        <item x="1"/>
        <item x="0"/>
        <item t="default"/>
      </items>
    </pivotField>
    <pivotField showAll="0"/>
    <pivotField dataField="1" showAll="0"/>
    <pivotField showAll="0"/>
    <pivotField dataField="1"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Gross Profit" fld="5" baseField="0" baseItem="0"/>
    <dataField name="Sum of Difference" fld="7" baseField="0" baseItem="0"/>
  </dataField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1">
          <reference field="4294967294" count="1" selected="0">
            <x v="0"/>
          </reference>
        </references>
      </pivotArea>
    </chartFormat>
    <chartFormat chart="19"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AFBA77-DE89-4ABE-BFDB-16DADC5E73BB}"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2:J45" firstHeaderRow="1" firstDataRow="1" firstDataCol="1"/>
  <pivotFields count="8">
    <pivotField axis="axisRow" showAll="0">
      <items count="3">
        <item x="1"/>
        <item x="0"/>
        <item t="default"/>
      </items>
    </pivotField>
    <pivotField showAll="0"/>
    <pivotField showAll="0"/>
    <pivotField showAll="0"/>
    <pivotField dataField="1" showAll="0"/>
    <pivotField showAll="0"/>
    <pivotField showAll="0"/>
    <pivotField dragToRow="0" dragToCol="0" dragToPage="0" showAll="0" defaultSubtotal="0"/>
  </pivotFields>
  <rowFields count="1">
    <field x="0"/>
  </rowFields>
  <rowItems count="3">
    <i>
      <x/>
    </i>
    <i>
      <x v="1"/>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C8FBD3C1-9216-4E56-8A6B-D532EA33D0F9}" sourceName="Service">
  <pivotTables>
    <pivotTable tabId="4" name="Revenue vs EBTIDA"/>
    <pivotTable tabId="4" name="Bridge"/>
    <pivotTable tabId="4" name="Doughnut 1"/>
    <pivotTable tabId="4" name="Doughnut 2"/>
  </pivotTables>
  <data>
    <tabular pivotCacheId="77268417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CF7C787-B2B0-41FB-A468-35C048ECFE1D}" sourceName="Customer Type">
  <pivotTables>
    <pivotTable tabId="4" name="Revenue vs EBTIDA"/>
    <pivotTable tabId="4" name="Service Profitability"/>
    <pivotTable tabId="4" name="Bridge"/>
    <pivotTable tabId="4" name="Doughnut 1"/>
    <pivotTable tabId="4" name="Doughnut 2"/>
  </pivotTables>
  <data>
    <tabular pivotCacheId="77268417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E9C249-F5AF-4074-9B6D-CD747CD229AB}" sourceName="Year">
  <pivotTables>
    <pivotTable tabId="4" name="Bridge"/>
    <pivotTable tabId="4" name="Doughnut 1"/>
    <pivotTable tabId="4" name="Doughnut 2"/>
    <pivotTable tabId="4" name="Service Profitability"/>
  </pivotTables>
  <data>
    <tabular pivotCacheId="772684178">
      <items count="10">
        <i x="0"/>
        <i x="1"/>
        <i x="2" s="1"/>
        <i x="3" s="1"/>
        <i x="4" s="1"/>
        <i x="5" s="1"/>
        <i x="6"/>
        <i x="7"/>
        <i x="8"/>
        <i x="9"/>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B56AB11-3362-43A5-82A5-74C867D9B1DB}" sourceName="Country">
  <pivotTables>
    <pivotTable tabId="4" name="Bridge"/>
    <pivotTable tabId="4" name="Service Profitability"/>
  </pivotTables>
  <data>
    <tabular pivotCacheId="7726841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09A5B175-6262-4CE4-BDBE-BDF9664D44D6}" cache="Slicer_Service" caption="Service" rowHeight="241300"/>
  <slicer name="Customer Type" xr10:uid="{F3863B52-FEDD-4EE8-919E-A7E04D84F6B6}" cache="Slicer_Customer_Type" caption="Customer Type" rowHeight="241300"/>
  <slicer name="Year" xr10:uid="{1B0EF0C2-4CF5-4F15-92B6-47D090C0C76E}" cache="Slicer_Year" caption="Year" rowHeight="241300"/>
  <slicer name="Country" xr10:uid="{FAF0ED65-6D57-45AA-A610-B7CA02C2CE8E}"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B3F11-114A-4EFE-9C69-16A912DE212C}" name="Table1" displayName="Table1" ref="A1:G241" totalsRowShown="0" headerRowDxfId="5">
  <autoFilter ref="A1:G241" xr:uid="{64864415-1DCA-4F20-A1D8-72750F8782B9}"/>
  <tableColumns count="7">
    <tableColumn id="1" xr3:uid="{7C7A7C80-3941-40B7-9AFE-7D69333506D3}" name="Country" dataDxfId="4"/>
    <tableColumn id="2" xr3:uid="{2218E129-EF5F-4639-8A19-FD908131116E}" name="Year" dataDxfId="3"/>
    <tableColumn id="3" xr3:uid="{5909A770-E756-4E57-9DBD-83F0B162D3CE}" name="Service" dataDxfId="2"/>
    <tableColumn id="4" xr3:uid="{6C1F5274-FDEF-4875-867E-967E6E07F7D8}" name="Customer Type" dataDxfId="1"/>
    <tableColumn id="5" xr3:uid="{495BF63A-8B99-4CE6-9434-D89F7AAA3EBD}" name="Revenue">
      <calculatedColumnFormula>INDEX('Financials Canada'!$E$7:$N$19,MATCH('Input Data'!D2&amp;'Input Data'!C2,'Financials Canada'!$A$7:$A$19,0),MATCH('Input Data'!B2,'Financials Canada'!$E$1:$N$1,0))</calculatedColumnFormula>
    </tableColumn>
    <tableColumn id="6" xr3:uid="{20C65B00-81A0-41AC-9151-1BEDB76DFC78}" name="Gross Profit">
      <calculatedColumnFormula>VLOOKUP(A2&amp;B2&amp;C2, 'Gross Profit &amp; EBITDA'!$D$2:$F$61, 2,FALSE)*E2</calculatedColumnFormula>
    </tableColumn>
    <tableColumn id="7" xr3:uid="{B7F1C93D-D520-4EEB-B877-78BC4F737DC0}" name="EBITDA" dataDxfId="0">
      <calculatedColumnFormula>VLOOKUP(A2&amp;B2&amp;C2, 'Gross Profit &amp; EBITDA'!$D$2:$F$61, 3,FALSE)*E2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9322BC-37E2-447D-A417-2E801C45EC8F}" name="Table5" displayName="Table5" ref="I47:J49" totalsRowShown="0">
  <autoFilter ref="I47:J49" xr:uid="{60A3401E-7A59-4713-8E30-AC205D64F2E5}"/>
  <tableColumns count="2">
    <tableColumn id="1" xr3:uid="{B349A8BE-6227-405D-B7E0-3DF6FE50146C}" name="Country">
      <calculatedColumnFormula>I43</calculatedColumnFormula>
    </tableColumn>
    <tableColumn id="2" xr3:uid="{33F0EF28-2432-4168-B71C-CBB2E65F1659}" name="Revenue">
      <calculatedColumnFormula>GETPIVOTDATA("Revenue",$I$42,"Country","USA")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B01D6-2A11-42B1-AF23-30FFBE7164A4}">
  <dimension ref="A1"/>
  <sheetViews>
    <sheetView showGridLines="0" view="pageBreakPreview" zoomScale="55" zoomScaleNormal="40" zoomScaleSheetLayoutView="55" workbookViewId="0">
      <selection activeCell="AF52" sqref="AF52"/>
    </sheetView>
  </sheetViews>
  <sheetFormatPr defaultRowHeight="16" x14ac:dyDescent="0.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2B6-20C1-4249-B1F2-173B76C9CE69}">
  <dimension ref="A1:L241"/>
  <sheetViews>
    <sheetView zoomScale="70" zoomScaleNormal="70" workbookViewId="0">
      <selection activeCell="J59" sqref="J59"/>
    </sheetView>
  </sheetViews>
  <sheetFormatPr defaultColWidth="11.08203125" defaultRowHeight="16" x14ac:dyDescent="0.4"/>
  <cols>
    <col min="1" max="1" width="9.5" customWidth="1"/>
    <col min="2" max="2" width="6.25" customWidth="1"/>
    <col min="3" max="3" width="17.4140625" bestFit="1" customWidth="1"/>
    <col min="4" max="4" width="15.58203125" customWidth="1"/>
    <col min="6" max="6" width="13" customWidth="1"/>
    <col min="9" max="9" width="17.58203125" bestFit="1" customWidth="1"/>
    <col min="10" max="10" width="16.6640625" bestFit="1" customWidth="1"/>
    <col min="11" max="11" width="17.25" bestFit="1" customWidth="1"/>
    <col min="12" max="12" width="13.33203125" bestFit="1" customWidth="1"/>
  </cols>
  <sheetData>
    <row r="1" spans="1:11" x14ac:dyDescent="0.4">
      <c r="A1" s="29" t="s">
        <v>11</v>
      </c>
      <c r="B1" s="29" t="s">
        <v>0</v>
      </c>
      <c r="C1" s="29" t="s">
        <v>16</v>
      </c>
      <c r="D1" s="29" t="s">
        <v>17</v>
      </c>
      <c r="E1" s="29" t="s">
        <v>18</v>
      </c>
      <c r="F1" s="29" t="s">
        <v>19</v>
      </c>
      <c r="G1" s="29" t="s">
        <v>20</v>
      </c>
    </row>
    <row r="2" spans="1:11" x14ac:dyDescent="0.4">
      <c r="A2" s="28" t="s">
        <v>14</v>
      </c>
      <c r="B2" s="28">
        <v>2018</v>
      </c>
      <c r="C2" s="28" t="s">
        <v>5</v>
      </c>
      <c r="D2" s="28" t="s">
        <v>4</v>
      </c>
      <c r="E2">
        <f>INDEX('Financials USA'!$E$7:$N$19,MATCH('Input Data'!D2&amp;'Input Data'!C2,'Financials USA'!$A$7:$A$19,0),MATCH('Input Data'!B2,'Financials USA'!$E$1:$N$1,0))</f>
        <v>1869</v>
      </c>
      <c r="F2">
        <f>VLOOKUP(A2&amp;B2&amp;C2, 'Gross Profit &amp; EBITDA'!$D$2:$F$61, 2,FALSE)*E2</f>
        <v>934.5</v>
      </c>
      <c r="G2">
        <f>VLOOKUP(A2&amp;B2&amp;C2, 'Gross Profit &amp; EBITDA'!$D$2:$F$61, 3,FALSE)*E2</f>
        <v>373.8</v>
      </c>
    </row>
    <row r="3" spans="1:11" x14ac:dyDescent="0.4">
      <c r="A3" s="28" t="s">
        <v>14</v>
      </c>
      <c r="B3" s="28">
        <v>2018</v>
      </c>
      <c r="C3" s="28" t="s">
        <v>5</v>
      </c>
      <c r="D3" s="28" t="s">
        <v>6</v>
      </c>
      <c r="E3">
        <f>INDEX('Financials USA'!$E$7:$N$19,MATCH('Input Data'!D3&amp;'Input Data'!C3,'Financials USA'!$A$7:$A$19,0),MATCH('Input Data'!B3,'Financials USA'!$E$1:$N$1,0))</f>
        <v>23961</v>
      </c>
      <c r="F3">
        <f>VLOOKUP(A3&amp;B3&amp;C3, 'Gross Profit &amp; EBITDA'!$D$2:$F$61, 2,FALSE)*E3</f>
        <v>11980.5</v>
      </c>
      <c r="G3">
        <f>VLOOKUP(A3&amp;B3&amp;C3, 'Gross Profit &amp; EBITDA'!$D$2:$F$61, 3,FALSE)*E3</f>
        <v>4792.2</v>
      </c>
      <c r="I3" s="30" t="s">
        <v>17</v>
      </c>
      <c r="J3" t="s">
        <v>23</v>
      </c>
    </row>
    <row r="4" spans="1:11" x14ac:dyDescent="0.4">
      <c r="A4" s="28" t="s">
        <v>14</v>
      </c>
      <c r="B4" s="28">
        <v>2018</v>
      </c>
      <c r="C4" s="28" t="s">
        <v>8</v>
      </c>
      <c r="D4" s="28" t="s">
        <v>4</v>
      </c>
      <c r="E4">
        <f>INDEX('Financials USA'!$E$7:$N$19,MATCH('Input Data'!D4&amp;'Input Data'!C4,'Financials USA'!$A$7:$A$19,0),MATCH('Input Data'!B4,'Financials USA'!$E$1:$N$1,0))</f>
        <v>5607</v>
      </c>
      <c r="F4">
        <f>VLOOKUP(A4&amp;B4&amp;C4, 'Gross Profit &amp; EBITDA'!$D$2:$F$61, 2,FALSE)*E4</f>
        <v>3924.9000000000005</v>
      </c>
      <c r="G4">
        <f>VLOOKUP(A4&amp;B4&amp;C4, 'Gross Profit &amp; EBITDA'!$D$2:$F$61, 3,FALSE)*E4</f>
        <v>1121.4000000000001</v>
      </c>
      <c r="I4" s="30" t="s">
        <v>16</v>
      </c>
      <c r="J4" t="s">
        <v>23</v>
      </c>
    </row>
    <row r="5" spans="1:11" x14ac:dyDescent="0.4">
      <c r="A5" s="28" t="s">
        <v>14</v>
      </c>
      <c r="B5" s="28">
        <v>2018</v>
      </c>
      <c r="C5" s="28" t="s">
        <v>8</v>
      </c>
      <c r="D5" s="28" t="s">
        <v>6</v>
      </c>
      <c r="E5">
        <f>INDEX('Financials USA'!$E$7:$N$19,MATCH('Input Data'!D5&amp;'Input Data'!C5,'Financials USA'!$A$7:$A$19,0),MATCH('Input Data'!B5,'Financials USA'!$E$1:$N$1,0))</f>
        <v>23961</v>
      </c>
      <c r="F5">
        <f>VLOOKUP(A5&amp;B5&amp;C5, 'Gross Profit &amp; EBITDA'!$D$2:$F$61, 2,FALSE)*E5</f>
        <v>16772.7</v>
      </c>
      <c r="G5">
        <f>VLOOKUP(A5&amp;B5&amp;C5, 'Gross Profit &amp; EBITDA'!$D$2:$F$61, 3,FALSE)*E5</f>
        <v>4792.2</v>
      </c>
    </row>
    <row r="6" spans="1:11" x14ac:dyDescent="0.4">
      <c r="A6" s="28" t="s">
        <v>14</v>
      </c>
      <c r="B6" s="28">
        <v>2018</v>
      </c>
      <c r="C6" s="28" t="s">
        <v>9</v>
      </c>
      <c r="D6" s="28" t="s">
        <v>4</v>
      </c>
      <c r="E6">
        <f>INDEX('Financials USA'!$E$7:$N$19,MATCH('Input Data'!D6&amp;'Input Data'!C6,'Financials USA'!$A$7:$A$19,0),MATCH('Input Data'!B6,'Financials USA'!$E$1:$N$1,0))</f>
        <v>684</v>
      </c>
      <c r="F6">
        <f>VLOOKUP(A6&amp;B6&amp;C6, 'Gross Profit &amp; EBITDA'!$D$2:$F$61, 2,FALSE)*E6</f>
        <v>478.80000000000007</v>
      </c>
      <c r="G6">
        <f>VLOOKUP(A6&amp;B6&amp;C6, 'Gross Profit &amp; EBITDA'!$D$2:$F$61, 3,FALSE)*E6</f>
        <v>68.400000000000006</v>
      </c>
      <c r="I6" s="30" t="s">
        <v>24</v>
      </c>
      <c r="J6" t="s">
        <v>26</v>
      </c>
      <c r="K6" t="s">
        <v>27</v>
      </c>
    </row>
    <row r="7" spans="1:11" x14ac:dyDescent="0.4">
      <c r="A7" s="28" t="s">
        <v>14</v>
      </c>
      <c r="B7" s="28">
        <v>2018</v>
      </c>
      <c r="C7" s="28" t="s">
        <v>9</v>
      </c>
      <c r="D7" s="28" t="s">
        <v>6</v>
      </c>
      <c r="E7">
        <f>INDEX('Financials USA'!$E$7:$N$19,MATCH('Input Data'!D7&amp;'Input Data'!C7,'Financials USA'!$A$7:$A$19,0),MATCH('Input Data'!B7,'Financials USA'!$E$1:$N$1,0))</f>
        <v>9098</v>
      </c>
      <c r="F7">
        <f>VLOOKUP(A7&amp;B7&amp;C7, 'Gross Profit &amp; EBITDA'!$D$2:$F$61, 2,FALSE)*E7</f>
        <v>6368.6</v>
      </c>
      <c r="G7">
        <f>VLOOKUP(A7&amp;B7&amp;C7, 'Gross Profit &amp; EBITDA'!$D$2:$F$61, 3,FALSE)*E7</f>
        <v>909.80000000000007</v>
      </c>
      <c r="I7" s="31">
        <v>2018</v>
      </c>
      <c r="J7">
        <v>172710</v>
      </c>
      <c r="K7">
        <v>31368.400000000001</v>
      </c>
    </row>
    <row r="8" spans="1:11" x14ac:dyDescent="0.4">
      <c r="A8" s="28" t="s">
        <v>14</v>
      </c>
      <c r="B8" s="28">
        <v>2019</v>
      </c>
      <c r="C8" s="28" t="s">
        <v>5</v>
      </c>
      <c r="D8" s="28" t="s">
        <v>4</v>
      </c>
      <c r="E8">
        <f>INDEX('Financials USA'!$E$7:$N$19,MATCH('Input Data'!D8&amp;'Input Data'!C8,'Financials USA'!$A$7:$A$19,0),MATCH('Input Data'!B8,'Financials USA'!$E$1:$N$1,0))</f>
        <v>3211</v>
      </c>
      <c r="F8">
        <f>VLOOKUP(A8&amp;B8&amp;C8, 'Gross Profit &amp; EBITDA'!$D$2:$F$61, 2,FALSE)*E8</f>
        <v>1605.5</v>
      </c>
      <c r="G8">
        <f>VLOOKUP(A8&amp;B8&amp;C8, 'Gross Profit &amp; EBITDA'!$D$2:$F$61, 3,FALSE)*E8</f>
        <v>321.10000000000002</v>
      </c>
      <c r="I8" s="31">
        <v>2019</v>
      </c>
      <c r="J8">
        <v>372232</v>
      </c>
      <c r="K8">
        <v>47960.799999999996</v>
      </c>
    </row>
    <row r="9" spans="1:11" x14ac:dyDescent="0.4">
      <c r="A9" s="28" t="s">
        <v>14</v>
      </c>
      <c r="B9" s="28">
        <v>2019</v>
      </c>
      <c r="C9" s="28" t="s">
        <v>5</v>
      </c>
      <c r="D9" s="28" t="s">
        <v>6</v>
      </c>
      <c r="E9">
        <f>INDEX('Financials USA'!$E$7:$N$19,MATCH('Input Data'!D9&amp;'Input Data'!C9,'Financials USA'!$A$7:$A$19,0),MATCH('Input Data'!B9,'Financials USA'!$E$1:$N$1,0))</f>
        <v>15956</v>
      </c>
      <c r="F9">
        <f>VLOOKUP(A9&amp;B9&amp;C9, 'Gross Profit &amp; EBITDA'!$D$2:$F$61, 2,FALSE)*E9</f>
        <v>7978</v>
      </c>
      <c r="G9">
        <f>VLOOKUP(A9&amp;B9&amp;C9, 'Gross Profit &amp; EBITDA'!$D$2:$F$61, 3,FALSE)*E9</f>
        <v>1595.6000000000001</v>
      </c>
      <c r="I9" s="31">
        <v>2020</v>
      </c>
      <c r="J9">
        <v>253994</v>
      </c>
      <c r="K9">
        <v>44749.399999999994</v>
      </c>
    </row>
    <row r="10" spans="1:11" x14ac:dyDescent="0.4">
      <c r="A10" s="28" t="s">
        <v>14</v>
      </c>
      <c r="B10" s="28">
        <v>2019</v>
      </c>
      <c r="C10" s="28" t="s">
        <v>8</v>
      </c>
      <c r="D10" s="28" t="s">
        <v>4</v>
      </c>
      <c r="E10">
        <f>INDEX('Financials USA'!$E$7:$N$19,MATCH('Input Data'!D10&amp;'Input Data'!C10,'Financials USA'!$A$7:$A$19,0),MATCH('Input Data'!B10,'Financials USA'!$E$1:$N$1,0))</f>
        <v>12844</v>
      </c>
      <c r="F10">
        <f>VLOOKUP(A10&amp;B10&amp;C10, 'Gross Profit &amp; EBITDA'!$D$2:$F$61, 2,FALSE)*E10</f>
        <v>6422</v>
      </c>
      <c r="G10">
        <f>VLOOKUP(A10&amp;B10&amp;C10, 'Gross Profit &amp; EBITDA'!$D$2:$F$61, 3,FALSE)*E10</f>
        <v>1284.4000000000001</v>
      </c>
      <c r="I10" s="31">
        <v>2021</v>
      </c>
      <c r="J10">
        <v>341092</v>
      </c>
      <c r="K10">
        <v>43972.399999999987</v>
      </c>
    </row>
    <row r="11" spans="1:11" x14ac:dyDescent="0.4">
      <c r="A11" s="28" t="s">
        <v>14</v>
      </c>
      <c r="B11" s="28">
        <v>2019</v>
      </c>
      <c r="C11" s="28" t="s">
        <v>8</v>
      </c>
      <c r="D11" s="28" t="s">
        <v>6</v>
      </c>
      <c r="E11">
        <f>INDEX('Financials USA'!$E$7:$N$19,MATCH('Input Data'!D11&amp;'Input Data'!C11,'Financials USA'!$A$7:$A$19,0),MATCH('Input Data'!B11,'Financials USA'!$E$1:$N$1,0))</f>
        <v>95736</v>
      </c>
      <c r="F11">
        <f>VLOOKUP(A11&amp;B11&amp;C11, 'Gross Profit &amp; EBITDA'!$D$2:$F$61, 2,FALSE)*E11</f>
        <v>47868</v>
      </c>
      <c r="G11">
        <f>VLOOKUP(A11&amp;B11&amp;C11, 'Gross Profit &amp; EBITDA'!$D$2:$F$61, 3,FALSE)*E11</f>
        <v>9573.6</v>
      </c>
      <c r="I11" s="31">
        <v>2022</v>
      </c>
      <c r="J11">
        <v>362808</v>
      </c>
      <c r="K11">
        <v>39367.799999999996</v>
      </c>
    </row>
    <row r="12" spans="1:11" x14ac:dyDescent="0.4">
      <c r="A12" s="28" t="s">
        <v>14</v>
      </c>
      <c r="B12" s="28">
        <v>2019</v>
      </c>
      <c r="C12" s="28" t="s">
        <v>9</v>
      </c>
      <c r="D12" s="28" t="s">
        <v>4</v>
      </c>
      <c r="E12">
        <f>INDEX('Financials USA'!$E$7:$N$19,MATCH('Input Data'!D12&amp;'Input Data'!C12,'Financials USA'!$A$7:$A$19,0),MATCH('Input Data'!B12,'Financials USA'!$E$1:$N$1,0))</f>
        <v>17682</v>
      </c>
      <c r="F12">
        <f>VLOOKUP(A12&amp;B12&amp;C12, 'Gross Profit &amp; EBITDA'!$D$2:$F$61, 2,FALSE)*E12</f>
        <v>10609.2</v>
      </c>
      <c r="G12">
        <f>VLOOKUP(A12&amp;B12&amp;C12, 'Gross Profit &amp; EBITDA'!$D$2:$F$61, 3,FALSE)*E12</f>
        <v>3536.4</v>
      </c>
      <c r="I12" s="31">
        <v>2023</v>
      </c>
      <c r="J12">
        <v>396536</v>
      </c>
      <c r="K12">
        <v>73539.200000000012</v>
      </c>
    </row>
    <row r="13" spans="1:11" x14ac:dyDescent="0.4">
      <c r="A13" s="28" t="s">
        <v>14</v>
      </c>
      <c r="B13" s="28">
        <v>2019</v>
      </c>
      <c r="C13" s="28" t="s">
        <v>9</v>
      </c>
      <c r="D13" s="28" t="s">
        <v>6</v>
      </c>
      <c r="E13">
        <f>INDEX('Financials USA'!$E$7:$N$19,MATCH('Input Data'!D13&amp;'Input Data'!C13,'Financials USA'!$A$7:$A$19,0),MATCH('Input Data'!B13,'Financials USA'!$E$1:$N$1,0))</f>
        <v>19683</v>
      </c>
      <c r="F13">
        <f>VLOOKUP(A13&amp;B13&amp;C13, 'Gross Profit &amp; EBITDA'!$D$2:$F$61, 2,FALSE)*E13</f>
        <v>11809.800000000001</v>
      </c>
      <c r="G13">
        <f>VLOOKUP(A13&amp;B13&amp;C13, 'Gross Profit &amp; EBITDA'!$D$2:$F$61, 3,FALSE)*E13</f>
        <v>3936.6000000000004</v>
      </c>
      <c r="I13" s="31">
        <v>2024</v>
      </c>
      <c r="J13">
        <v>316422</v>
      </c>
      <c r="K13">
        <v>37103.200000000004</v>
      </c>
    </row>
    <row r="14" spans="1:11" x14ac:dyDescent="0.4">
      <c r="A14" s="28" t="s">
        <v>14</v>
      </c>
      <c r="B14" s="28">
        <v>2020</v>
      </c>
      <c r="C14" s="28" t="s">
        <v>5</v>
      </c>
      <c r="D14" s="28" t="s">
        <v>4</v>
      </c>
      <c r="E14">
        <f>INDEX('Financials USA'!$E$7:$N$19,MATCH('Input Data'!D14&amp;'Input Data'!C14,'Financials USA'!$A$7:$A$19,0),MATCH('Input Data'!B14,'Financials USA'!$E$1:$N$1,0))</f>
        <v>4810</v>
      </c>
      <c r="F14">
        <f>VLOOKUP(A14&amp;B14&amp;C14, 'Gross Profit &amp; EBITDA'!$D$2:$F$61, 2,FALSE)*E14</f>
        <v>3848</v>
      </c>
      <c r="G14">
        <f>VLOOKUP(A14&amp;B14&amp;C14, 'Gross Profit &amp; EBITDA'!$D$2:$F$61, 3,FALSE)*E14</f>
        <v>962</v>
      </c>
      <c r="I14" s="31">
        <v>2025</v>
      </c>
      <c r="J14">
        <v>397088</v>
      </c>
      <c r="K14">
        <v>70410</v>
      </c>
    </row>
    <row r="15" spans="1:11" x14ac:dyDescent="0.4">
      <c r="A15" s="28" t="s">
        <v>14</v>
      </c>
      <c r="B15" s="28">
        <v>2020</v>
      </c>
      <c r="C15" s="28" t="s">
        <v>5</v>
      </c>
      <c r="D15" s="28" t="s">
        <v>6</v>
      </c>
      <c r="E15">
        <f>INDEX('Financials USA'!$E$7:$N$19,MATCH('Input Data'!D15&amp;'Input Data'!C15,'Financials USA'!$A$7:$A$19,0),MATCH('Input Data'!B15,'Financials USA'!$E$1:$N$1,0))</f>
        <v>16090</v>
      </c>
      <c r="F15">
        <f>VLOOKUP(A15&amp;B15&amp;C15, 'Gross Profit &amp; EBITDA'!$D$2:$F$61, 2,FALSE)*E15</f>
        <v>12872</v>
      </c>
      <c r="G15">
        <f>VLOOKUP(A15&amp;B15&amp;C15, 'Gross Profit &amp; EBITDA'!$D$2:$F$61, 3,FALSE)*E15</f>
        <v>3218</v>
      </c>
      <c r="I15" s="31">
        <v>2026</v>
      </c>
      <c r="J15">
        <v>384896</v>
      </c>
      <c r="K15">
        <v>73763.199999999997</v>
      </c>
    </row>
    <row r="16" spans="1:11" x14ac:dyDescent="0.4">
      <c r="A16" s="28" t="s">
        <v>14</v>
      </c>
      <c r="B16" s="28">
        <v>2020</v>
      </c>
      <c r="C16" s="28" t="s">
        <v>8</v>
      </c>
      <c r="D16" s="28" t="s">
        <v>4</v>
      </c>
      <c r="E16">
        <f>INDEX('Financials USA'!$E$7:$N$19,MATCH('Input Data'!D16&amp;'Input Data'!C16,'Financials USA'!$A$7:$A$19,0),MATCH('Input Data'!B16,'Financials USA'!$E$1:$N$1,0))</f>
        <v>9620</v>
      </c>
      <c r="F16">
        <f>VLOOKUP(A16&amp;B16&amp;C16, 'Gross Profit &amp; EBITDA'!$D$2:$F$61, 2,FALSE)*E16</f>
        <v>4810</v>
      </c>
      <c r="G16">
        <f>VLOOKUP(A16&amp;B16&amp;C16, 'Gross Profit &amp; EBITDA'!$D$2:$F$61, 3,FALSE)*E16</f>
        <v>962</v>
      </c>
      <c r="I16" s="31">
        <v>2027</v>
      </c>
      <c r="J16">
        <v>447026</v>
      </c>
      <c r="K16">
        <v>81941.400000000023</v>
      </c>
    </row>
    <row r="17" spans="1:12" x14ac:dyDescent="0.4">
      <c r="A17" s="28" t="s">
        <v>14</v>
      </c>
      <c r="B17" s="28">
        <v>2020</v>
      </c>
      <c r="C17" s="28" t="s">
        <v>8</v>
      </c>
      <c r="D17" s="28" t="s">
        <v>6</v>
      </c>
      <c r="E17">
        <f>INDEX('Financials USA'!$E$7:$N$19,MATCH('Input Data'!D17&amp;'Input Data'!C17,'Financials USA'!$A$7:$A$19,0),MATCH('Input Data'!B17,'Financials USA'!$E$1:$N$1,0))</f>
        <v>16090</v>
      </c>
      <c r="F17">
        <f>VLOOKUP(A17&amp;B17&amp;C17, 'Gross Profit &amp; EBITDA'!$D$2:$F$61, 2,FALSE)*E17</f>
        <v>8045</v>
      </c>
      <c r="G17">
        <f>VLOOKUP(A17&amp;B17&amp;C17, 'Gross Profit &amp; EBITDA'!$D$2:$F$61, 3,FALSE)*E17</f>
        <v>1609</v>
      </c>
      <c r="I17" s="31" t="s">
        <v>25</v>
      </c>
      <c r="J17">
        <v>3444804</v>
      </c>
      <c r="K17">
        <v>544175.80000000005</v>
      </c>
    </row>
    <row r="18" spans="1:12" x14ac:dyDescent="0.4">
      <c r="A18" s="28" t="s">
        <v>14</v>
      </c>
      <c r="B18" s="28">
        <v>2020</v>
      </c>
      <c r="C18" s="28" t="s">
        <v>9</v>
      </c>
      <c r="D18" s="28" t="s">
        <v>4</v>
      </c>
      <c r="E18">
        <f>INDEX('Financials USA'!$E$7:$N$19,MATCH('Input Data'!D18&amp;'Input Data'!C18,'Financials USA'!$A$7:$A$19,0),MATCH('Input Data'!B18,'Financials USA'!$E$1:$N$1,0))</f>
        <v>10140</v>
      </c>
      <c r="F18">
        <f>VLOOKUP(A18&amp;B18&amp;C18, 'Gross Profit &amp; EBITDA'!$D$2:$F$61, 2,FALSE)*E18</f>
        <v>8112</v>
      </c>
      <c r="G18">
        <f>VLOOKUP(A18&amp;B18&amp;C18, 'Gross Profit &amp; EBITDA'!$D$2:$F$61, 3,FALSE)*E18</f>
        <v>2028</v>
      </c>
    </row>
    <row r="19" spans="1:12" x14ac:dyDescent="0.4">
      <c r="A19" s="28" t="s">
        <v>14</v>
      </c>
      <c r="B19" s="28">
        <v>2020</v>
      </c>
      <c r="C19" s="28" t="s">
        <v>9</v>
      </c>
      <c r="D19" s="28" t="s">
        <v>6</v>
      </c>
      <c r="E19">
        <f>INDEX('Financials USA'!$E$7:$N$19,MATCH('Input Data'!D19&amp;'Input Data'!C19,'Financials USA'!$A$7:$A$19,0),MATCH('Input Data'!B19,'Financials USA'!$E$1:$N$1,0))</f>
        <v>55827</v>
      </c>
      <c r="F19">
        <f>VLOOKUP(A19&amp;B19&amp;C19, 'Gross Profit &amp; EBITDA'!$D$2:$F$61, 2,FALSE)*E19</f>
        <v>44661.600000000006</v>
      </c>
      <c r="G19">
        <f>VLOOKUP(A19&amp;B19&amp;C19, 'Gross Profit &amp; EBITDA'!$D$2:$F$61, 3,FALSE)*E19</f>
        <v>11165.400000000001</v>
      </c>
      <c r="I19" s="30" t="s">
        <v>0</v>
      </c>
      <c r="J19" t="s">
        <v>34</v>
      </c>
    </row>
    <row r="20" spans="1:12" x14ac:dyDescent="0.4">
      <c r="A20" s="28" t="s">
        <v>14</v>
      </c>
      <c r="B20" s="28">
        <v>2021</v>
      </c>
      <c r="C20" s="28" t="s">
        <v>5</v>
      </c>
      <c r="D20" s="28" t="s">
        <v>4</v>
      </c>
      <c r="E20">
        <f>INDEX('Financials USA'!$E$7:$N$19,MATCH('Input Data'!D20&amp;'Input Data'!C20,'Financials USA'!$A$7:$A$19,0),MATCH('Input Data'!B20,'Financials USA'!$E$1:$N$1,0))</f>
        <v>7470</v>
      </c>
      <c r="F20">
        <f>VLOOKUP(A20&amp;B20&amp;C20, 'Gross Profit &amp; EBITDA'!$D$2:$F$61, 2,FALSE)*E20</f>
        <v>4482.0000000000009</v>
      </c>
      <c r="G20">
        <f>VLOOKUP(A20&amp;B20&amp;C20, 'Gross Profit &amp; EBITDA'!$D$2:$F$61, 3,FALSE)*E20</f>
        <v>1494</v>
      </c>
      <c r="I20" s="30" t="s">
        <v>17</v>
      </c>
      <c r="J20" t="s">
        <v>23</v>
      </c>
    </row>
    <row r="21" spans="1:12" x14ac:dyDescent="0.4">
      <c r="A21" s="28" t="s">
        <v>14</v>
      </c>
      <c r="B21" s="28">
        <v>2021</v>
      </c>
      <c r="C21" s="28" t="s">
        <v>5</v>
      </c>
      <c r="D21" s="28" t="s">
        <v>6</v>
      </c>
      <c r="E21">
        <f>INDEX('Financials USA'!$E$7:$N$19,MATCH('Input Data'!D21&amp;'Input Data'!C21,'Financials USA'!$A$7:$A$19,0),MATCH('Input Data'!B21,'Financials USA'!$E$1:$N$1,0))</f>
        <v>15225</v>
      </c>
      <c r="F21">
        <f>VLOOKUP(A21&amp;B21&amp;C21, 'Gross Profit &amp; EBITDA'!$D$2:$F$61, 2,FALSE)*E21</f>
        <v>9135.0000000000018</v>
      </c>
      <c r="G21">
        <f>VLOOKUP(A21&amp;B21&amp;C21, 'Gross Profit &amp; EBITDA'!$D$2:$F$61, 3,FALSE)*E21</f>
        <v>3045</v>
      </c>
    </row>
    <row r="22" spans="1:12" x14ac:dyDescent="0.4">
      <c r="A22" s="28" t="s">
        <v>14</v>
      </c>
      <c r="B22" s="28">
        <v>2021</v>
      </c>
      <c r="C22" s="28" t="s">
        <v>8</v>
      </c>
      <c r="D22" s="28" t="s">
        <v>4</v>
      </c>
      <c r="E22">
        <f>INDEX('Financials USA'!$E$7:$N$19,MATCH('Input Data'!D22&amp;'Input Data'!C22,'Financials USA'!$A$7:$A$19,0),MATCH('Input Data'!B22,'Financials USA'!$E$1:$N$1,0))</f>
        <v>29880</v>
      </c>
      <c r="F22">
        <f>VLOOKUP(A22&amp;B22&amp;C22, 'Gross Profit &amp; EBITDA'!$D$2:$F$61, 2,FALSE)*E22</f>
        <v>20916.000000000004</v>
      </c>
      <c r="G22">
        <f>VLOOKUP(A22&amp;B22&amp;C22, 'Gross Profit &amp; EBITDA'!$D$2:$F$61, 3,FALSE)*E22</f>
        <v>2988</v>
      </c>
      <c r="I22" s="30" t="s">
        <v>24</v>
      </c>
      <c r="J22" t="s">
        <v>26</v>
      </c>
      <c r="K22" t="s">
        <v>28</v>
      </c>
      <c r="L22" t="s">
        <v>27</v>
      </c>
    </row>
    <row r="23" spans="1:12" x14ac:dyDescent="0.4">
      <c r="A23" s="28" t="s">
        <v>14</v>
      </c>
      <c r="B23" s="28">
        <v>2021</v>
      </c>
      <c r="C23" s="28" t="s">
        <v>8</v>
      </c>
      <c r="D23" s="28" t="s">
        <v>6</v>
      </c>
      <c r="E23">
        <f>INDEX('Financials USA'!$E$7:$N$19,MATCH('Input Data'!D23&amp;'Input Data'!C23,'Financials USA'!$A$7:$A$19,0),MATCH('Input Data'!B23,'Financials USA'!$E$1:$N$1,0))</f>
        <v>91350</v>
      </c>
      <c r="F23">
        <f>VLOOKUP(A23&amp;B23&amp;C23, 'Gross Profit &amp; EBITDA'!$D$2:$F$61, 2,FALSE)*E23</f>
        <v>63945.000000000007</v>
      </c>
      <c r="G23">
        <f>VLOOKUP(A23&amp;B23&amp;C23, 'Gross Profit &amp; EBITDA'!$D$2:$F$61, 3,FALSE)*E23</f>
        <v>9135</v>
      </c>
      <c r="I23" s="31" t="s">
        <v>9</v>
      </c>
      <c r="J23" s="33">
        <v>291880</v>
      </c>
      <c r="K23" s="33">
        <v>227002.40000000005</v>
      </c>
      <c r="L23" s="33">
        <v>46512</v>
      </c>
    </row>
    <row r="24" spans="1:12" x14ac:dyDescent="0.4">
      <c r="A24" s="28" t="s">
        <v>14</v>
      </c>
      <c r="B24" s="28">
        <v>2021</v>
      </c>
      <c r="C24" s="28" t="s">
        <v>9</v>
      </c>
      <c r="D24" s="28" t="s">
        <v>4</v>
      </c>
      <c r="E24">
        <f>INDEX('Financials USA'!$E$7:$N$19,MATCH('Input Data'!D24&amp;'Input Data'!C24,'Financials USA'!$A$7:$A$19,0),MATCH('Input Data'!B24,'Financials USA'!$E$1:$N$1,0))</f>
        <v>3252</v>
      </c>
      <c r="F24">
        <f>VLOOKUP(A24&amp;B24&amp;C24, 'Gross Profit &amp; EBITDA'!$D$2:$F$61, 2,FALSE)*E24</f>
        <v>2601.6000000000004</v>
      </c>
      <c r="G24">
        <f>VLOOKUP(A24&amp;B24&amp;C24, 'Gross Profit &amp; EBITDA'!$D$2:$F$61, 3,FALSE)*E24</f>
        <v>650.40000000000009</v>
      </c>
      <c r="I24" s="31" t="s">
        <v>5</v>
      </c>
      <c r="J24" s="33">
        <v>254428</v>
      </c>
      <c r="K24" s="33">
        <v>175099.59999999998</v>
      </c>
      <c r="L24" s="33">
        <v>45715.4</v>
      </c>
    </row>
    <row r="25" spans="1:12" x14ac:dyDescent="0.4">
      <c r="A25" s="28" t="s">
        <v>14</v>
      </c>
      <c r="B25" s="28">
        <v>2021</v>
      </c>
      <c r="C25" s="28" t="s">
        <v>9</v>
      </c>
      <c r="D25" s="28" t="s">
        <v>6</v>
      </c>
      <c r="E25">
        <f>INDEX('Financials USA'!$E$7:$N$19,MATCH('Input Data'!D25&amp;'Input Data'!C25,'Financials USA'!$A$7:$A$19,0),MATCH('Input Data'!B25,'Financials USA'!$E$1:$N$1,0))</f>
        <v>6756</v>
      </c>
      <c r="F25">
        <f>VLOOKUP(A25&amp;B25&amp;C25, 'Gross Profit &amp; EBITDA'!$D$2:$F$61, 2,FALSE)*E25</f>
        <v>5404.8</v>
      </c>
      <c r="G25">
        <f>VLOOKUP(A25&amp;B25&amp;C25, 'Gross Profit &amp; EBITDA'!$D$2:$F$61, 3,FALSE)*E25</f>
        <v>1351.2</v>
      </c>
      <c r="I25" s="31" t="s">
        <v>8</v>
      </c>
      <c r="J25" s="33">
        <v>808122</v>
      </c>
      <c r="K25" s="33">
        <v>506358.8</v>
      </c>
      <c r="L25" s="33">
        <v>109401.39999999998</v>
      </c>
    </row>
    <row r="26" spans="1:12" x14ac:dyDescent="0.4">
      <c r="A26" s="28" t="s">
        <v>14</v>
      </c>
      <c r="B26" s="28">
        <v>2022</v>
      </c>
      <c r="C26" s="28" t="s">
        <v>5</v>
      </c>
      <c r="D26" s="28" t="s">
        <v>4</v>
      </c>
      <c r="E26">
        <f>INDEX('Financials USA'!$E$7:$N$19,MATCH('Input Data'!D26&amp;'Input Data'!C26,'Financials USA'!$A$7:$A$19,0),MATCH('Input Data'!B26,'Financials USA'!$E$1:$N$1,0))</f>
        <v>11367</v>
      </c>
      <c r="F26">
        <f>VLOOKUP(A26&amp;B26&amp;C26, 'Gross Profit &amp; EBITDA'!$D$2:$F$61, 2,FALSE)*E26</f>
        <v>7956.9000000000005</v>
      </c>
      <c r="G26">
        <f>VLOOKUP(A26&amp;B26&amp;C26, 'Gross Profit &amp; EBITDA'!$D$2:$F$61, 3,FALSE)*E26</f>
        <v>1136.7</v>
      </c>
      <c r="I26" s="31" t="s">
        <v>25</v>
      </c>
      <c r="J26" s="33">
        <v>1354430</v>
      </c>
      <c r="K26" s="33">
        <v>908460.8</v>
      </c>
      <c r="L26" s="33">
        <v>201628.79999999999</v>
      </c>
    </row>
    <row r="27" spans="1:12" x14ac:dyDescent="0.4">
      <c r="A27" s="28" t="s">
        <v>14</v>
      </c>
      <c r="B27" s="28">
        <v>2022</v>
      </c>
      <c r="C27" s="28" t="s">
        <v>5</v>
      </c>
      <c r="D27" s="28" t="s">
        <v>6</v>
      </c>
      <c r="E27">
        <f>INDEX('Financials USA'!$E$7:$N$19,MATCH('Input Data'!D27&amp;'Input Data'!C27,'Financials USA'!$A$7:$A$19,0),MATCH('Input Data'!B27,'Financials USA'!$E$1:$N$1,0))</f>
        <v>14484</v>
      </c>
      <c r="F27">
        <f>VLOOKUP(A27&amp;B27&amp;C27, 'Gross Profit &amp; EBITDA'!$D$2:$F$61, 2,FALSE)*E27</f>
        <v>10138.800000000001</v>
      </c>
      <c r="G27">
        <f>VLOOKUP(A27&amp;B27&amp;C27, 'Gross Profit &amp; EBITDA'!$D$2:$F$61, 3,FALSE)*E27</f>
        <v>1448.4</v>
      </c>
      <c r="I27" s="30" t="s">
        <v>0</v>
      </c>
      <c r="J27" t="s">
        <v>34</v>
      </c>
    </row>
    <row r="28" spans="1:12" x14ac:dyDescent="0.4">
      <c r="A28" s="28" t="s">
        <v>14</v>
      </c>
      <c r="B28" s="28">
        <v>2022</v>
      </c>
      <c r="C28" s="28" t="s">
        <v>8</v>
      </c>
      <c r="D28" s="28" t="s">
        <v>4</v>
      </c>
      <c r="E28">
        <f>INDEX('Financials USA'!$E$7:$N$19,MATCH('Input Data'!D28&amp;'Input Data'!C28,'Financials USA'!$A$7:$A$19,0),MATCH('Input Data'!B28,'Financials USA'!$E$1:$N$1,0))</f>
        <v>22734</v>
      </c>
      <c r="F28">
        <f>VLOOKUP(A28&amp;B28&amp;C28, 'Gross Profit &amp; EBITDA'!$D$2:$F$61, 2,FALSE)*E28</f>
        <v>11367</v>
      </c>
      <c r="G28">
        <f>VLOOKUP(A28&amp;B28&amp;C28, 'Gross Profit &amp; EBITDA'!$D$2:$F$61, 3,FALSE)*E28</f>
        <v>2273.4</v>
      </c>
      <c r="I28" s="30" t="s">
        <v>16</v>
      </c>
      <c r="J28" t="s">
        <v>23</v>
      </c>
    </row>
    <row r="29" spans="1:12" x14ac:dyDescent="0.4">
      <c r="A29" s="28" t="s">
        <v>14</v>
      </c>
      <c r="B29" s="28">
        <v>2022</v>
      </c>
      <c r="C29" s="28" t="s">
        <v>8</v>
      </c>
      <c r="D29" s="28" t="s">
        <v>6</v>
      </c>
      <c r="E29">
        <f>INDEX('Financials USA'!$E$7:$N$19,MATCH('Input Data'!D29&amp;'Input Data'!C29,'Financials USA'!$A$7:$A$19,0),MATCH('Input Data'!B29,'Financials USA'!$E$1:$N$1,0))</f>
        <v>86904</v>
      </c>
      <c r="F29">
        <f>VLOOKUP(A29&amp;B29&amp;C29, 'Gross Profit &amp; EBITDA'!$D$2:$F$61, 2,FALSE)*E29</f>
        <v>43452</v>
      </c>
      <c r="G29">
        <f>VLOOKUP(A29&amp;B29&amp;C29, 'Gross Profit &amp; EBITDA'!$D$2:$F$61, 3,FALSE)*E29</f>
        <v>8690.4</v>
      </c>
      <c r="I29" s="30" t="s">
        <v>17</v>
      </c>
      <c r="J29" t="s">
        <v>23</v>
      </c>
    </row>
    <row r="30" spans="1:12" x14ac:dyDescent="0.4">
      <c r="A30" s="28" t="s">
        <v>14</v>
      </c>
      <c r="B30" s="28">
        <v>2022</v>
      </c>
      <c r="C30" s="28" t="s">
        <v>9</v>
      </c>
      <c r="D30" s="28" t="s">
        <v>4</v>
      </c>
      <c r="E30">
        <f>INDEX('Financials USA'!$E$7:$N$19,MATCH('Input Data'!D30&amp;'Input Data'!C30,'Financials USA'!$A$7:$A$19,0),MATCH('Input Data'!B30,'Financials USA'!$E$1:$N$1,0))</f>
        <v>3515</v>
      </c>
      <c r="F30">
        <f>VLOOKUP(A30&amp;B30&amp;C30, 'Gross Profit &amp; EBITDA'!$D$2:$F$61, 2,FALSE)*E30</f>
        <v>2812</v>
      </c>
      <c r="G30">
        <f>VLOOKUP(A30&amp;B30&amp;C30, 'Gross Profit &amp; EBITDA'!$D$2:$F$61, 3,FALSE)*E30</f>
        <v>351.5</v>
      </c>
    </row>
    <row r="31" spans="1:12" x14ac:dyDescent="0.4">
      <c r="A31" s="28" t="s">
        <v>14</v>
      </c>
      <c r="B31" s="28">
        <v>2022</v>
      </c>
      <c r="C31" s="28" t="s">
        <v>9</v>
      </c>
      <c r="D31" s="28" t="s">
        <v>6</v>
      </c>
      <c r="E31">
        <f>INDEX('Financials USA'!$E$7:$N$19,MATCH('Input Data'!D31&amp;'Input Data'!C31,'Financials USA'!$A$7:$A$19,0),MATCH('Input Data'!B31,'Financials USA'!$E$1:$N$1,0))</f>
        <v>18760</v>
      </c>
      <c r="F31">
        <f>VLOOKUP(A31&amp;B31&amp;C31, 'Gross Profit &amp; EBITDA'!$D$2:$F$61, 2,FALSE)*E31</f>
        <v>15008</v>
      </c>
      <c r="G31">
        <f>VLOOKUP(A31&amp;B31&amp;C31, 'Gross Profit &amp; EBITDA'!$D$2:$F$61, 3,FALSE)*E31</f>
        <v>1876</v>
      </c>
      <c r="I31" t="s">
        <v>26</v>
      </c>
      <c r="J31" t="s">
        <v>28</v>
      </c>
      <c r="K31" t="s">
        <v>27</v>
      </c>
    </row>
    <row r="32" spans="1:12" x14ac:dyDescent="0.4">
      <c r="A32" s="28" t="s">
        <v>14</v>
      </c>
      <c r="B32" s="28">
        <v>2023</v>
      </c>
      <c r="C32" s="28" t="s">
        <v>5</v>
      </c>
      <c r="D32" s="28" t="s">
        <v>4</v>
      </c>
      <c r="E32">
        <f>INDEX('Financials USA'!$E$7:$N$19,MATCH('Input Data'!D32&amp;'Input Data'!C32,'Financials USA'!$A$7:$A$19,0),MATCH('Input Data'!B32,'Financials USA'!$E$1:$N$1,0))</f>
        <v>6894</v>
      </c>
      <c r="F32">
        <f>VLOOKUP(A32&amp;B32&amp;C32, 'Gross Profit &amp; EBITDA'!$D$2:$F$61, 2,FALSE)*E32</f>
        <v>4825.8</v>
      </c>
      <c r="G32">
        <f>VLOOKUP(A32&amp;B32&amp;C32, 'Gross Profit &amp; EBITDA'!$D$2:$F$61, 3,FALSE)*E32</f>
        <v>1378.8000000000002</v>
      </c>
      <c r="I32" s="33">
        <v>1354430</v>
      </c>
      <c r="J32" s="33">
        <v>908460.79999999993</v>
      </c>
      <c r="K32" s="33">
        <v>201628.79999999999</v>
      </c>
    </row>
    <row r="33" spans="1:10" x14ac:dyDescent="0.4">
      <c r="A33" s="28" t="s">
        <v>14</v>
      </c>
      <c r="B33" s="28">
        <v>2023</v>
      </c>
      <c r="C33" s="28" t="s">
        <v>5</v>
      </c>
      <c r="D33" s="28" t="s">
        <v>6</v>
      </c>
      <c r="E33">
        <f>INDEX('Financials USA'!$E$7:$N$19,MATCH('Input Data'!D33&amp;'Input Data'!C33,'Financials USA'!$A$7:$A$19,0),MATCH('Input Data'!B33,'Financials USA'!$E$1:$N$1,0))</f>
        <v>18660</v>
      </c>
      <c r="F33">
        <f>VLOOKUP(A33&amp;B33&amp;C33, 'Gross Profit &amp; EBITDA'!$D$2:$F$61, 2,FALSE)*E33</f>
        <v>13062.000000000002</v>
      </c>
      <c r="G33">
        <f>VLOOKUP(A33&amp;B33&amp;C33, 'Gross Profit &amp; EBITDA'!$D$2:$F$61, 3,FALSE)*E33</f>
        <v>3732</v>
      </c>
    </row>
    <row r="34" spans="1:10" x14ac:dyDescent="0.4">
      <c r="A34" s="28" t="s">
        <v>14</v>
      </c>
      <c r="B34" s="28">
        <v>2023</v>
      </c>
      <c r="C34" s="28" t="s">
        <v>8</v>
      </c>
      <c r="D34" s="28" t="s">
        <v>4</v>
      </c>
      <c r="E34">
        <f>INDEX('Financials USA'!$E$7:$N$19,MATCH('Input Data'!D34&amp;'Input Data'!C34,'Financials USA'!$A$7:$A$19,0),MATCH('Input Data'!B34,'Financials USA'!$E$1:$N$1,0))</f>
        <v>13788</v>
      </c>
      <c r="F34">
        <f>VLOOKUP(A34&amp;B34&amp;C34, 'Gross Profit &amp; EBITDA'!$D$2:$F$61, 2,FALSE)*E34</f>
        <v>9651.6</v>
      </c>
      <c r="G34">
        <f>VLOOKUP(A34&amp;B34&amp;C34, 'Gross Profit &amp; EBITDA'!$D$2:$F$61, 3,FALSE)*E34</f>
        <v>2757.6000000000004</v>
      </c>
      <c r="I34" t="s">
        <v>18</v>
      </c>
      <c r="J34">
        <f>GETPIVOTDATA("Sum of Revenue",$I$31)</f>
        <v>1354430</v>
      </c>
    </row>
    <row r="35" spans="1:10" x14ac:dyDescent="0.4">
      <c r="A35" s="28" t="s">
        <v>14</v>
      </c>
      <c r="B35" s="28">
        <v>2023</v>
      </c>
      <c r="C35" s="28" t="s">
        <v>8</v>
      </c>
      <c r="D35" s="28" t="s">
        <v>6</v>
      </c>
      <c r="E35">
        <f>INDEX('Financials USA'!$E$7:$N$19,MATCH('Input Data'!D35&amp;'Input Data'!C35,'Financials USA'!$A$7:$A$19,0),MATCH('Input Data'!B35,'Financials USA'!$E$1:$N$1,0))</f>
        <v>111960</v>
      </c>
      <c r="F35">
        <f>VLOOKUP(A35&amp;B35&amp;C35, 'Gross Profit &amp; EBITDA'!$D$2:$F$61, 2,FALSE)*E35</f>
        <v>78372.000000000015</v>
      </c>
      <c r="G35">
        <f>VLOOKUP(A35&amp;B35&amp;C35, 'Gross Profit &amp; EBITDA'!$D$2:$F$61, 3,FALSE)*E35</f>
        <v>22392</v>
      </c>
      <c r="I35" t="s">
        <v>29</v>
      </c>
      <c r="J35">
        <f>J36-J34</f>
        <v>-445969.20000000007</v>
      </c>
    </row>
    <row r="36" spans="1:10" x14ac:dyDescent="0.4">
      <c r="A36" s="28" t="s">
        <v>14</v>
      </c>
      <c r="B36" s="28">
        <v>2023</v>
      </c>
      <c r="C36" s="28" t="s">
        <v>9</v>
      </c>
      <c r="D36" s="28" t="s">
        <v>4</v>
      </c>
      <c r="E36">
        <f>INDEX('Financials USA'!$E$7:$N$19,MATCH('Input Data'!D36&amp;'Input Data'!C36,'Financials USA'!$A$7:$A$19,0),MATCH('Input Data'!B36,'Financials USA'!$E$1:$N$1,0))</f>
        <v>5064</v>
      </c>
      <c r="F36">
        <f>VLOOKUP(A36&amp;B36&amp;C36, 'Gross Profit &amp; EBITDA'!$D$2:$F$61, 2,FALSE)*E36</f>
        <v>4051.2000000000003</v>
      </c>
      <c r="G36">
        <f>VLOOKUP(A36&amp;B36&amp;C36, 'Gross Profit &amp; EBITDA'!$D$2:$F$61, 3,FALSE)*E36</f>
        <v>506.40000000000003</v>
      </c>
      <c r="I36" t="s">
        <v>19</v>
      </c>
      <c r="J36">
        <f>GETPIVOTDATA("Sum of Gross Profit",$I$31)</f>
        <v>908460.79999999993</v>
      </c>
    </row>
    <row r="37" spans="1:10" x14ac:dyDescent="0.4">
      <c r="A37" s="28" t="s">
        <v>14</v>
      </c>
      <c r="B37" s="28">
        <v>2023</v>
      </c>
      <c r="C37" s="28" t="s">
        <v>9</v>
      </c>
      <c r="D37" s="28" t="s">
        <v>6</v>
      </c>
      <c r="E37">
        <f>INDEX('Financials USA'!$E$7:$N$19,MATCH('Input Data'!D37&amp;'Input Data'!C37,'Financials USA'!$A$7:$A$19,0),MATCH('Input Data'!B37,'Financials USA'!$E$1:$N$1,0))</f>
        <v>15933</v>
      </c>
      <c r="F37">
        <f>VLOOKUP(A37&amp;B37&amp;C37, 'Gross Profit &amp; EBITDA'!$D$2:$F$61, 2,FALSE)*E37</f>
        <v>12746.400000000001</v>
      </c>
      <c r="G37">
        <f>VLOOKUP(A37&amp;B37&amp;C37, 'Gross Profit &amp; EBITDA'!$D$2:$F$61, 3,FALSE)*E37</f>
        <v>1593.3000000000002</v>
      </c>
      <c r="I37" t="s">
        <v>30</v>
      </c>
      <c r="J37">
        <f>J38-J36</f>
        <v>-706832</v>
      </c>
    </row>
    <row r="38" spans="1:10" x14ac:dyDescent="0.4">
      <c r="A38" s="28" t="s">
        <v>14</v>
      </c>
      <c r="B38" s="28">
        <v>2024</v>
      </c>
      <c r="C38" s="28" t="s">
        <v>5</v>
      </c>
      <c r="D38" s="28" t="s">
        <v>4</v>
      </c>
      <c r="E38">
        <f>INDEX('Financials USA'!$E$7:$N$19,MATCH('Input Data'!D38&amp;'Input Data'!C38,'Financials USA'!$A$7:$A$19,0),MATCH('Input Data'!B38,'Financials USA'!$E$1:$N$1,0))</f>
        <v>8880</v>
      </c>
      <c r="F38">
        <f>VLOOKUP(A38&amp;B38&amp;C38, 'Gross Profit &amp; EBITDA'!$D$2:$F$61, 2,FALSE)*E38</f>
        <v>4440</v>
      </c>
      <c r="G38">
        <f>VLOOKUP(A38&amp;B38&amp;C38, 'Gross Profit &amp; EBITDA'!$D$2:$F$61, 3,FALSE)*E38</f>
        <v>1776</v>
      </c>
      <c r="I38" t="s">
        <v>20</v>
      </c>
      <c r="J38">
        <f>GETPIVOTDATA("Sum of EBITDA",$I$31)</f>
        <v>201628.79999999999</v>
      </c>
    </row>
    <row r="39" spans="1:10" x14ac:dyDescent="0.4">
      <c r="A39" s="28" t="s">
        <v>14</v>
      </c>
      <c r="B39" s="28">
        <v>2024</v>
      </c>
      <c r="C39" s="28" t="s">
        <v>5</v>
      </c>
      <c r="D39" s="28" t="s">
        <v>6</v>
      </c>
      <c r="E39">
        <f>INDEX('Financials USA'!$E$7:$N$19,MATCH('Input Data'!D39&amp;'Input Data'!C39,'Financials USA'!$A$7:$A$19,0),MATCH('Input Data'!B39,'Financials USA'!$E$1:$N$1,0))</f>
        <v>13958</v>
      </c>
      <c r="F39">
        <f>VLOOKUP(A39&amp;B39&amp;C39, 'Gross Profit &amp; EBITDA'!$D$2:$F$61, 2,FALSE)*E39</f>
        <v>6979</v>
      </c>
      <c r="G39">
        <f>VLOOKUP(A39&amp;B39&amp;C39, 'Gross Profit &amp; EBITDA'!$D$2:$F$61, 3,FALSE)*E39</f>
        <v>2791.6000000000004</v>
      </c>
    </row>
    <row r="40" spans="1:10" x14ac:dyDescent="0.4">
      <c r="A40" s="28" t="s">
        <v>14</v>
      </c>
      <c r="B40" s="28">
        <v>2024</v>
      </c>
      <c r="C40" s="28" t="s">
        <v>8</v>
      </c>
      <c r="D40" s="28" t="s">
        <v>4</v>
      </c>
      <c r="E40">
        <f>INDEX('Financials USA'!$E$7:$N$19,MATCH('Input Data'!D40&amp;'Input Data'!C40,'Financials USA'!$A$7:$A$19,0),MATCH('Input Data'!B40,'Financials USA'!$E$1:$N$1,0))</f>
        <v>53280</v>
      </c>
      <c r="F40">
        <f>VLOOKUP(A40&amp;B40&amp;C40, 'Gross Profit &amp; EBITDA'!$D$2:$F$61, 2,FALSE)*E40</f>
        <v>26640</v>
      </c>
      <c r="G40">
        <f>VLOOKUP(A40&amp;B40&amp;C40, 'Gross Profit &amp; EBITDA'!$D$2:$F$61, 3,FALSE)*E40</f>
        <v>5328</v>
      </c>
    </row>
    <row r="41" spans="1:10" x14ac:dyDescent="0.4">
      <c r="A41" s="28" t="s">
        <v>14</v>
      </c>
      <c r="B41" s="28">
        <v>2024</v>
      </c>
      <c r="C41" s="28" t="s">
        <v>8</v>
      </c>
      <c r="D41" s="28" t="s">
        <v>6</v>
      </c>
      <c r="E41">
        <f>INDEX('Financials USA'!$E$7:$N$19,MATCH('Input Data'!D41&amp;'Input Data'!C41,'Financials USA'!$A$7:$A$19,0),MATCH('Input Data'!B41,'Financials USA'!$E$1:$N$1,0))</f>
        <v>41874</v>
      </c>
      <c r="F41">
        <f>VLOOKUP(A41&amp;B41&amp;C41, 'Gross Profit &amp; EBITDA'!$D$2:$F$61, 2,FALSE)*E41</f>
        <v>20937</v>
      </c>
      <c r="G41">
        <f>VLOOKUP(A41&amp;B41&amp;C41, 'Gross Profit &amp; EBITDA'!$D$2:$F$61, 3,FALSE)*E41</f>
        <v>4187.4000000000005</v>
      </c>
    </row>
    <row r="42" spans="1:10" x14ac:dyDescent="0.4">
      <c r="A42" s="28" t="s">
        <v>14</v>
      </c>
      <c r="B42" s="28">
        <v>2024</v>
      </c>
      <c r="C42" s="28" t="s">
        <v>9</v>
      </c>
      <c r="D42" s="28" t="s">
        <v>4</v>
      </c>
      <c r="E42">
        <f>INDEX('Financials USA'!$E$7:$N$19,MATCH('Input Data'!D42&amp;'Input Data'!C42,'Financials USA'!$A$7:$A$19,0),MATCH('Input Data'!B42,'Financials USA'!$E$1:$N$1,0))</f>
        <v>9666</v>
      </c>
      <c r="F42">
        <f>VLOOKUP(A42&amp;B42&amp;C42, 'Gross Profit &amp; EBITDA'!$D$2:$F$61, 2,FALSE)*E42</f>
        <v>6766.2000000000007</v>
      </c>
      <c r="G42">
        <f>VLOOKUP(A42&amp;B42&amp;C42, 'Gross Profit &amp; EBITDA'!$D$2:$F$61, 3,FALSE)*E42</f>
        <v>966.6</v>
      </c>
      <c r="I42" s="30" t="s">
        <v>24</v>
      </c>
      <c r="J42" t="s">
        <v>26</v>
      </c>
    </row>
    <row r="43" spans="1:10" x14ac:dyDescent="0.4">
      <c r="A43" s="28" t="s">
        <v>14</v>
      </c>
      <c r="B43" s="28">
        <v>2024</v>
      </c>
      <c r="C43" s="28" t="s">
        <v>9</v>
      </c>
      <c r="D43" s="28" t="s">
        <v>6</v>
      </c>
      <c r="E43">
        <f>INDEX('Financials USA'!$E$7:$N$19,MATCH('Input Data'!D43&amp;'Input Data'!C43,'Financials USA'!$A$7:$A$19,0),MATCH('Input Data'!B43,'Financials USA'!$E$1:$N$1,0))</f>
        <v>6528</v>
      </c>
      <c r="F43">
        <f>VLOOKUP(A43&amp;B43&amp;C43, 'Gross Profit &amp; EBITDA'!$D$2:$F$61, 2,FALSE)*E43</f>
        <v>4569.6000000000004</v>
      </c>
      <c r="G43">
        <f>VLOOKUP(A43&amp;B43&amp;C43, 'Gross Profit &amp; EBITDA'!$D$2:$F$61, 3,FALSE)*E43</f>
        <v>652.80000000000007</v>
      </c>
      <c r="I43" s="31" t="s">
        <v>15</v>
      </c>
      <c r="J43">
        <v>467756</v>
      </c>
    </row>
    <row r="44" spans="1:10" x14ac:dyDescent="0.4">
      <c r="A44" s="28" t="s">
        <v>14</v>
      </c>
      <c r="B44" s="28">
        <v>2025</v>
      </c>
      <c r="C44" s="28" t="s">
        <v>5</v>
      </c>
      <c r="D44" s="28" t="s">
        <v>4</v>
      </c>
      <c r="E44">
        <f>INDEX('Financials USA'!$E$7:$N$19,MATCH('Input Data'!D44&amp;'Input Data'!C44,'Financials USA'!$A$7:$A$19,0),MATCH('Input Data'!B44,'Financials USA'!$E$1:$N$1,0))</f>
        <v>4901</v>
      </c>
      <c r="F44">
        <f>VLOOKUP(A44&amp;B44&amp;C44, 'Gross Profit &amp; EBITDA'!$D$2:$F$61, 2,FALSE)*E44</f>
        <v>2940.6000000000004</v>
      </c>
      <c r="G44">
        <f>VLOOKUP(A44&amp;B44&amp;C44, 'Gross Profit &amp; EBITDA'!$D$2:$F$61, 3,FALSE)*E44</f>
        <v>490.1</v>
      </c>
      <c r="I44" s="31" t="s">
        <v>14</v>
      </c>
      <c r="J44">
        <v>2977048</v>
      </c>
    </row>
    <row r="45" spans="1:10" x14ac:dyDescent="0.4">
      <c r="A45" s="28" t="s">
        <v>14</v>
      </c>
      <c r="B45" s="28">
        <v>2025</v>
      </c>
      <c r="C45" s="28" t="s">
        <v>5</v>
      </c>
      <c r="D45" s="28" t="s">
        <v>6</v>
      </c>
      <c r="E45">
        <f>INDEX('Financials USA'!$E$7:$N$19,MATCH('Input Data'!D45&amp;'Input Data'!C45,'Financials USA'!$A$7:$A$19,0),MATCH('Input Data'!B45,'Financials USA'!$E$1:$N$1,0))</f>
        <v>26427</v>
      </c>
      <c r="F45">
        <f>VLOOKUP(A45&amp;B45&amp;C45, 'Gross Profit &amp; EBITDA'!$D$2:$F$61, 2,FALSE)*E45</f>
        <v>15856.200000000003</v>
      </c>
      <c r="G45">
        <f>VLOOKUP(A45&amp;B45&amp;C45, 'Gross Profit &amp; EBITDA'!$D$2:$F$61, 3,FALSE)*E45</f>
        <v>2642.7000000000003</v>
      </c>
      <c r="I45" s="31" t="s">
        <v>25</v>
      </c>
      <c r="J45">
        <v>3444804</v>
      </c>
    </row>
    <row r="46" spans="1:10" x14ac:dyDescent="0.4">
      <c r="A46" s="28" t="s">
        <v>14</v>
      </c>
      <c r="B46" s="28">
        <v>2025</v>
      </c>
      <c r="C46" s="28" t="s">
        <v>8</v>
      </c>
      <c r="D46" s="28" t="s">
        <v>4</v>
      </c>
      <c r="E46">
        <f>INDEX('Financials USA'!$E$7:$N$19,MATCH('Input Data'!D46&amp;'Input Data'!C46,'Financials USA'!$A$7:$A$19,0),MATCH('Input Data'!B46,'Financials USA'!$E$1:$N$1,0))</f>
        <v>14703</v>
      </c>
      <c r="F46">
        <f>VLOOKUP(A46&amp;B46&amp;C46, 'Gross Profit &amp; EBITDA'!$D$2:$F$61, 2,FALSE)*E46</f>
        <v>10292.1</v>
      </c>
      <c r="G46">
        <f>VLOOKUP(A46&amp;B46&amp;C46, 'Gross Profit &amp; EBITDA'!$D$2:$F$61, 3,FALSE)*E46</f>
        <v>2940.6000000000004</v>
      </c>
    </row>
    <row r="47" spans="1:10" x14ac:dyDescent="0.4">
      <c r="A47" s="28" t="s">
        <v>14</v>
      </c>
      <c r="B47" s="28">
        <v>2025</v>
      </c>
      <c r="C47" s="28" t="s">
        <v>8</v>
      </c>
      <c r="D47" s="28" t="s">
        <v>6</v>
      </c>
      <c r="E47">
        <f>INDEX('Financials USA'!$E$7:$N$19,MATCH('Input Data'!D47&amp;'Input Data'!C47,'Financials USA'!$A$7:$A$19,0),MATCH('Input Data'!B47,'Financials USA'!$E$1:$N$1,0))</f>
        <v>52854</v>
      </c>
      <c r="F47">
        <f>VLOOKUP(A47&amp;B47&amp;C47, 'Gross Profit &amp; EBITDA'!$D$2:$F$61, 2,FALSE)*E47</f>
        <v>36997.800000000003</v>
      </c>
      <c r="G47">
        <f>VLOOKUP(A47&amp;B47&amp;C47, 'Gross Profit &amp; EBITDA'!$D$2:$F$61, 3,FALSE)*E47</f>
        <v>10570.800000000001</v>
      </c>
      <c r="I47" s="31" t="s">
        <v>11</v>
      </c>
      <c r="J47" t="s">
        <v>18</v>
      </c>
    </row>
    <row r="48" spans="1:10" x14ac:dyDescent="0.4">
      <c r="A48" s="28" t="s">
        <v>14</v>
      </c>
      <c r="B48" s="28">
        <v>2025</v>
      </c>
      <c r="C48" s="28" t="s">
        <v>9</v>
      </c>
      <c r="D48" s="28" t="s">
        <v>4</v>
      </c>
      <c r="E48">
        <f>INDEX('Financials USA'!$E$7:$N$19,MATCH('Input Data'!D48&amp;'Input Data'!C48,'Financials USA'!$A$7:$A$19,0),MATCH('Input Data'!B48,'Financials USA'!$E$1:$N$1,0))</f>
        <v>1365</v>
      </c>
      <c r="F48">
        <f>VLOOKUP(A48&amp;B48&amp;C48, 'Gross Profit &amp; EBITDA'!$D$2:$F$61, 2,FALSE)*E48</f>
        <v>682.5</v>
      </c>
      <c r="G48">
        <f>VLOOKUP(A48&amp;B48&amp;C48, 'Gross Profit &amp; EBITDA'!$D$2:$F$61, 3,FALSE)*E48</f>
        <v>273</v>
      </c>
      <c r="I48" t="str">
        <f>I43</f>
        <v>Canada</v>
      </c>
      <c r="J48">
        <f>GETPIVOTDATA("Revenue",$I$42,"Country","Canada")</f>
        <v>467756</v>
      </c>
    </row>
    <row r="49" spans="1:10" x14ac:dyDescent="0.4">
      <c r="A49" s="28" t="s">
        <v>14</v>
      </c>
      <c r="B49" s="28">
        <v>2025</v>
      </c>
      <c r="C49" s="28" t="s">
        <v>9</v>
      </c>
      <c r="D49" s="28" t="s">
        <v>6</v>
      </c>
      <c r="E49">
        <f>INDEX('Financials USA'!$E$7:$N$19,MATCH('Input Data'!D49&amp;'Input Data'!C49,'Financials USA'!$A$7:$A$19,0),MATCH('Input Data'!B49,'Financials USA'!$E$1:$N$1,0))</f>
        <v>68814</v>
      </c>
      <c r="F49">
        <f>VLOOKUP(A49&amp;B49&amp;C49, 'Gross Profit &amp; EBITDA'!$D$2:$F$61, 2,FALSE)*E49</f>
        <v>34407</v>
      </c>
      <c r="G49">
        <f>VLOOKUP(A49&amp;B49&amp;C49, 'Gross Profit &amp; EBITDA'!$D$2:$F$61, 3,FALSE)*E49</f>
        <v>13762.800000000001</v>
      </c>
      <c r="I49" t="str">
        <f>I44</f>
        <v>USA</v>
      </c>
      <c r="J49">
        <f>GETPIVOTDATA("Revenue",$I$42,"Country","USA")</f>
        <v>2977048</v>
      </c>
    </row>
    <row r="50" spans="1:10" x14ac:dyDescent="0.4">
      <c r="A50" s="28" t="s">
        <v>14</v>
      </c>
      <c r="B50" s="28">
        <v>2026</v>
      </c>
      <c r="C50" s="28" t="s">
        <v>5</v>
      </c>
      <c r="D50" s="28" t="s">
        <v>4</v>
      </c>
      <c r="E50">
        <f>INDEX('Financials USA'!$E$7:$N$19,MATCH('Input Data'!D50&amp;'Input Data'!C50,'Financials USA'!$A$7:$A$19,0),MATCH('Input Data'!B50,'Financials USA'!$E$1:$N$1,0))</f>
        <v>3828</v>
      </c>
      <c r="F50">
        <f>VLOOKUP(A50&amp;B50&amp;C50, 'Gross Profit &amp; EBITDA'!$D$2:$F$61, 2,FALSE)*E50</f>
        <v>1914</v>
      </c>
      <c r="G50">
        <f>VLOOKUP(A50&amp;B50&amp;C50, 'Gross Profit &amp; EBITDA'!$D$2:$F$61, 3,FALSE)*E50</f>
        <v>765.6</v>
      </c>
    </row>
    <row r="51" spans="1:10" x14ac:dyDescent="0.4">
      <c r="A51" s="28" t="s">
        <v>14</v>
      </c>
      <c r="B51" s="28">
        <v>2026</v>
      </c>
      <c r="C51" s="28" t="s">
        <v>5</v>
      </c>
      <c r="D51" s="28" t="s">
        <v>6</v>
      </c>
      <c r="E51">
        <f>INDEX('Financials USA'!$E$7:$N$19,MATCH('Input Data'!D51&amp;'Input Data'!C51,'Financials USA'!$A$7:$A$19,0),MATCH('Input Data'!B51,'Financials USA'!$E$1:$N$1,0))</f>
        <v>24219</v>
      </c>
      <c r="F51">
        <f>VLOOKUP(A51&amp;B51&amp;C51, 'Gross Profit &amp; EBITDA'!$D$2:$F$61, 2,FALSE)*E51</f>
        <v>12109.5</v>
      </c>
      <c r="G51">
        <f>VLOOKUP(A51&amp;B51&amp;C51, 'Gross Profit &amp; EBITDA'!$D$2:$F$61, 3,FALSE)*E51</f>
        <v>4843.8</v>
      </c>
      <c r="I51" s="30" t="s">
        <v>0</v>
      </c>
      <c r="J51" t="s">
        <v>34</v>
      </c>
    </row>
    <row r="52" spans="1:10" x14ac:dyDescent="0.4">
      <c r="A52" s="28" t="s">
        <v>14</v>
      </c>
      <c r="B52" s="28">
        <v>2026</v>
      </c>
      <c r="C52" s="28" t="s">
        <v>8</v>
      </c>
      <c r="D52" s="28" t="s">
        <v>4</v>
      </c>
      <c r="E52">
        <f>INDEX('Financials USA'!$E$7:$N$19,MATCH('Input Data'!D52&amp;'Input Data'!C52,'Financials USA'!$A$7:$A$19,0),MATCH('Input Data'!B52,'Financials USA'!$E$1:$N$1,0))</f>
        <v>3828</v>
      </c>
      <c r="F52">
        <f>VLOOKUP(A52&amp;B52&amp;C52, 'Gross Profit &amp; EBITDA'!$D$2:$F$61, 2,FALSE)*E52</f>
        <v>2296.8000000000002</v>
      </c>
      <c r="G52">
        <f>VLOOKUP(A52&amp;B52&amp;C52, 'Gross Profit &amp; EBITDA'!$D$2:$F$61, 3,FALSE)*E52</f>
        <v>765.6</v>
      </c>
      <c r="I52" s="30" t="s">
        <v>16</v>
      </c>
      <c r="J52" t="s">
        <v>23</v>
      </c>
    </row>
    <row r="53" spans="1:10" x14ac:dyDescent="0.4">
      <c r="A53" s="28" t="s">
        <v>14</v>
      </c>
      <c r="B53" s="28">
        <v>2026</v>
      </c>
      <c r="C53" s="28" t="s">
        <v>8</v>
      </c>
      <c r="D53" s="28" t="s">
        <v>6</v>
      </c>
      <c r="E53">
        <f>INDEX('Financials USA'!$E$7:$N$19,MATCH('Input Data'!D53&amp;'Input Data'!C53,'Financials USA'!$A$7:$A$19,0),MATCH('Input Data'!B53,'Financials USA'!$E$1:$N$1,0))</f>
        <v>96876</v>
      </c>
      <c r="F53">
        <f>VLOOKUP(A53&amp;B53&amp;C53, 'Gross Profit &amp; EBITDA'!$D$2:$F$61, 2,FALSE)*E53</f>
        <v>58125.600000000006</v>
      </c>
      <c r="G53">
        <f>VLOOKUP(A53&amp;B53&amp;C53, 'Gross Profit &amp; EBITDA'!$D$2:$F$61, 3,FALSE)*E53</f>
        <v>19375.2</v>
      </c>
      <c r="I53" s="30" t="s">
        <v>17</v>
      </c>
      <c r="J53" t="s">
        <v>23</v>
      </c>
    </row>
    <row r="54" spans="1:10" x14ac:dyDescent="0.4">
      <c r="A54" s="28" t="s">
        <v>14</v>
      </c>
      <c r="B54" s="28">
        <v>2026</v>
      </c>
      <c r="C54" s="28" t="s">
        <v>9</v>
      </c>
      <c r="D54" s="28" t="s">
        <v>4</v>
      </c>
      <c r="E54">
        <f>INDEX('Financials USA'!$E$7:$N$19,MATCH('Input Data'!D54&amp;'Input Data'!C54,'Financials USA'!$A$7:$A$19,0),MATCH('Input Data'!B54,'Financials USA'!$E$1:$N$1,0))</f>
        <v>3022</v>
      </c>
      <c r="F54">
        <f>VLOOKUP(A54&amp;B54&amp;C54, 'Gross Profit &amp; EBITDA'!$D$2:$F$61, 2,FALSE)*E54</f>
        <v>1511</v>
      </c>
      <c r="G54">
        <f>VLOOKUP(A54&amp;B54&amp;C54, 'Gross Profit &amp; EBITDA'!$D$2:$F$61, 3,FALSE)*E54</f>
        <v>604.4</v>
      </c>
    </row>
    <row r="55" spans="1:10" x14ac:dyDescent="0.4">
      <c r="A55" s="28" t="s">
        <v>14</v>
      </c>
      <c r="B55" s="28">
        <v>2026</v>
      </c>
      <c r="C55" s="28" t="s">
        <v>9</v>
      </c>
      <c r="D55" s="28" t="s">
        <v>6</v>
      </c>
      <c r="E55">
        <f>INDEX('Financials USA'!$E$7:$N$19,MATCH('Input Data'!D55&amp;'Input Data'!C55,'Financials USA'!$A$7:$A$19,0),MATCH('Input Data'!B55,'Financials USA'!$E$1:$N$1,0))</f>
        <v>32694</v>
      </c>
      <c r="F55">
        <f>VLOOKUP(A55&amp;B55&amp;C55, 'Gross Profit &amp; EBITDA'!$D$2:$F$61, 2,FALSE)*E55</f>
        <v>16347</v>
      </c>
      <c r="G55">
        <f>VLOOKUP(A55&amp;B55&amp;C55, 'Gross Profit &amp; EBITDA'!$D$2:$F$61, 3,FALSE)*E55</f>
        <v>6538.8</v>
      </c>
      <c r="I55" s="30" t="s">
        <v>32</v>
      </c>
    </row>
    <row r="56" spans="1:10" x14ac:dyDescent="0.4">
      <c r="A56" s="28" t="s">
        <v>14</v>
      </c>
      <c r="B56" s="28">
        <v>2027</v>
      </c>
      <c r="C56" s="28" t="s">
        <v>5</v>
      </c>
      <c r="D56" s="28" t="s">
        <v>4</v>
      </c>
      <c r="E56">
        <f>INDEX('Financials USA'!$E$7:$N$19,MATCH('Input Data'!D56&amp;'Input Data'!C56,'Financials USA'!$A$7:$A$19,0),MATCH('Input Data'!B56,'Financials USA'!$E$1:$N$1,0))</f>
        <v>5424</v>
      </c>
      <c r="F56">
        <f>VLOOKUP(A56&amp;B56&amp;C56, 'Gross Profit &amp; EBITDA'!$D$2:$F$61, 2,FALSE)*E56</f>
        <v>2712</v>
      </c>
      <c r="G56">
        <f>VLOOKUP(A56&amp;B56&amp;C56, 'Gross Profit &amp; EBITDA'!$D$2:$F$61, 3,FALSE)*E56</f>
        <v>542.4</v>
      </c>
      <c r="I56" s="31" t="s">
        <v>28</v>
      </c>
      <c r="J56" s="33">
        <v>908460.79999999993</v>
      </c>
    </row>
    <row r="57" spans="1:10" x14ac:dyDescent="0.4">
      <c r="A57" s="28" t="s">
        <v>14</v>
      </c>
      <c r="B57" s="28">
        <v>2027</v>
      </c>
      <c r="C57" s="28" t="s">
        <v>5</v>
      </c>
      <c r="D57" s="28" t="s">
        <v>6</v>
      </c>
      <c r="E57">
        <f>INDEX('Financials USA'!$E$7:$N$19,MATCH('Input Data'!D57&amp;'Input Data'!C57,'Financials USA'!$A$7:$A$19,0),MATCH('Input Data'!B57,'Financials USA'!$E$1:$N$1,0))</f>
        <v>23442</v>
      </c>
      <c r="F57">
        <f>VLOOKUP(A57&amp;B57&amp;C57, 'Gross Profit &amp; EBITDA'!$D$2:$F$61, 2,FALSE)*E57</f>
        <v>11721</v>
      </c>
      <c r="G57">
        <f>VLOOKUP(A57&amp;B57&amp;C57, 'Gross Profit &amp; EBITDA'!$D$2:$F$61, 3,FALSE)*E57</f>
        <v>2344.2000000000003</v>
      </c>
      <c r="I57" s="31" t="s">
        <v>31</v>
      </c>
      <c r="J57" s="33">
        <v>1152801.2</v>
      </c>
    </row>
    <row r="58" spans="1:10" x14ac:dyDescent="0.4">
      <c r="A58" s="28" t="s">
        <v>14</v>
      </c>
      <c r="B58" s="28">
        <v>2027</v>
      </c>
      <c r="C58" s="28" t="s">
        <v>8</v>
      </c>
      <c r="D58" s="28" t="s">
        <v>4</v>
      </c>
      <c r="E58">
        <f>INDEX('Financials USA'!$E$7:$N$19,MATCH('Input Data'!D58&amp;'Input Data'!C58,'Financials USA'!$A$7:$A$19,0),MATCH('Input Data'!B58,'Financials USA'!$E$1:$N$1,0))</f>
        <v>5424</v>
      </c>
      <c r="F58">
        <f>VLOOKUP(A58&amp;B58&amp;C58, 'Gross Profit &amp; EBITDA'!$D$2:$F$61, 2,FALSE)*E58</f>
        <v>2712</v>
      </c>
      <c r="G58">
        <f>VLOOKUP(A58&amp;B58&amp;C58, 'Gross Profit &amp; EBITDA'!$D$2:$F$61, 3,FALSE)*E58</f>
        <v>1084.8</v>
      </c>
      <c r="I58" s="32"/>
      <c r="J58" s="32"/>
    </row>
    <row r="59" spans="1:10" x14ac:dyDescent="0.4">
      <c r="A59" s="28" t="s">
        <v>14</v>
      </c>
      <c r="B59" s="28">
        <v>2027</v>
      </c>
      <c r="C59" s="28" t="s">
        <v>8</v>
      </c>
      <c r="D59" s="28" t="s">
        <v>6</v>
      </c>
      <c r="E59">
        <f>INDEX('Financials USA'!$E$7:$N$19,MATCH('Input Data'!D59&amp;'Input Data'!C59,'Financials USA'!$A$7:$A$19,0),MATCH('Input Data'!B59,'Financials USA'!$E$1:$N$1,0))</f>
        <v>140652</v>
      </c>
      <c r="F59">
        <f>VLOOKUP(A59&amp;B59&amp;C59, 'Gross Profit &amp; EBITDA'!$D$2:$F$61, 2,FALSE)*E59</f>
        <v>70326</v>
      </c>
      <c r="G59">
        <f>VLOOKUP(A59&amp;B59&amp;C59, 'Gross Profit &amp; EBITDA'!$D$2:$F$61, 3,FALSE)*E59</f>
        <v>28130.400000000001</v>
      </c>
      <c r="I59" t="s">
        <v>33</v>
      </c>
      <c r="J59" s="26">
        <f>GETPIVOTDATA("Sum of Gross Profit",$I$55)/SUM(GETPIVOTDATA("Sum of Gross Profit",$I$55),GETPIVOTDATA("Sum of Difference",$I$55))</f>
        <v>0.440730387500473</v>
      </c>
    </row>
    <row r="60" spans="1:10" x14ac:dyDescent="0.4">
      <c r="A60" s="28" t="s">
        <v>14</v>
      </c>
      <c r="B60" s="28">
        <v>2027</v>
      </c>
      <c r="C60" s="28" t="s">
        <v>9</v>
      </c>
      <c r="D60" s="28" t="s">
        <v>4</v>
      </c>
      <c r="E60">
        <f>INDEX('Financials USA'!$E$7:$N$19,MATCH('Input Data'!D60&amp;'Input Data'!C60,'Financials USA'!$A$7:$A$19,0),MATCH('Input Data'!B60,'Financials USA'!$E$1:$N$1,0))</f>
        <v>15468</v>
      </c>
      <c r="F60">
        <f>VLOOKUP(A60&amp;B60&amp;C60, 'Gross Profit &amp; EBITDA'!$D$2:$F$61, 2,FALSE)*E60</f>
        <v>9280.8000000000011</v>
      </c>
      <c r="G60">
        <f>VLOOKUP(A60&amp;B60&amp;C60, 'Gross Profit &amp; EBITDA'!$D$2:$F$61, 3,FALSE)*E60</f>
        <v>3093.6000000000004</v>
      </c>
    </row>
    <row r="61" spans="1:10" x14ac:dyDescent="0.4">
      <c r="A61" s="28" t="s">
        <v>14</v>
      </c>
      <c r="B61" s="28">
        <v>2027</v>
      </c>
      <c r="C61" s="28" t="s">
        <v>9</v>
      </c>
      <c r="D61" s="28" t="s">
        <v>6</v>
      </c>
      <c r="E61">
        <f>INDEX('Financials USA'!$E$7:$N$19,MATCH('Input Data'!D61&amp;'Input Data'!C61,'Financials USA'!$A$7:$A$19,0),MATCH('Input Data'!B61,'Financials USA'!$E$1:$N$1,0))</f>
        <v>9172</v>
      </c>
      <c r="F61">
        <f>VLOOKUP(A61&amp;B61&amp;C61, 'Gross Profit &amp; EBITDA'!$D$2:$F$61, 2,FALSE)*E61</f>
        <v>5503.2000000000007</v>
      </c>
      <c r="G61">
        <f>VLOOKUP(A61&amp;B61&amp;C61, 'Gross Profit &amp; EBITDA'!$D$2:$F$61, 3,FALSE)*E61</f>
        <v>1834.4</v>
      </c>
    </row>
    <row r="62" spans="1:10" x14ac:dyDescent="0.4">
      <c r="A62" s="28" t="s">
        <v>14</v>
      </c>
      <c r="B62" s="28">
        <v>2018</v>
      </c>
      <c r="C62" s="28" t="s">
        <v>5</v>
      </c>
      <c r="D62" s="28" t="s">
        <v>4</v>
      </c>
      <c r="E62">
        <f>INDEX('Financials USA'!$E$7:$N$19,MATCH('Input Data'!D62&amp;'Input Data'!C62,'Financials USA'!$A$7:$A$19,0),MATCH('Input Data'!B62,'Financials USA'!$E$1:$N$1,0))</f>
        <v>1869</v>
      </c>
      <c r="F62">
        <f>VLOOKUP(A62&amp;B62&amp;C62, 'Gross Profit &amp; EBITDA'!$D$2:$F$61, 2,FALSE)*E62</f>
        <v>934.5</v>
      </c>
      <c r="G62">
        <f>VLOOKUP(A62&amp;B62&amp;C62, 'Gross Profit &amp; EBITDA'!$D$2:$F$61, 3,FALSE)*E62</f>
        <v>373.8</v>
      </c>
      <c r="J62" s="26"/>
    </row>
    <row r="63" spans="1:10" x14ac:dyDescent="0.4">
      <c r="A63" s="28" t="s">
        <v>14</v>
      </c>
      <c r="B63" s="28">
        <v>2018</v>
      </c>
      <c r="C63" s="28" t="s">
        <v>5</v>
      </c>
      <c r="D63" s="28" t="s">
        <v>6</v>
      </c>
      <c r="E63">
        <f>INDEX('Financials USA'!$E$7:$N$19,MATCH('Input Data'!D63&amp;'Input Data'!C63,'Financials USA'!$A$7:$A$19,0),MATCH('Input Data'!B63,'Financials USA'!$E$1:$N$1,0))</f>
        <v>23961</v>
      </c>
      <c r="F63">
        <f>VLOOKUP(A63&amp;B63&amp;C63, 'Gross Profit &amp; EBITDA'!$D$2:$F$61, 2,FALSE)*E63</f>
        <v>11980.5</v>
      </c>
      <c r="G63">
        <f>VLOOKUP(A63&amp;B63&amp;C63, 'Gross Profit &amp; EBITDA'!$D$2:$F$61, 3,FALSE)*E63</f>
        <v>4792.2</v>
      </c>
    </row>
    <row r="64" spans="1:10" x14ac:dyDescent="0.4">
      <c r="A64" s="28" t="s">
        <v>14</v>
      </c>
      <c r="B64" s="28">
        <v>2018</v>
      </c>
      <c r="C64" s="28" t="s">
        <v>8</v>
      </c>
      <c r="D64" s="28" t="s">
        <v>4</v>
      </c>
      <c r="E64">
        <f>INDEX('Financials USA'!$E$7:$N$19,MATCH('Input Data'!D64&amp;'Input Data'!C64,'Financials USA'!$A$7:$A$19,0),MATCH('Input Data'!B64,'Financials USA'!$E$1:$N$1,0))</f>
        <v>5607</v>
      </c>
      <c r="F64">
        <f>VLOOKUP(A64&amp;B64&amp;C64, 'Gross Profit &amp; EBITDA'!$D$2:$F$61, 2,FALSE)*E64</f>
        <v>3924.9000000000005</v>
      </c>
      <c r="G64">
        <f>VLOOKUP(A64&amp;B64&amp;C64, 'Gross Profit &amp; EBITDA'!$D$2:$F$61, 3,FALSE)*E64</f>
        <v>1121.4000000000001</v>
      </c>
      <c r="I64" s="30" t="s">
        <v>0</v>
      </c>
      <c r="J64" t="s">
        <v>34</v>
      </c>
    </row>
    <row r="65" spans="1:10" x14ac:dyDescent="0.4">
      <c r="A65" s="28" t="s">
        <v>14</v>
      </c>
      <c r="B65" s="28">
        <v>2018</v>
      </c>
      <c r="C65" s="28" t="s">
        <v>8</v>
      </c>
      <c r="D65" s="28" t="s">
        <v>6</v>
      </c>
      <c r="E65">
        <f>INDEX('Financials USA'!$E$7:$N$19,MATCH('Input Data'!D65&amp;'Input Data'!C65,'Financials USA'!$A$7:$A$19,0),MATCH('Input Data'!B65,'Financials USA'!$E$1:$N$1,0))</f>
        <v>23961</v>
      </c>
      <c r="F65">
        <f>VLOOKUP(A65&amp;B65&amp;C65, 'Gross Profit &amp; EBITDA'!$D$2:$F$61, 2,FALSE)*E65</f>
        <v>16772.7</v>
      </c>
      <c r="G65">
        <f>VLOOKUP(A65&amp;B65&amp;C65, 'Gross Profit &amp; EBITDA'!$D$2:$F$61, 3,FALSE)*E65</f>
        <v>4792.2</v>
      </c>
      <c r="I65" s="30" t="s">
        <v>16</v>
      </c>
      <c r="J65" t="s">
        <v>23</v>
      </c>
    </row>
    <row r="66" spans="1:10" x14ac:dyDescent="0.4">
      <c r="A66" s="28" t="s">
        <v>14</v>
      </c>
      <c r="B66" s="28">
        <v>2018</v>
      </c>
      <c r="C66" s="28" t="s">
        <v>9</v>
      </c>
      <c r="D66" s="28" t="s">
        <v>4</v>
      </c>
      <c r="E66">
        <f>INDEX('Financials USA'!$E$7:$N$19,MATCH('Input Data'!D66&amp;'Input Data'!C66,'Financials USA'!$A$7:$A$19,0),MATCH('Input Data'!B66,'Financials USA'!$E$1:$N$1,0))</f>
        <v>684</v>
      </c>
      <c r="F66">
        <f>VLOOKUP(A66&amp;B66&amp;C66, 'Gross Profit &amp; EBITDA'!$D$2:$F$61, 2,FALSE)*E66</f>
        <v>478.80000000000007</v>
      </c>
      <c r="G66">
        <f>VLOOKUP(A66&amp;B66&amp;C66, 'Gross Profit &amp; EBITDA'!$D$2:$F$61, 3,FALSE)*E66</f>
        <v>68.400000000000006</v>
      </c>
      <c r="I66" s="30" t="s">
        <v>17</v>
      </c>
      <c r="J66" t="s">
        <v>23</v>
      </c>
    </row>
    <row r="67" spans="1:10" x14ac:dyDescent="0.4">
      <c r="A67" s="28" t="s">
        <v>14</v>
      </c>
      <c r="B67" s="28">
        <v>2018</v>
      </c>
      <c r="C67" s="28" t="s">
        <v>9</v>
      </c>
      <c r="D67" s="28" t="s">
        <v>6</v>
      </c>
      <c r="E67">
        <f>INDEX('Financials USA'!$E$7:$N$19,MATCH('Input Data'!D67&amp;'Input Data'!C67,'Financials USA'!$A$7:$A$19,0),MATCH('Input Data'!B67,'Financials USA'!$E$1:$N$1,0))</f>
        <v>9098</v>
      </c>
      <c r="F67">
        <f>VLOOKUP(A67&amp;B67&amp;C67, 'Gross Profit &amp; EBITDA'!$D$2:$F$61, 2,FALSE)*E67</f>
        <v>6368.6</v>
      </c>
      <c r="G67">
        <f>VLOOKUP(A67&amp;B67&amp;C67, 'Gross Profit &amp; EBITDA'!$D$2:$F$61, 3,FALSE)*E67</f>
        <v>909.80000000000007</v>
      </c>
    </row>
    <row r="68" spans="1:10" x14ac:dyDescent="0.4">
      <c r="A68" s="28" t="s">
        <v>14</v>
      </c>
      <c r="B68" s="28">
        <v>2019</v>
      </c>
      <c r="C68" s="28" t="s">
        <v>5</v>
      </c>
      <c r="D68" s="28" t="s">
        <v>4</v>
      </c>
      <c r="E68">
        <f>INDEX('Financials USA'!$E$7:$N$19,MATCH('Input Data'!D68&amp;'Input Data'!C68,'Financials USA'!$A$7:$A$19,0),MATCH('Input Data'!B68,'Financials USA'!$E$1:$N$1,0))</f>
        <v>3211</v>
      </c>
      <c r="F68">
        <f>VLOOKUP(A68&amp;B68&amp;C68, 'Gross Profit &amp; EBITDA'!$D$2:$F$61, 2,FALSE)*E68</f>
        <v>1605.5</v>
      </c>
      <c r="G68">
        <f>VLOOKUP(A68&amp;B68&amp;C68, 'Gross Profit &amp; EBITDA'!$D$2:$F$61, 3,FALSE)*E68</f>
        <v>321.10000000000002</v>
      </c>
      <c r="I68" s="30" t="s">
        <v>32</v>
      </c>
    </row>
    <row r="69" spans="1:10" x14ac:dyDescent="0.4">
      <c r="A69" s="28" t="s">
        <v>14</v>
      </c>
      <c r="B69" s="28">
        <v>2019</v>
      </c>
      <c r="C69" s="28" t="s">
        <v>5</v>
      </c>
      <c r="D69" s="28" t="s">
        <v>6</v>
      </c>
      <c r="E69">
        <f>INDEX('Financials USA'!$E$7:$N$19,MATCH('Input Data'!D69&amp;'Input Data'!C69,'Financials USA'!$A$7:$A$19,0),MATCH('Input Data'!B69,'Financials USA'!$E$1:$N$1,0))</f>
        <v>15956</v>
      </c>
      <c r="F69">
        <f>VLOOKUP(A69&amp;B69&amp;C69, 'Gross Profit &amp; EBITDA'!$D$2:$F$61, 2,FALSE)*E69</f>
        <v>7978</v>
      </c>
      <c r="G69">
        <f>VLOOKUP(A69&amp;B69&amp;C69, 'Gross Profit &amp; EBITDA'!$D$2:$F$61, 3,FALSE)*E69</f>
        <v>1595.6000000000001</v>
      </c>
      <c r="I69" s="31" t="s">
        <v>27</v>
      </c>
      <c r="J69" s="33">
        <v>201628.79999999999</v>
      </c>
    </row>
    <row r="70" spans="1:10" x14ac:dyDescent="0.4">
      <c r="A70" s="28" t="s">
        <v>14</v>
      </c>
      <c r="B70" s="28">
        <v>2019</v>
      </c>
      <c r="C70" s="28" t="s">
        <v>8</v>
      </c>
      <c r="D70" s="28" t="s">
        <v>4</v>
      </c>
      <c r="E70">
        <f>INDEX('Financials USA'!$E$7:$N$19,MATCH('Input Data'!D70&amp;'Input Data'!C70,'Financials USA'!$A$7:$A$19,0),MATCH('Input Data'!B70,'Financials USA'!$E$1:$N$1,0))</f>
        <v>12844</v>
      </c>
      <c r="F70">
        <f>VLOOKUP(A70&amp;B70&amp;C70, 'Gross Profit &amp; EBITDA'!$D$2:$F$61, 2,FALSE)*E70</f>
        <v>6422</v>
      </c>
      <c r="G70">
        <f>VLOOKUP(A70&amp;B70&amp;C70, 'Gross Profit &amp; EBITDA'!$D$2:$F$61, 3,FALSE)*E70</f>
        <v>1284.4000000000001</v>
      </c>
      <c r="I70" s="31" t="s">
        <v>31</v>
      </c>
      <c r="J70" s="33">
        <v>1152801.2</v>
      </c>
    </row>
    <row r="71" spans="1:10" x14ac:dyDescent="0.4">
      <c r="A71" s="28" t="s">
        <v>14</v>
      </c>
      <c r="B71" s="28">
        <v>2019</v>
      </c>
      <c r="C71" s="28" t="s">
        <v>8</v>
      </c>
      <c r="D71" s="28" t="s">
        <v>6</v>
      </c>
      <c r="E71">
        <f>INDEX('Financials USA'!$E$7:$N$19,MATCH('Input Data'!D71&amp;'Input Data'!C71,'Financials USA'!$A$7:$A$19,0),MATCH('Input Data'!B71,'Financials USA'!$E$1:$N$1,0))</f>
        <v>95736</v>
      </c>
      <c r="F71">
        <f>VLOOKUP(A71&amp;B71&amp;C71, 'Gross Profit &amp; EBITDA'!$D$2:$F$61, 2,FALSE)*E71</f>
        <v>47868</v>
      </c>
      <c r="G71">
        <f>VLOOKUP(A71&amp;B71&amp;C71, 'Gross Profit &amp; EBITDA'!$D$2:$F$61, 3,FALSE)*E71</f>
        <v>9573.6</v>
      </c>
    </row>
    <row r="72" spans="1:10" x14ac:dyDescent="0.4">
      <c r="A72" s="28" t="s">
        <v>14</v>
      </c>
      <c r="B72" s="28">
        <v>2019</v>
      </c>
      <c r="C72" s="28" t="s">
        <v>9</v>
      </c>
      <c r="D72" s="28" t="s">
        <v>4</v>
      </c>
      <c r="E72">
        <f>INDEX('Financials USA'!$E$7:$N$19,MATCH('Input Data'!D72&amp;'Input Data'!C72,'Financials USA'!$A$7:$A$19,0),MATCH('Input Data'!B72,'Financials USA'!$E$1:$N$1,0))</f>
        <v>17682</v>
      </c>
      <c r="F72">
        <f>VLOOKUP(A72&amp;B72&amp;C72, 'Gross Profit &amp; EBITDA'!$D$2:$F$61, 2,FALSE)*E72</f>
        <v>10609.2</v>
      </c>
      <c r="G72">
        <f>VLOOKUP(A72&amp;B72&amp;C72, 'Gross Profit &amp; EBITDA'!$D$2:$F$61, 3,FALSE)*E72</f>
        <v>3536.4</v>
      </c>
      <c r="I72" t="s">
        <v>13</v>
      </c>
      <c r="J72" s="26">
        <f>GETPIVOTDATA("Sum of EBITDA",$I$68)/SUM(GETPIVOTDATA("Sum of EBITDA",$I$68),GETPIVOTDATA("Sum of Difference",$I$68))</f>
        <v>0.14886616510266309</v>
      </c>
    </row>
    <row r="73" spans="1:10" x14ac:dyDescent="0.4">
      <c r="A73" s="28" t="s">
        <v>14</v>
      </c>
      <c r="B73" s="28">
        <v>2019</v>
      </c>
      <c r="C73" s="28" t="s">
        <v>9</v>
      </c>
      <c r="D73" s="28" t="s">
        <v>6</v>
      </c>
      <c r="E73">
        <f>INDEX('Financials USA'!$E$7:$N$19,MATCH('Input Data'!D73&amp;'Input Data'!C73,'Financials USA'!$A$7:$A$19,0),MATCH('Input Data'!B73,'Financials USA'!$E$1:$N$1,0))</f>
        <v>19683</v>
      </c>
      <c r="F73">
        <f>VLOOKUP(A73&amp;B73&amp;C73, 'Gross Profit &amp; EBITDA'!$D$2:$F$61, 2,FALSE)*E73</f>
        <v>11809.800000000001</v>
      </c>
      <c r="G73">
        <f>VLOOKUP(A73&amp;B73&amp;C73, 'Gross Profit &amp; EBITDA'!$D$2:$F$61, 3,FALSE)*E73</f>
        <v>3936.6000000000004</v>
      </c>
    </row>
    <row r="74" spans="1:10" x14ac:dyDescent="0.4">
      <c r="A74" s="28" t="s">
        <v>14</v>
      </c>
      <c r="B74" s="28">
        <v>2020</v>
      </c>
      <c r="C74" s="28" t="s">
        <v>5</v>
      </c>
      <c r="D74" s="28" t="s">
        <v>4</v>
      </c>
      <c r="E74">
        <f>INDEX('Financials USA'!$E$7:$N$19,MATCH('Input Data'!D74&amp;'Input Data'!C74,'Financials USA'!$A$7:$A$19,0),MATCH('Input Data'!B74,'Financials USA'!$E$1:$N$1,0))</f>
        <v>4810</v>
      </c>
      <c r="F74">
        <f>VLOOKUP(A74&amp;B74&amp;C74, 'Gross Profit &amp; EBITDA'!$D$2:$F$61, 2,FALSE)*E74</f>
        <v>3848</v>
      </c>
      <c r="G74">
        <f>VLOOKUP(A74&amp;B74&amp;C74, 'Gross Profit &amp; EBITDA'!$D$2:$F$61, 3,FALSE)*E74</f>
        <v>962</v>
      </c>
    </row>
    <row r="75" spans="1:10" x14ac:dyDescent="0.4">
      <c r="A75" s="28" t="s">
        <v>14</v>
      </c>
      <c r="B75" s="28">
        <v>2020</v>
      </c>
      <c r="C75" s="28" t="s">
        <v>5</v>
      </c>
      <c r="D75" s="28" t="s">
        <v>4</v>
      </c>
      <c r="E75">
        <f>INDEX('Financials USA'!$E$7:$N$19,MATCH('Input Data'!D75&amp;'Input Data'!C75,'Financials USA'!$A$7:$A$19,0),MATCH('Input Data'!B75,'Financials USA'!$E$1:$N$1,0))</f>
        <v>4810</v>
      </c>
      <c r="F75">
        <f>VLOOKUP(A75&amp;B75&amp;C75, 'Gross Profit &amp; EBITDA'!$D$2:$F$61, 2,FALSE)*E75</f>
        <v>3848</v>
      </c>
      <c r="G75">
        <f>VLOOKUP(A75&amp;B75&amp;C75, 'Gross Profit &amp; EBITDA'!$D$2:$F$61, 3,FALSE)*E75</f>
        <v>962</v>
      </c>
    </row>
    <row r="76" spans="1:10" x14ac:dyDescent="0.4">
      <c r="A76" s="28" t="s">
        <v>14</v>
      </c>
      <c r="B76" s="28">
        <v>2020</v>
      </c>
      <c r="C76" s="28" t="s">
        <v>8</v>
      </c>
      <c r="D76" s="28" t="s">
        <v>6</v>
      </c>
      <c r="E76">
        <f>INDEX('Financials USA'!$E$7:$N$19,MATCH('Input Data'!D76&amp;'Input Data'!C76,'Financials USA'!$A$7:$A$19,0),MATCH('Input Data'!B76,'Financials USA'!$E$1:$N$1,0))</f>
        <v>16090</v>
      </c>
      <c r="F76">
        <f>VLOOKUP(A76&amp;B76&amp;C76, 'Gross Profit &amp; EBITDA'!$D$2:$F$61, 2,FALSE)*E76</f>
        <v>8045</v>
      </c>
      <c r="G76">
        <f>VLOOKUP(A76&amp;B76&amp;C76, 'Gross Profit &amp; EBITDA'!$D$2:$F$61, 3,FALSE)*E76</f>
        <v>1609</v>
      </c>
    </row>
    <row r="77" spans="1:10" x14ac:dyDescent="0.4">
      <c r="A77" s="28" t="s">
        <v>14</v>
      </c>
      <c r="B77" s="28">
        <v>2020</v>
      </c>
      <c r="C77" s="28" t="s">
        <v>8</v>
      </c>
      <c r="D77" s="28" t="s">
        <v>4</v>
      </c>
      <c r="E77">
        <f>INDEX('Financials USA'!$E$7:$N$19,MATCH('Input Data'!D77&amp;'Input Data'!C77,'Financials USA'!$A$7:$A$19,0),MATCH('Input Data'!B77,'Financials USA'!$E$1:$N$1,0))</f>
        <v>9620</v>
      </c>
      <c r="F77">
        <f>VLOOKUP(A77&amp;B77&amp;C77, 'Gross Profit &amp; EBITDA'!$D$2:$F$61, 2,FALSE)*E77</f>
        <v>4810</v>
      </c>
      <c r="G77">
        <f>VLOOKUP(A77&amp;B77&amp;C77, 'Gross Profit &amp; EBITDA'!$D$2:$F$61, 3,FALSE)*E77</f>
        <v>962</v>
      </c>
    </row>
    <row r="78" spans="1:10" x14ac:dyDescent="0.4">
      <c r="A78" s="28" t="s">
        <v>14</v>
      </c>
      <c r="B78" s="28">
        <v>2020</v>
      </c>
      <c r="C78" s="28" t="s">
        <v>9</v>
      </c>
      <c r="D78" s="28" t="s">
        <v>6</v>
      </c>
      <c r="E78">
        <f>INDEX('Financials USA'!$E$7:$N$19,MATCH('Input Data'!D78&amp;'Input Data'!C78,'Financials USA'!$A$7:$A$19,0),MATCH('Input Data'!B78,'Financials USA'!$E$1:$N$1,0))</f>
        <v>55827</v>
      </c>
      <c r="F78">
        <f>VLOOKUP(A78&amp;B78&amp;C78, 'Gross Profit &amp; EBITDA'!$D$2:$F$61, 2,FALSE)*E78</f>
        <v>44661.600000000006</v>
      </c>
      <c r="G78">
        <f>VLOOKUP(A78&amp;B78&amp;C78, 'Gross Profit &amp; EBITDA'!$D$2:$F$61, 3,FALSE)*E78</f>
        <v>11165.400000000001</v>
      </c>
    </row>
    <row r="79" spans="1:10" x14ac:dyDescent="0.4">
      <c r="A79" s="28" t="s">
        <v>14</v>
      </c>
      <c r="B79" s="28">
        <v>2020</v>
      </c>
      <c r="C79" s="28" t="s">
        <v>9</v>
      </c>
      <c r="D79" s="28" t="s">
        <v>4</v>
      </c>
      <c r="E79">
        <f>INDEX('Financials USA'!$E$7:$N$19,MATCH('Input Data'!D79&amp;'Input Data'!C79,'Financials USA'!$A$7:$A$19,0),MATCH('Input Data'!B79,'Financials USA'!$E$1:$N$1,0))</f>
        <v>10140</v>
      </c>
      <c r="F79">
        <f>VLOOKUP(A79&amp;B79&amp;C79, 'Gross Profit &amp; EBITDA'!$D$2:$F$61, 2,FALSE)*E79</f>
        <v>8112</v>
      </c>
      <c r="G79">
        <f>VLOOKUP(A79&amp;B79&amp;C79, 'Gross Profit &amp; EBITDA'!$D$2:$F$61, 3,FALSE)*E79</f>
        <v>2028</v>
      </c>
    </row>
    <row r="80" spans="1:10" x14ac:dyDescent="0.4">
      <c r="A80" s="28" t="s">
        <v>14</v>
      </c>
      <c r="B80" s="28">
        <v>2021</v>
      </c>
      <c r="C80" s="28" t="s">
        <v>5</v>
      </c>
      <c r="D80" s="28" t="s">
        <v>6</v>
      </c>
      <c r="E80">
        <f>INDEX('Financials USA'!$E$7:$N$19,MATCH('Input Data'!D80&amp;'Input Data'!C80,'Financials USA'!$A$7:$A$19,0),MATCH('Input Data'!B80,'Financials USA'!$E$1:$N$1,0))</f>
        <v>15225</v>
      </c>
      <c r="F80">
        <f>VLOOKUP(A80&amp;B80&amp;C80, 'Gross Profit &amp; EBITDA'!$D$2:$F$61, 2,FALSE)*E80</f>
        <v>9135.0000000000018</v>
      </c>
      <c r="G80">
        <f>VLOOKUP(A80&amp;B80&amp;C80, 'Gross Profit &amp; EBITDA'!$D$2:$F$61, 3,FALSE)*E80</f>
        <v>3045</v>
      </c>
    </row>
    <row r="81" spans="1:7" x14ac:dyDescent="0.4">
      <c r="A81" s="28" t="s">
        <v>14</v>
      </c>
      <c r="B81" s="28">
        <v>2021</v>
      </c>
      <c r="C81" s="28" t="s">
        <v>5</v>
      </c>
      <c r="D81" s="28" t="s">
        <v>4</v>
      </c>
      <c r="E81">
        <f>INDEX('Financials USA'!$E$7:$N$19,MATCH('Input Data'!D81&amp;'Input Data'!C81,'Financials USA'!$A$7:$A$19,0),MATCH('Input Data'!B81,'Financials USA'!$E$1:$N$1,0))</f>
        <v>7470</v>
      </c>
      <c r="F81">
        <f>VLOOKUP(A81&amp;B81&amp;C81, 'Gross Profit &amp; EBITDA'!$D$2:$F$61, 2,FALSE)*E81</f>
        <v>4482.0000000000009</v>
      </c>
      <c r="G81">
        <f>VLOOKUP(A81&amp;B81&amp;C81, 'Gross Profit &amp; EBITDA'!$D$2:$F$61, 3,FALSE)*E81</f>
        <v>1494</v>
      </c>
    </row>
    <row r="82" spans="1:7" x14ac:dyDescent="0.4">
      <c r="A82" s="28" t="s">
        <v>14</v>
      </c>
      <c r="B82" s="28">
        <v>2021</v>
      </c>
      <c r="C82" s="28" t="s">
        <v>8</v>
      </c>
      <c r="D82" s="28" t="s">
        <v>6</v>
      </c>
      <c r="E82">
        <f>INDEX('Financials USA'!$E$7:$N$19,MATCH('Input Data'!D82&amp;'Input Data'!C82,'Financials USA'!$A$7:$A$19,0),MATCH('Input Data'!B82,'Financials USA'!$E$1:$N$1,0))</f>
        <v>91350</v>
      </c>
      <c r="F82">
        <f>VLOOKUP(A82&amp;B82&amp;C82, 'Gross Profit &amp; EBITDA'!$D$2:$F$61, 2,FALSE)*E82</f>
        <v>63945.000000000007</v>
      </c>
      <c r="G82">
        <f>VLOOKUP(A82&amp;B82&amp;C82, 'Gross Profit &amp; EBITDA'!$D$2:$F$61, 3,FALSE)*E82</f>
        <v>9135</v>
      </c>
    </row>
    <row r="83" spans="1:7" x14ac:dyDescent="0.4">
      <c r="A83" s="28" t="s">
        <v>14</v>
      </c>
      <c r="B83" s="28">
        <v>2021</v>
      </c>
      <c r="C83" s="28" t="s">
        <v>8</v>
      </c>
      <c r="D83" s="28" t="s">
        <v>4</v>
      </c>
      <c r="E83">
        <f>INDEX('Financials USA'!$E$7:$N$19,MATCH('Input Data'!D83&amp;'Input Data'!C83,'Financials USA'!$A$7:$A$19,0),MATCH('Input Data'!B83,'Financials USA'!$E$1:$N$1,0))</f>
        <v>29880</v>
      </c>
      <c r="F83">
        <f>VLOOKUP(A83&amp;B83&amp;C83, 'Gross Profit &amp; EBITDA'!$D$2:$F$61, 2,FALSE)*E83</f>
        <v>20916.000000000004</v>
      </c>
      <c r="G83">
        <f>VLOOKUP(A83&amp;B83&amp;C83, 'Gross Profit &amp; EBITDA'!$D$2:$F$61, 3,FALSE)*E83</f>
        <v>2988</v>
      </c>
    </row>
    <row r="84" spans="1:7" x14ac:dyDescent="0.4">
      <c r="A84" s="28" t="s">
        <v>14</v>
      </c>
      <c r="B84" s="28">
        <v>2021</v>
      </c>
      <c r="C84" s="28" t="s">
        <v>9</v>
      </c>
      <c r="D84" s="28" t="s">
        <v>6</v>
      </c>
      <c r="E84">
        <f>INDEX('Financials USA'!$E$7:$N$19,MATCH('Input Data'!D84&amp;'Input Data'!C84,'Financials USA'!$A$7:$A$19,0),MATCH('Input Data'!B84,'Financials USA'!$E$1:$N$1,0))</f>
        <v>6756</v>
      </c>
      <c r="F84">
        <f>VLOOKUP(A84&amp;B84&amp;C84, 'Gross Profit &amp; EBITDA'!$D$2:$F$61, 2,FALSE)*E84</f>
        <v>5404.8</v>
      </c>
      <c r="G84">
        <f>VLOOKUP(A84&amp;B84&amp;C84, 'Gross Profit &amp; EBITDA'!$D$2:$F$61, 3,FALSE)*E84</f>
        <v>1351.2</v>
      </c>
    </row>
    <row r="85" spans="1:7" x14ac:dyDescent="0.4">
      <c r="A85" s="28" t="s">
        <v>14</v>
      </c>
      <c r="B85" s="28">
        <v>2021</v>
      </c>
      <c r="C85" s="28" t="s">
        <v>9</v>
      </c>
      <c r="D85" s="28" t="s">
        <v>4</v>
      </c>
      <c r="E85">
        <f>INDEX('Financials USA'!$E$7:$N$19,MATCH('Input Data'!D85&amp;'Input Data'!C85,'Financials USA'!$A$7:$A$19,0),MATCH('Input Data'!B85,'Financials USA'!$E$1:$N$1,0))</f>
        <v>3252</v>
      </c>
      <c r="F85">
        <f>VLOOKUP(A85&amp;B85&amp;C85, 'Gross Profit &amp; EBITDA'!$D$2:$F$61, 2,FALSE)*E85</f>
        <v>2601.6000000000004</v>
      </c>
      <c r="G85">
        <f>VLOOKUP(A85&amp;B85&amp;C85, 'Gross Profit &amp; EBITDA'!$D$2:$F$61, 3,FALSE)*E85</f>
        <v>650.40000000000009</v>
      </c>
    </row>
    <row r="86" spans="1:7" x14ac:dyDescent="0.4">
      <c r="A86" s="28" t="s">
        <v>14</v>
      </c>
      <c r="B86" s="28">
        <v>2022</v>
      </c>
      <c r="C86" s="28" t="s">
        <v>5</v>
      </c>
      <c r="D86" s="28" t="s">
        <v>6</v>
      </c>
      <c r="E86">
        <f>INDEX('Financials USA'!$E$7:$N$19,MATCH('Input Data'!D86&amp;'Input Data'!C86,'Financials USA'!$A$7:$A$19,0),MATCH('Input Data'!B86,'Financials USA'!$E$1:$N$1,0))</f>
        <v>14484</v>
      </c>
      <c r="F86">
        <f>VLOOKUP(A86&amp;B86&amp;C86, 'Gross Profit &amp; EBITDA'!$D$2:$F$61, 2,FALSE)*E86</f>
        <v>10138.800000000001</v>
      </c>
      <c r="G86">
        <f>VLOOKUP(A86&amp;B86&amp;C86, 'Gross Profit &amp; EBITDA'!$D$2:$F$61, 3,FALSE)*E86</f>
        <v>1448.4</v>
      </c>
    </row>
    <row r="87" spans="1:7" x14ac:dyDescent="0.4">
      <c r="A87" s="28" t="s">
        <v>14</v>
      </c>
      <c r="B87" s="28">
        <v>2022</v>
      </c>
      <c r="C87" s="28" t="s">
        <v>5</v>
      </c>
      <c r="D87" s="28" t="s">
        <v>4</v>
      </c>
      <c r="E87">
        <f>INDEX('Financials USA'!$E$7:$N$19,MATCH('Input Data'!D87&amp;'Input Data'!C87,'Financials USA'!$A$7:$A$19,0),MATCH('Input Data'!B87,'Financials USA'!$E$1:$N$1,0))</f>
        <v>11367</v>
      </c>
      <c r="F87">
        <f>VLOOKUP(A87&amp;B87&amp;C87, 'Gross Profit &amp; EBITDA'!$D$2:$F$61, 2,FALSE)*E87</f>
        <v>7956.9000000000005</v>
      </c>
      <c r="G87">
        <f>VLOOKUP(A87&amp;B87&amp;C87, 'Gross Profit &amp; EBITDA'!$D$2:$F$61, 3,FALSE)*E87</f>
        <v>1136.7</v>
      </c>
    </row>
    <row r="88" spans="1:7" x14ac:dyDescent="0.4">
      <c r="A88" s="28" t="s">
        <v>14</v>
      </c>
      <c r="B88" s="28">
        <v>2022</v>
      </c>
      <c r="C88" s="28" t="s">
        <v>8</v>
      </c>
      <c r="D88" s="28" t="s">
        <v>6</v>
      </c>
      <c r="E88">
        <f>INDEX('Financials USA'!$E$7:$N$19,MATCH('Input Data'!D88&amp;'Input Data'!C88,'Financials USA'!$A$7:$A$19,0),MATCH('Input Data'!B88,'Financials USA'!$E$1:$N$1,0))</f>
        <v>86904</v>
      </c>
      <c r="F88">
        <f>VLOOKUP(A88&amp;B88&amp;C88, 'Gross Profit &amp; EBITDA'!$D$2:$F$61, 2,FALSE)*E88</f>
        <v>43452</v>
      </c>
      <c r="G88">
        <f>VLOOKUP(A88&amp;B88&amp;C88, 'Gross Profit &amp; EBITDA'!$D$2:$F$61, 3,FALSE)*E88</f>
        <v>8690.4</v>
      </c>
    </row>
    <row r="89" spans="1:7" x14ac:dyDescent="0.4">
      <c r="A89" s="28" t="s">
        <v>14</v>
      </c>
      <c r="B89" s="28">
        <v>2022</v>
      </c>
      <c r="C89" s="28" t="s">
        <v>8</v>
      </c>
      <c r="D89" s="28" t="s">
        <v>4</v>
      </c>
      <c r="E89">
        <f>INDEX('Financials USA'!$E$7:$N$19,MATCH('Input Data'!D89&amp;'Input Data'!C89,'Financials USA'!$A$7:$A$19,0),MATCH('Input Data'!B89,'Financials USA'!$E$1:$N$1,0))</f>
        <v>22734</v>
      </c>
      <c r="F89">
        <f>VLOOKUP(A89&amp;B89&amp;C89, 'Gross Profit &amp; EBITDA'!$D$2:$F$61, 2,FALSE)*E89</f>
        <v>11367</v>
      </c>
      <c r="G89">
        <f>VLOOKUP(A89&amp;B89&amp;C89, 'Gross Profit &amp; EBITDA'!$D$2:$F$61, 3,FALSE)*E89</f>
        <v>2273.4</v>
      </c>
    </row>
    <row r="90" spans="1:7" x14ac:dyDescent="0.4">
      <c r="A90" s="28" t="s">
        <v>14</v>
      </c>
      <c r="B90" s="28">
        <v>2022</v>
      </c>
      <c r="C90" s="28" t="s">
        <v>9</v>
      </c>
      <c r="D90" s="28" t="s">
        <v>6</v>
      </c>
      <c r="E90">
        <f>INDEX('Financials USA'!$E$7:$N$19,MATCH('Input Data'!D90&amp;'Input Data'!C90,'Financials USA'!$A$7:$A$19,0),MATCH('Input Data'!B90,'Financials USA'!$E$1:$N$1,0))</f>
        <v>18760</v>
      </c>
      <c r="F90">
        <f>VLOOKUP(A90&amp;B90&amp;C90, 'Gross Profit &amp; EBITDA'!$D$2:$F$61, 2,FALSE)*E90</f>
        <v>15008</v>
      </c>
      <c r="G90">
        <f>VLOOKUP(A90&amp;B90&amp;C90, 'Gross Profit &amp; EBITDA'!$D$2:$F$61, 3,FALSE)*E90</f>
        <v>1876</v>
      </c>
    </row>
    <row r="91" spans="1:7" x14ac:dyDescent="0.4">
      <c r="A91" s="28" t="s">
        <v>14</v>
      </c>
      <c r="B91" s="28">
        <v>2022</v>
      </c>
      <c r="C91" s="28" t="s">
        <v>9</v>
      </c>
      <c r="D91" s="28" t="s">
        <v>4</v>
      </c>
      <c r="E91">
        <f>INDEX('Financials USA'!$E$7:$N$19,MATCH('Input Data'!D91&amp;'Input Data'!C91,'Financials USA'!$A$7:$A$19,0),MATCH('Input Data'!B91,'Financials USA'!$E$1:$N$1,0))</f>
        <v>3515</v>
      </c>
      <c r="F91">
        <f>VLOOKUP(A91&amp;B91&amp;C91, 'Gross Profit &amp; EBITDA'!$D$2:$F$61, 2,FALSE)*E91</f>
        <v>2812</v>
      </c>
      <c r="G91">
        <f>VLOOKUP(A91&amp;B91&amp;C91, 'Gross Profit &amp; EBITDA'!$D$2:$F$61, 3,FALSE)*E91</f>
        <v>351.5</v>
      </c>
    </row>
    <row r="92" spans="1:7" x14ac:dyDescent="0.4">
      <c r="A92" s="28" t="s">
        <v>14</v>
      </c>
      <c r="B92" s="28">
        <v>2023</v>
      </c>
      <c r="C92" s="28" t="s">
        <v>5</v>
      </c>
      <c r="D92" s="28" t="s">
        <v>6</v>
      </c>
      <c r="E92">
        <f>INDEX('Financials USA'!$E$7:$N$19,MATCH('Input Data'!D92&amp;'Input Data'!C92,'Financials USA'!$A$7:$A$19,0),MATCH('Input Data'!B92,'Financials USA'!$E$1:$N$1,0))</f>
        <v>18660</v>
      </c>
      <c r="F92">
        <f>VLOOKUP(A92&amp;B92&amp;C92, 'Gross Profit &amp; EBITDA'!$D$2:$F$61, 2,FALSE)*E92</f>
        <v>13062.000000000002</v>
      </c>
      <c r="G92">
        <f>VLOOKUP(A92&amp;B92&amp;C92, 'Gross Profit &amp; EBITDA'!$D$2:$F$61, 3,FALSE)*E92</f>
        <v>3732</v>
      </c>
    </row>
    <row r="93" spans="1:7" x14ac:dyDescent="0.4">
      <c r="A93" s="28" t="s">
        <v>14</v>
      </c>
      <c r="B93" s="28">
        <v>2023</v>
      </c>
      <c r="C93" s="28" t="s">
        <v>5</v>
      </c>
      <c r="D93" s="28" t="s">
        <v>4</v>
      </c>
      <c r="E93">
        <f>INDEX('Financials USA'!$E$7:$N$19,MATCH('Input Data'!D93&amp;'Input Data'!C93,'Financials USA'!$A$7:$A$19,0),MATCH('Input Data'!B93,'Financials USA'!$E$1:$N$1,0))</f>
        <v>6894</v>
      </c>
      <c r="F93">
        <f>VLOOKUP(A93&amp;B93&amp;C93, 'Gross Profit &amp; EBITDA'!$D$2:$F$61, 2,FALSE)*E93</f>
        <v>4825.8</v>
      </c>
      <c r="G93">
        <f>VLOOKUP(A93&amp;B93&amp;C93, 'Gross Profit &amp; EBITDA'!$D$2:$F$61, 3,FALSE)*E93</f>
        <v>1378.8000000000002</v>
      </c>
    </row>
    <row r="94" spans="1:7" x14ac:dyDescent="0.4">
      <c r="A94" s="28" t="s">
        <v>14</v>
      </c>
      <c r="B94" s="28">
        <v>2023</v>
      </c>
      <c r="C94" s="28" t="s">
        <v>8</v>
      </c>
      <c r="D94" s="28" t="s">
        <v>6</v>
      </c>
      <c r="E94">
        <f>INDEX('Financials USA'!$E$7:$N$19,MATCH('Input Data'!D94&amp;'Input Data'!C94,'Financials USA'!$A$7:$A$19,0),MATCH('Input Data'!B94,'Financials USA'!$E$1:$N$1,0))</f>
        <v>111960</v>
      </c>
      <c r="F94">
        <f>VLOOKUP(A94&amp;B94&amp;C94, 'Gross Profit &amp; EBITDA'!$D$2:$F$61, 2,FALSE)*E94</f>
        <v>78372.000000000015</v>
      </c>
      <c r="G94">
        <f>VLOOKUP(A94&amp;B94&amp;C94, 'Gross Profit &amp; EBITDA'!$D$2:$F$61, 3,FALSE)*E94</f>
        <v>22392</v>
      </c>
    </row>
    <row r="95" spans="1:7" x14ac:dyDescent="0.4">
      <c r="A95" s="28" t="s">
        <v>14</v>
      </c>
      <c r="B95" s="28">
        <v>2023</v>
      </c>
      <c r="C95" s="28" t="s">
        <v>8</v>
      </c>
      <c r="D95" s="28" t="s">
        <v>4</v>
      </c>
      <c r="E95">
        <f>INDEX('Financials USA'!$E$7:$N$19,MATCH('Input Data'!D95&amp;'Input Data'!C95,'Financials USA'!$A$7:$A$19,0),MATCH('Input Data'!B95,'Financials USA'!$E$1:$N$1,0))</f>
        <v>13788</v>
      </c>
      <c r="F95">
        <f>VLOOKUP(A95&amp;B95&amp;C95, 'Gross Profit &amp; EBITDA'!$D$2:$F$61, 2,FALSE)*E95</f>
        <v>9651.6</v>
      </c>
      <c r="G95">
        <f>VLOOKUP(A95&amp;B95&amp;C95, 'Gross Profit &amp; EBITDA'!$D$2:$F$61, 3,FALSE)*E95</f>
        <v>2757.6000000000004</v>
      </c>
    </row>
    <row r="96" spans="1:7" x14ac:dyDescent="0.4">
      <c r="A96" s="28" t="s">
        <v>14</v>
      </c>
      <c r="B96" s="28">
        <v>2023</v>
      </c>
      <c r="C96" s="28" t="s">
        <v>9</v>
      </c>
      <c r="D96" s="28" t="s">
        <v>6</v>
      </c>
      <c r="E96">
        <f>INDEX('Financials USA'!$E$7:$N$19,MATCH('Input Data'!D96&amp;'Input Data'!C96,'Financials USA'!$A$7:$A$19,0),MATCH('Input Data'!B96,'Financials USA'!$E$1:$N$1,0))</f>
        <v>15933</v>
      </c>
      <c r="F96">
        <f>VLOOKUP(A96&amp;B96&amp;C96, 'Gross Profit &amp; EBITDA'!$D$2:$F$61, 2,FALSE)*E96</f>
        <v>12746.400000000001</v>
      </c>
      <c r="G96">
        <f>VLOOKUP(A96&amp;B96&amp;C96, 'Gross Profit &amp; EBITDA'!$D$2:$F$61, 3,FALSE)*E96</f>
        <v>1593.3000000000002</v>
      </c>
    </row>
    <row r="97" spans="1:7" x14ac:dyDescent="0.4">
      <c r="A97" s="28" t="s">
        <v>14</v>
      </c>
      <c r="B97" s="28">
        <v>2023</v>
      </c>
      <c r="C97" s="28" t="s">
        <v>9</v>
      </c>
      <c r="D97" s="28" t="s">
        <v>4</v>
      </c>
      <c r="E97">
        <f>INDEX('Financials USA'!$E$7:$N$19,MATCH('Input Data'!D97&amp;'Input Data'!C97,'Financials USA'!$A$7:$A$19,0),MATCH('Input Data'!B97,'Financials USA'!$E$1:$N$1,0))</f>
        <v>5064</v>
      </c>
      <c r="F97">
        <f>VLOOKUP(A97&amp;B97&amp;C97, 'Gross Profit &amp; EBITDA'!$D$2:$F$61, 2,FALSE)*E97</f>
        <v>4051.2000000000003</v>
      </c>
      <c r="G97">
        <f>VLOOKUP(A97&amp;B97&amp;C97, 'Gross Profit &amp; EBITDA'!$D$2:$F$61, 3,FALSE)*E97</f>
        <v>506.40000000000003</v>
      </c>
    </row>
    <row r="98" spans="1:7" x14ac:dyDescent="0.4">
      <c r="A98" s="28" t="s">
        <v>14</v>
      </c>
      <c r="B98" s="28">
        <v>2024</v>
      </c>
      <c r="C98" s="28" t="s">
        <v>5</v>
      </c>
      <c r="D98" s="28" t="s">
        <v>6</v>
      </c>
      <c r="E98">
        <f>INDEX('Financials USA'!$E$7:$N$19,MATCH('Input Data'!D98&amp;'Input Data'!C98,'Financials USA'!$A$7:$A$19,0),MATCH('Input Data'!B98,'Financials USA'!$E$1:$N$1,0))</f>
        <v>13958</v>
      </c>
      <c r="F98">
        <f>VLOOKUP(A98&amp;B98&amp;C98, 'Gross Profit &amp; EBITDA'!$D$2:$F$61, 2,FALSE)*E98</f>
        <v>6979</v>
      </c>
      <c r="G98">
        <f>VLOOKUP(A98&amp;B98&amp;C98, 'Gross Profit &amp; EBITDA'!$D$2:$F$61, 3,FALSE)*E98</f>
        <v>2791.6000000000004</v>
      </c>
    </row>
    <row r="99" spans="1:7" x14ac:dyDescent="0.4">
      <c r="A99" s="28" t="s">
        <v>14</v>
      </c>
      <c r="B99" s="28">
        <v>2024</v>
      </c>
      <c r="C99" s="28" t="s">
        <v>5</v>
      </c>
      <c r="D99" s="28" t="s">
        <v>4</v>
      </c>
      <c r="E99">
        <f>INDEX('Financials USA'!$E$7:$N$19,MATCH('Input Data'!D99&amp;'Input Data'!C99,'Financials USA'!$A$7:$A$19,0),MATCH('Input Data'!B99,'Financials USA'!$E$1:$N$1,0))</f>
        <v>8880</v>
      </c>
      <c r="F99">
        <f>VLOOKUP(A99&amp;B99&amp;C99, 'Gross Profit &amp; EBITDA'!$D$2:$F$61, 2,FALSE)*E99</f>
        <v>4440</v>
      </c>
      <c r="G99">
        <f>VLOOKUP(A99&amp;B99&amp;C99, 'Gross Profit &amp; EBITDA'!$D$2:$F$61, 3,FALSE)*E99</f>
        <v>1776</v>
      </c>
    </row>
    <row r="100" spans="1:7" x14ac:dyDescent="0.4">
      <c r="A100" s="28" t="s">
        <v>14</v>
      </c>
      <c r="B100" s="28">
        <v>2024</v>
      </c>
      <c r="C100" s="28" t="s">
        <v>8</v>
      </c>
      <c r="D100" s="28" t="s">
        <v>6</v>
      </c>
      <c r="E100">
        <f>INDEX('Financials USA'!$E$7:$N$19,MATCH('Input Data'!D100&amp;'Input Data'!C100,'Financials USA'!$A$7:$A$19,0),MATCH('Input Data'!B100,'Financials USA'!$E$1:$N$1,0))</f>
        <v>41874</v>
      </c>
      <c r="F100">
        <f>VLOOKUP(A100&amp;B100&amp;C100, 'Gross Profit &amp; EBITDA'!$D$2:$F$61, 2,FALSE)*E100</f>
        <v>20937</v>
      </c>
      <c r="G100">
        <f>VLOOKUP(A100&amp;B100&amp;C100, 'Gross Profit &amp; EBITDA'!$D$2:$F$61, 3,FALSE)*E100</f>
        <v>4187.4000000000005</v>
      </c>
    </row>
    <row r="101" spans="1:7" x14ac:dyDescent="0.4">
      <c r="A101" s="28" t="s">
        <v>14</v>
      </c>
      <c r="B101" s="28">
        <v>2024</v>
      </c>
      <c r="C101" s="28" t="s">
        <v>8</v>
      </c>
      <c r="D101" s="28" t="s">
        <v>4</v>
      </c>
      <c r="E101">
        <f>INDEX('Financials USA'!$E$7:$N$19,MATCH('Input Data'!D101&amp;'Input Data'!C101,'Financials USA'!$A$7:$A$19,0),MATCH('Input Data'!B101,'Financials USA'!$E$1:$N$1,0))</f>
        <v>53280</v>
      </c>
      <c r="F101">
        <f>VLOOKUP(A101&amp;B101&amp;C101, 'Gross Profit &amp; EBITDA'!$D$2:$F$61, 2,FALSE)*E101</f>
        <v>26640</v>
      </c>
      <c r="G101">
        <f>VLOOKUP(A101&amp;B101&amp;C101, 'Gross Profit &amp; EBITDA'!$D$2:$F$61, 3,FALSE)*E101</f>
        <v>5328</v>
      </c>
    </row>
    <row r="102" spans="1:7" x14ac:dyDescent="0.4">
      <c r="A102" s="28" t="s">
        <v>14</v>
      </c>
      <c r="B102" s="28">
        <v>2024</v>
      </c>
      <c r="C102" s="28" t="s">
        <v>9</v>
      </c>
      <c r="D102" s="28" t="s">
        <v>6</v>
      </c>
      <c r="E102">
        <f>INDEX('Financials USA'!$E$7:$N$19,MATCH('Input Data'!D102&amp;'Input Data'!C102,'Financials USA'!$A$7:$A$19,0),MATCH('Input Data'!B102,'Financials USA'!$E$1:$N$1,0))</f>
        <v>6528</v>
      </c>
      <c r="F102">
        <f>VLOOKUP(A102&amp;B102&amp;C102, 'Gross Profit &amp; EBITDA'!$D$2:$F$61, 2,FALSE)*E102</f>
        <v>4569.6000000000004</v>
      </c>
      <c r="G102">
        <f>VLOOKUP(A102&amp;B102&amp;C102, 'Gross Profit &amp; EBITDA'!$D$2:$F$61, 3,FALSE)*E102</f>
        <v>652.80000000000007</v>
      </c>
    </row>
    <row r="103" spans="1:7" x14ac:dyDescent="0.4">
      <c r="A103" s="28" t="s">
        <v>14</v>
      </c>
      <c r="B103" s="28">
        <v>2024</v>
      </c>
      <c r="C103" s="28" t="s">
        <v>9</v>
      </c>
      <c r="D103" s="28" t="s">
        <v>4</v>
      </c>
      <c r="E103">
        <f>INDEX('Financials USA'!$E$7:$N$19,MATCH('Input Data'!D103&amp;'Input Data'!C103,'Financials USA'!$A$7:$A$19,0),MATCH('Input Data'!B103,'Financials USA'!$E$1:$N$1,0))</f>
        <v>9666</v>
      </c>
      <c r="F103">
        <f>VLOOKUP(A103&amp;B103&amp;C103, 'Gross Profit &amp; EBITDA'!$D$2:$F$61, 2,FALSE)*E103</f>
        <v>6766.2000000000007</v>
      </c>
      <c r="G103">
        <f>VLOOKUP(A103&amp;B103&amp;C103, 'Gross Profit &amp; EBITDA'!$D$2:$F$61, 3,FALSE)*E103</f>
        <v>966.6</v>
      </c>
    </row>
    <row r="104" spans="1:7" x14ac:dyDescent="0.4">
      <c r="A104" s="28" t="s">
        <v>14</v>
      </c>
      <c r="B104" s="28">
        <v>2025</v>
      </c>
      <c r="C104" s="28" t="s">
        <v>5</v>
      </c>
      <c r="D104" s="28" t="s">
        <v>6</v>
      </c>
      <c r="E104">
        <f>INDEX('Financials USA'!$E$7:$N$19,MATCH('Input Data'!D104&amp;'Input Data'!C104,'Financials USA'!$A$7:$A$19,0),MATCH('Input Data'!B104,'Financials USA'!$E$1:$N$1,0))</f>
        <v>26427</v>
      </c>
      <c r="F104">
        <f>VLOOKUP(A104&amp;B104&amp;C104, 'Gross Profit &amp; EBITDA'!$D$2:$F$61, 2,FALSE)*E104</f>
        <v>15856.200000000003</v>
      </c>
      <c r="G104">
        <f>VLOOKUP(A104&amp;B104&amp;C104, 'Gross Profit &amp; EBITDA'!$D$2:$F$61, 3,FALSE)*E104</f>
        <v>2642.7000000000003</v>
      </c>
    </row>
    <row r="105" spans="1:7" x14ac:dyDescent="0.4">
      <c r="A105" s="28" t="s">
        <v>14</v>
      </c>
      <c r="B105" s="28">
        <v>2025</v>
      </c>
      <c r="C105" s="28" t="s">
        <v>5</v>
      </c>
      <c r="D105" s="28" t="s">
        <v>4</v>
      </c>
      <c r="E105">
        <f>INDEX('Financials USA'!$E$7:$N$19,MATCH('Input Data'!D105&amp;'Input Data'!C105,'Financials USA'!$A$7:$A$19,0),MATCH('Input Data'!B105,'Financials USA'!$E$1:$N$1,0))</f>
        <v>4901</v>
      </c>
      <c r="F105">
        <f>VLOOKUP(A105&amp;B105&amp;C105, 'Gross Profit &amp; EBITDA'!$D$2:$F$61, 2,FALSE)*E105</f>
        <v>2940.6000000000004</v>
      </c>
      <c r="G105">
        <f>VLOOKUP(A105&amp;B105&amp;C105, 'Gross Profit &amp; EBITDA'!$D$2:$F$61, 3,FALSE)*E105</f>
        <v>490.1</v>
      </c>
    </row>
    <row r="106" spans="1:7" x14ac:dyDescent="0.4">
      <c r="A106" s="28" t="s">
        <v>14</v>
      </c>
      <c r="B106" s="28">
        <v>2025</v>
      </c>
      <c r="C106" s="28" t="s">
        <v>8</v>
      </c>
      <c r="D106" s="28" t="s">
        <v>6</v>
      </c>
      <c r="E106">
        <f>INDEX('Financials USA'!$E$7:$N$19,MATCH('Input Data'!D106&amp;'Input Data'!C106,'Financials USA'!$A$7:$A$19,0),MATCH('Input Data'!B106,'Financials USA'!$E$1:$N$1,0))</f>
        <v>52854</v>
      </c>
      <c r="F106">
        <f>VLOOKUP(A106&amp;B106&amp;C106, 'Gross Profit &amp; EBITDA'!$D$2:$F$61, 2,FALSE)*E106</f>
        <v>36997.800000000003</v>
      </c>
      <c r="G106">
        <f>VLOOKUP(A106&amp;B106&amp;C106, 'Gross Profit &amp; EBITDA'!$D$2:$F$61, 3,FALSE)*E106</f>
        <v>10570.800000000001</v>
      </c>
    </row>
    <row r="107" spans="1:7" x14ac:dyDescent="0.4">
      <c r="A107" s="28" t="s">
        <v>14</v>
      </c>
      <c r="B107" s="28">
        <v>2025</v>
      </c>
      <c r="C107" s="28" t="s">
        <v>8</v>
      </c>
      <c r="D107" s="28" t="s">
        <v>4</v>
      </c>
      <c r="E107">
        <f>INDEX('Financials USA'!$E$7:$N$19,MATCH('Input Data'!D107&amp;'Input Data'!C107,'Financials USA'!$A$7:$A$19,0),MATCH('Input Data'!B107,'Financials USA'!$E$1:$N$1,0))</f>
        <v>14703</v>
      </c>
      <c r="F107">
        <f>VLOOKUP(A107&amp;B107&amp;C107, 'Gross Profit &amp; EBITDA'!$D$2:$F$61, 2,FALSE)*E107</f>
        <v>10292.1</v>
      </c>
      <c r="G107">
        <f>VLOOKUP(A107&amp;B107&amp;C107, 'Gross Profit &amp; EBITDA'!$D$2:$F$61, 3,FALSE)*E107</f>
        <v>2940.6000000000004</v>
      </c>
    </row>
    <row r="108" spans="1:7" x14ac:dyDescent="0.4">
      <c r="A108" s="28" t="s">
        <v>14</v>
      </c>
      <c r="B108" s="28">
        <v>2025</v>
      </c>
      <c r="C108" s="28" t="s">
        <v>9</v>
      </c>
      <c r="D108" s="28" t="s">
        <v>6</v>
      </c>
      <c r="E108">
        <f>INDEX('Financials USA'!$E$7:$N$19,MATCH('Input Data'!D108&amp;'Input Data'!C108,'Financials USA'!$A$7:$A$19,0),MATCH('Input Data'!B108,'Financials USA'!$E$1:$N$1,0))</f>
        <v>68814</v>
      </c>
      <c r="F108">
        <f>VLOOKUP(A108&amp;B108&amp;C108, 'Gross Profit &amp; EBITDA'!$D$2:$F$61, 2,FALSE)*E108</f>
        <v>34407</v>
      </c>
      <c r="G108">
        <f>VLOOKUP(A108&amp;B108&amp;C108, 'Gross Profit &amp; EBITDA'!$D$2:$F$61, 3,FALSE)*E108</f>
        <v>13762.800000000001</v>
      </c>
    </row>
    <row r="109" spans="1:7" x14ac:dyDescent="0.4">
      <c r="A109" s="28" t="s">
        <v>14</v>
      </c>
      <c r="B109" s="28">
        <v>2025</v>
      </c>
      <c r="C109" s="28" t="s">
        <v>9</v>
      </c>
      <c r="D109" s="28" t="s">
        <v>4</v>
      </c>
      <c r="E109">
        <f>INDEX('Financials USA'!$E$7:$N$19,MATCH('Input Data'!D109&amp;'Input Data'!C109,'Financials USA'!$A$7:$A$19,0),MATCH('Input Data'!B109,'Financials USA'!$E$1:$N$1,0))</f>
        <v>1365</v>
      </c>
      <c r="F109">
        <f>VLOOKUP(A109&amp;B109&amp;C109, 'Gross Profit &amp; EBITDA'!$D$2:$F$61, 2,FALSE)*E109</f>
        <v>682.5</v>
      </c>
      <c r="G109">
        <f>VLOOKUP(A109&amp;B109&amp;C109, 'Gross Profit &amp; EBITDA'!$D$2:$F$61, 3,FALSE)*E109</f>
        <v>273</v>
      </c>
    </row>
    <row r="110" spans="1:7" x14ac:dyDescent="0.4">
      <c r="A110" s="28" t="s">
        <v>14</v>
      </c>
      <c r="B110" s="28">
        <v>2026</v>
      </c>
      <c r="C110" s="28" t="s">
        <v>5</v>
      </c>
      <c r="D110" s="28" t="s">
        <v>6</v>
      </c>
      <c r="E110">
        <f>INDEX('Financials USA'!$E$7:$N$19,MATCH('Input Data'!D110&amp;'Input Data'!C110,'Financials USA'!$A$7:$A$19,0),MATCH('Input Data'!B110,'Financials USA'!$E$1:$N$1,0))</f>
        <v>24219</v>
      </c>
      <c r="F110">
        <f>VLOOKUP(A110&amp;B110&amp;C110, 'Gross Profit &amp; EBITDA'!$D$2:$F$61, 2,FALSE)*E110</f>
        <v>12109.5</v>
      </c>
      <c r="G110">
        <f>VLOOKUP(A110&amp;B110&amp;C110, 'Gross Profit &amp; EBITDA'!$D$2:$F$61, 3,FALSE)*E110</f>
        <v>4843.8</v>
      </c>
    </row>
    <row r="111" spans="1:7" x14ac:dyDescent="0.4">
      <c r="A111" s="28" t="s">
        <v>14</v>
      </c>
      <c r="B111" s="28">
        <v>2026</v>
      </c>
      <c r="C111" s="28" t="s">
        <v>5</v>
      </c>
      <c r="D111" s="28" t="s">
        <v>4</v>
      </c>
      <c r="E111">
        <f>INDEX('Financials USA'!$E$7:$N$19,MATCH('Input Data'!D111&amp;'Input Data'!C111,'Financials USA'!$A$7:$A$19,0),MATCH('Input Data'!B111,'Financials USA'!$E$1:$N$1,0))</f>
        <v>3828</v>
      </c>
      <c r="F111">
        <f>VLOOKUP(A111&amp;B111&amp;C111, 'Gross Profit &amp; EBITDA'!$D$2:$F$61, 2,FALSE)*E111</f>
        <v>1914</v>
      </c>
      <c r="G111">
        <f>VLOOKUP(A111&amp;B111&amp;C111, 'Gross Profit &amp; EBITDA'!$D$2:$F$61, 3,FALSE)*E111</f>
        <v>765.6</v>
      </c>
    </row>
    <row r="112" spans="1:7" x14ac:dyDescent="0.4">
      <c r="A112" s="28" t="s">
        <v>14</v>
      </c>
      <c r="B112" s="28">
        <v>2026</v>
      </c>
      <c r="C112" s="28" t="s">
        <v>8</v>
      </c>
      <c r="D112" s="28" t="s">
        <v>6</v>
      </c>
      <c r="E112">
        <f>INDEX('Financials USA'!$E$7:$N$19,MATCH('Input Data'!D112&amp;'Input Data'!C112,'Financials USA'!$A$7:$A$19,0),MATCH('Input Data'!B112,'Financials USA'!$E$1:$N$1,0))</f>
        <v>96876</v>
      </c>
      <c r="F112">
        <f>VLOOKUP(A112&amp;B112&amp;C112, 'Gross Profit &amp; EBITDA'!$D$2:$F$61, 2,FALSE)*E112</f>
        <v>58125.600000000006</v>
      </c>
      <c r="G112">
        <f>VLOOKUP(A112&amp;B112&amp;C112, 'Gross Profit &amp; EBITDA'!$D$2:$F$61, 3,FALSE)*E112</f>
        <v>19375.2</v>
      </c>
    </row>
    <row r="113" spans="1:7" x14ac:dyDescent="0.4">
      <c r="A113" s="28" t="s">
        <v>14</v>
      </c>
      <c r="B113" s="28">
        <v>2026</v>
      </c>
      <c r="C113" s="28" t="s">
        <v>8</v>
      </c>
      <c r="D113" s="28" t="s">
        <v>4</v>
      </c>
      <c r="E113">
        <f>INDEX('Financials USA'!$E$7:$N$19,MATCH('Input Data'!D113&amp;'Input Data'!C113,'Financials USA'!$A$7:$A$19,0),MATCH('Input Data'!B113,'Financials USA'!$E$1:$N$1,0))</f>
        <v>3828</v>
      </c>
      <c r="F113">
        <f>VLOOKUP(A113&amp;B113&amp;C113, 'Gross Profit &amp; EBITDA'!$D$2:$F$61, 2,FALSE)*E113</f>
        <v>2296.8000000000002</v>
      </c>
      <c r="G113">
        <f>VLOOKUP(A113&amp;B113&amp;C113, 'Gross Profit &amp; EBITDA'!$D$2:$F$61, 3,FALSE)*E113</f>
        <v>765.6</v>
      </c>
    </row>
    <row r="114" spans="1:7" x14ac:dyDescent="0.4">
      <c r="A114" s="28" t="s">
        <v>14</v>
      </c>
      <c r="B114" s="28">
        <v>2026</v>
      </c>
      <c r="C114" s="28" t="s">
        <v>9</v>
      </c>
      <c r="D114" s="28" t="s">
        <v>6</v>
      </c>
      <c r="E114">
        <f>INDEX('Financials USA'!$E$7:$N$19,MATCH('Input Data'!D114&amp;'Input Data'!C114,'Financials USA'!$A$7:$A$19,0),MATCH('Input Data'!B114,'Financials USA'!$E$1:$N$1,0))</f>
        <v>32694</v>
      </c>
      <c r="F114">
        <f>VLOOKUP(A114&amp;B114&amp;C114, 'Gross Profit &amp; EBITDA'!$D$2:$F$61, 2,FALSE)*E114</f>
        <v>16347</v>
      </c>
      <c r="G114">
        <f>VLOOKUP(A114&amp;B114&amp;C114, 'Gross Profit &amp; EBITDA'!$D$2:$F$61, 3,FALSE)*E114</f>
        <v>6538.8</v>
      </c>
    </row>
    <row r="115" spans="1:7" x14ac:dyDescent="0.4">
      <c r="A115" s="28" t="s">
        <v>14</v>
      </c>
      <c r="B115" s="28">
        <v>2026</v>
      </c>
      <c r="C115" s="28" t="s">
        <v>9</v>
      </c>
      <c r="D115" s="28" t="s">
        <v>4</v>
      </c>
      <c r="E115">
        <f>INDEX('Financials USA'!$E$7:$N$19,MATCH('Input Data'!D115&amp;'Input Data'!C115,'Financials USA'!$A$7:$A$19,0),MATCH('Input Data'!B115,'Financials USA'!$E$1:$N$1,0))</f>
        <v>3022</v>
      </c>
      <c r="F115">
        <f>VLOOKUP(A115&amp;B115&amp;C115, 'Gross Profit &amp; EBITDA'!$D$2:$F$61, 2,FALSE)*E115</f>
        <v>1511</v>
      </c>
      <c r="G115">
        <f>VLOOKUP(A115&amp;B115&amp;C115, 'Gross Profit &amp; EBITDA'!$D$2:$F$61, 3,FALSE)*E115</f>
        <v>604.4</v>
      </c>
    </row>
    <row r="116" spans="1:7" x14ac:dyDescent="0.4">
      <c r="A116" s="28" t="s">
        <v>14</v>
      </c>
      <c r="B116" s="28">
        <v>2027</v>
      </c>
      <c r="C116" s="28" t="s">
        <v>5</v>
      </c>
      <c r="D116" s="28" t="s">
        <v>6</v>
      </c>
      <c r="E116">
        <f>INDEX('Financials USA'!$E$7:$N$19,MATCH('Input Data'!D116&amp;'Input Data'!C116,'Financials USA'!$A$7:$A$19,0),MATCH('Input Data'!B116,'Financials USA'!$E$1:$N$1,0))</f>
        <v>23442</v>
      </c>
      <c r="F116">
        <f>VLOOKUP(A116&amp;B116&amp;C116, 'Gross Profit &amp; EBITDA'!$D$2:$F$61, 2,FALSE)*E116</f>
        <v>11721</v>
      </c>
      <c r="G116">
        <f>VLOOKUP(A116&amp;B116&amp;C116, 'Gross Profit &amp; EBITDA'!$D$2:$F$61, 3,FALSE)*E116</f>
        <v>2344.2000000000003</v>
      </c>
    </row>
    <row r="117" spans="1:7" x14ac:dyDescent="0.4">
      <c r="A117" s="28" t="s">
        <v>14</v>
      </c>
      <c r="B117" s="28">
        <v>2027</v>
      </c>
      <c r="C117" s="28" t="s">
        <v>5</v>
      </c>
      <c r="D117" s="28" t="s">
        <v>4</v>
      </c>
      <c r="E117">
        <f>INDEX('Financials USA'!$E$7:$N$19,MATCH('Input Data'!D117&amp;'Input Data'!C117,'Financials USA'!$A$7:$A$19,0),MATCH('Input Data'!B117,'Financials USA'!$E$1:$N$1,0))</f>
        <v>5424</v>
      </c>
      <c r="F117">
        <f>VLOOKUP(A117&amp;B117&amp;C117, 'Gross Profit &amp; EBITDA'!$D$2:$F$61, 2,FALSE)*E117</f>
        <v>2712</v>
      </c>
      <c r="G117">
        <f>VLOOKUP(A117&amp;B117&amp;C117, 'Gross Profit &amp; EBITDA'!$D$2:$F$61, 3,FALSE)*E117</f>
        <v>542.4</v>
      </c>
    </row>
    <row r="118" spans="1:7" x14ac:dyDescent="0.4">
      <c r="A118" s="28" t="s">
        <v>14</v>
      </c>
      <c r="B118" s="28">
        <v>2027</v>
      </c>
      <c r="C118" s="28" t="s">
        <v>8</v>
      </c>
      <c r="D118" s="28" t="s">
        <v>6</v>
      </c>
      <c r="E118">
        <f>INDEX('Financials USA'!$E$7:$N$19,MATCH('Input Data'!D118&amp;'Input Data'!C118,'Financials USA'!$A$7:$A$19,0),MATCH('Input Data'!B118,'Financials USA'!$E$1:$N$1,0))</f>
        <v>140652</v>
      </c>
      <c r="F118">
        <f>VLOOKUP(A118&amp;B118&amp;C118, 'Gross Profit &amp; EBITDA'!$D$2:$F$61, 2,FALSE)*E118</f>
        <v>70326</v>
      </c>
      <c r="G118">
        <f>VLOOKUP(A118&amp;B118&amp;C118, 'Gross Profit &amp; EBITDA'!$D$2:$F$61, 3,FALSE)*E118</f>
        <v>28130.400000000001</v>
      </c>
    </row>
    <row r="119" spans="1:7" x14ac:dyDescent="0.4">
      <c r="A119" s="28" t="s">
        <v>14</v>
      </c>
      <c r="B119" s="28">
        <v>2027</v>
      </c>
      <c r="C119" s="28" t="s">
        <v>8</v>
      </c>
      <c r="D119" s="28" t="s">
        <v>4</v>
      </c>
      <c r="E119">
        <f>INDEX('Financials USA'!$E$7:$N$19,MATCH('Input Data'!D119&amp;'Input Data'!C119,'Financials USA'!$A$7:$A$19,0),MATCH('Input Data'!B119,'Financials USA'!$E$1:$N$1,0))</f>
        <v>5424</v>
      </c>
      <c r="F119">
        <f>VLOOKUP(A119&amp;B119&amp;C119, 'Gross Profit &amp; EBITDA'!$D$2:$F$61, 2,FALSE)*E119</f>
        <v>2712</v>
      </c>
      <c r="G119">
        <f>VLOOKUP(A119&amp;B119&amp;C119, 'Gross Profit &amp; EBITDA'!$D$2:$F$61, 3,FALSE)*E119</f>
        <v>1084.8</v>
      </c>
    </row>
    <row r="120" spans="1:7" x14ac:dyDescent="0.4">
      <c r="A120" s="28" t="s">
        <v>14</v>
      </c>
      <c r="B120" s="28">
        <v>2027</v>
      </c>
      <c r="C120" s="28" t="s">
        <v>9</v>
      </c>
      <c r="D120" s="28" t="s">
        <v>6</v>
      </c>
      <c r="E120">
        <f>INDEX('Financials USA'!$E$7:$N$19,MATCH('Input Data'!D120&amp;'Input Data'!C120,'Financials USA'!$A$7:$A$19,0),MATCH('Input Data'!B120,'Financials USA'!$E$1:$N$1,0))</f>
        <v>9172</v>
      </c>
      <c r="F120">
        <f>VLOOKUP(A120&amp;B120&amp;C120, 'Gross Profit &amp; EBITDA'!$D$2:$F$61, 2,FALSE)*E120</f>
        <v>5503.2000000000007</v>
      </c>
      <c r="G120">
        <f>VLOOKUP(A120&amp;B120&amp;C120, 'Gross Profit &amp; EBITDA'!$D$2:$F$61, 3,FALSE)*E120</f>
        <v>1834.4</v>
      </c>
    </row>
    <row r="121" spans="1:7" x14ac:dyDescent="0.4">
      <c r="A121" s="28" t="s">
        <v>14</v>
      </c>
      <c r="B121" s="28">
        <v>2027</v>
      </c>
      <c r="C121" s="28" t="s">
        <v>9</v>
      </c>
      <c r="D121" s="28" t="s">
        <v>4</v>
      </c>
      <c r="E121">
        <f>INDEX('Financials USA'!$E$7:$N$19,MATCH('Input Data'!D121&amp;'Input Data'!C121,'Financials USA'!$A$7:$A$19,0),MATCH('Input Data'!B121,'Financials USA'!$E$1:$N$1,0))</f>
        <v>15468</v>
      </c>
      <c r="F121">
        <f>VLOOKUP(A121&amp;B121&amp;C121, 'Gross Profit &amp; EBITDA'!$D$2:$F$61, 2,FALSE)*E121</f>
        <v>9280.8000000000011</v>
      </c>
      <c r="G121">
        <f>VLOOKUP(A121&amp;B121&amp;C121, 'Gross Profit &amp; EBITDA'!$D$2:$F$61, 3,FALSE)*E121</f>
        <v>3093.6000000000004</v>
      </c>
    </row>
    <row r="122" spans="1:7" x14ac:dyDescent="0.4">
      <c r="A122" s="28" t="s">
        <v>15</v>
      </c>
      <c r="B122" s="28">
        <v>2018</v>
      </c>
      <c r="C122" s="28" t="s">
        <v>5</v>
      </c>
      <c r="D122" s="28" t="s">
        <v>4</v>
      </c>
      <c r="E122">
        <f>INDEX('Financials Canada'!$E$7:$N$19,MATCH('Input Data'!D122&amp;'Input Data'!C122,'Financials Canada'!$A$7:$A$19,0),MATCH('Input Data'!B122,'Financials Canada'!$E$1:$N$1,0))</f>
        <v>1869</v>
      </c>
      <c r="F122">
        <f>VLOOKUP(A122&amp;B122&amp;C122, 'Gross Profit &amp; EBITDA'!$D$2:$F$61, 2,FALSE)*E122</f>
        <v>1121.4000000000001</v>
      </c>
      <c r="G122">
        <f>VLOOKUP(A122&amp;B122&amp;C122, 'Gross Profit &amp; EBITDA'!$D$2:$F$61, 3,FALSE)*E122</f>
        <v>373.8</v>
      </c>
    </row>
    <row r="123" spans="1:7" x14ac:dyDescent="0.4">
      <c r="A123" s="28" t="s">
        <v>15</v>
      </c>
      <c r="B123" s="28">
        <v>2018</v>
      </c>
      <c r="C123" s="28" t="s">
        <v>5</v>
      </c>
      <c r="D123" s="28" t="s">
        <v>6</v>
      </c>
      <c r="E123">
        <f>INDEX('Financials Canada'!$E$7:$N$19,MATCH('Input Data'!D123&amp;'Input Data'!C123,'Financials Canada'!$A$7:$A$19,0),MATCH('Input Data'!B123,'Financials Canada'!$E$1:$N$1,0))</f>
        <v>7987</v>
      </c>
      <c r="F123">
        <f>VLOOKUP(A123&amp;B123&amp;C123, 'Gross Profit &amp; EBITDA'!$D$2:$F$61, 2,FALSE)*E123</f>
        <v>4792.2000000000007</v>
      </c>
      <c r="G123">
        <f>VLOOKUP(A123&amp;B123&amp;C123, 'Gross Profit &amp; EBITDA'!$D$2:$F$61, 3,FALSE)*E123</f>
        <v>1597.4</v>
      </c>
    </row>
    <row r="124" spans="1:7" x14ac:dyDescent="0.4">
      <c r="A124" s="28" t="s">
        <v>15</v>
      </c>
      <c r="B124" s="28">
        <v>2018</v>
      </c>
      <c r="C124" s="28" t="s">
        <v>8</v>
      </c>
      <c r="D124" s="28" t="s">
        <v>4</v>
      </c>
      <c r="E124">
        <f>INDEX('Financials Canada'!$E$7:$N$19,MATCH('Input Data'!D124&amp;'Input Data'!C124,'Financials Canada'!$A$7:$A$19,0),MATCH('Input Data'!B124,'Financials Canada'!$E$1:$N$1,0))</f>
        <v>2184</v>
      </c>
      <c r="F124">
        <f>VLOOKUP(A124&amp;B124&amp;C124, 'Gross Profit &amp; EBITDA'!$D$2:$F$61, 2,FALSE)*E124</f>
        <v>1747.2</v>
      </c>
      <c r="G124">
        <f>VLOOKUP(A124&amp;B124&amp;C124, 'Gross Profit &amp; EBITDA'!$D$2:$F$61, 3,FALSE)*E124</f>
        <v>218.4</v>
      </c>
    </row>
    <row r="125" spans="1:7" x14ac:dyDescent="0.4">
      <c r="A125" s="28" t="s">
        <v>15</v>
      </c>
      <c r="B125" s="28">
        <v>2018</v>
      </c>
      <c r="C125" s="28" t="s">
        <v>8</v>
      </c>
      <c r="D125" s="28" t="s">
        <v>6</v>
      </c>
      <c r="E125">
        <f>INDEX('Financials Canada'!$E$7:$N$19,MATCH('Input Data'!D125&amp;'Input Data'!C125,'Financials Canada'!$A$7:$A$19,0),MATCH('Input Data'!B125,'Financials Canada'!$E$1:$N$1,0))</f>
        <v>3902</v>
      </c>
      <c r="F125">
        <f>VLOOKUP(A125&amp;B125&amp;C125, 'Gross Profit &amp; EBITDA'!$D$2:$F$61, 2,FALSE)*E125</f>
        <v>3121.6000000000004</v>
      </c>
      <c r="G125">
        <f>VLOOKUP(A125&amp;B125&amp;C125, 'Gross Profit &amp; EBITDA'!$D$2:$F$61, 3,FALSE)*E125</f>
        <v>390.20000000000005</v>
      </c>
    </row>
    <row r="126" spans="1:7" x14ac:dyDescent="0.4">
      <c r="A126" s="28" t="s">
        <v>15</v>
      </c>
      <c r="B126" s="28">
        <v>2018</v>
      </c>
      <c r="C126" s="28" t="s">
        <v>9</v>
      </c>
      <c r="D126" s="28" t="s">
        <v>4</v>
      </c>
      <c r="E126">
        <f>INDEX('Financials Canada'!$E$7:$N$19,MATCH('Input Data'!D126&amp;'Input Data'!C126,'Financials Canada'!$A$7:$A$19,0),MATCH('Input Data'!B126,'Financials Canada'!$E$1:$N$1,0))</f>
        <v>684</v>
      </c>
      <c r="F126">
        <f>VLOOKUP(A126&amp;B126&amp;C126, 'Gross Profit &amp; EBITDA'!$D$2:$F$61, 2,FALSE)*E126</f>
        <v>547.20000000000005</v>
      </c>
      <c r="G126">
        <f>VLOOKUP(A126&amp;B126&amp;C126, 'Gross Profit &amp; EBITDA'!$D$2:$F$61, 3,FALSE)*E126</f>
        <v>136.80000000000001</v>
      </c>
    </row>
    <row r="127" spans="1:7" x14ac:dyDescent="0.4">
      <c r="A127" s="28" t="s">
        <v>15</v>
      </c>
      <c r="B127" s="28">
        <v>2018</v>
      </c>
      <c r="C127" s="28" t="s">
        <v>9</v>
      </c>
      <c r="D127" s="28" t="s">
        <v>6</v>
      </c>
      <c r="E127">
        <f>INDEX('Financials Canada'!$E$7:$N$19,MATCH('Input Data'!D127&amp;'Input Data'!C127,'Financials Canada'!$A$7:$A$19,0),MATCH('Input Data'!B127,'Financials Canada'!$E$1:$N$1,0))</f>
        <v>4549</v>
      </c>
      <c r="F127">
        <f>VLOOKUP(A127&amp;B127&amp;C127, 'Gross Profit &amp; EBITDA'!$D$2:$F$61, 2,FALSE)*E127</f>
        <v>3639.2000000000003</v>
      </c>
      <c r="G127">
        <f>VLOOKUP(A127&amp;B127&amp;C127, 'Gross Profit &amp; EBITDA'!$D$2:$F$61, 3,FALSE)*E127</f>
        <v>909.80000000000007</v>
      </c>
    </row>
    <row r="128" spans="1:7" x14ac:dyDescent="0.4">
      <c r="A128" s="28" t="s">
        <v>15</v>
      </c>
      <c r="B128" s="28">
        <v>2019</v>
      </c>
      <c r="C128" s="28" t="s">
        <v>5</v>
      </c>
      <c r="D128" s="28" t="s">
        <v>4</v>
      </c>
      <c r="E128">
        <f>INDEX('Financials Canada'!$E$7:$N$19,MATCH('Input Data'!D128&amp;'Input Data'!C128,'Financials Canada'!$A$7:$A$19,0),MATCH('Input Data'!B128,'Financials Canada'!$E$1:$N$1,0))</f>
        <v>3211</v>
      </c>
      <c r="F128">
        <f>VLOOKUP(A128&amp;B128&amp;C128, 'Gross Profit &amp; EBITDA'!$D$2:$F$61, 2,FALSE)*E128</f>
        <v>1926.6000000000004</v>
      </c>
      <c r="G128">
        <f>VLOOKUP(A128&amp;B128&amp;C128, 'Gross Profit &amp; EBITDA'!$D$2:$F$61, 3,FALSE)*E128</f>
        <v>642.20000000000005</v>
      </c>
    </row>
    <row r="129" spans="1:7" x14ac:dyDescent="0.4">
      <c r="A129" s="28" t="s">
        <v>15</v>
      </c>
      <c r="B129" s="28">
        <v>2019</v>
      </c>
      <c r="C129" s="28" t="s">
        <v>5</v>
      </c>
      <c r="D129" s="28" t="s">
        <v>6</v>
      </c>
      <c r="E129">
        <f>INDEX('Financials Canada'!$E$7:$N$19,MATCH('Input Data'!D129&amp;'Input Data'!C129,'Financials Canada'!$A$7:$A$19,0),MATCH('Input Data'!B129,'Financials Canada'!$E$1:$N$1,0))</f>
        <v>7978</v>
      </c>
      <c r="F129">
        <f>VLOOKUP(A129&amp;B129&amp;C129, 'Gross Profit &amp; EBITDA'!$D$2:$F$61, 2,FALSE)*E129</f>
        <v>4786.8000000000011</v>
      </c>
      <c r="G129">
        <f>VLOOKUP(A129&amp;B129&amp;C129, 'Gross Profit &amp; EBITDA'!$D$2:$F$61, 3,FALSE)*E129</f>
        <v>1595.6000000000001</v>
      </c>
    </row>
    <row r="130" spans="1:7" x14ac:dyDescent="0.4">
      <c r="A130" s="28" t="s">
        <v>15</v>
      </c>
      <c r="B130" s="28">
        <v>2019</v>
      </c>
      <c r="C130" s="28" t="s">
        <v>8</v>
      </c>
      <c r="D130" s="28" t="s">
        <v>4</v>
      </c>
      <c r="E130">
        <f>INDEX('Financials Canada'!$E$7:$N$19,MATCH('Input Data'!D130&amp;'Input Data'!C130,'Financials Canada'!$A$7:$A$19,0),MATCH('Input Data'!B130,'Financials Canada'!$E$1:$N$1,0))</f>
        <v>1395</v>
      </c>
      <c r="F130">
        <f>VLOOKUP(A130&amp;B130&amp;C130, 'Gross Profit &amp; EBITDA'!$D$2:$F$61, 2,FALSE)*E130</f>
        <v>976.50000000000011</v>
      </c>
      <c r="G130">
        <f>VLOOKUP(A130&amp;B130&amp;C130, 'Gross Profit &amp; EBITDA'!$D$2:$F$61, 3,FALSE)*E130</f>
        <v>139.5</v>
      </c>
    </row>
    <row r="131" spans="1:7" x14ac:dyDescent="0.4">
      <c r="A131" s="28" t="s">
        <v>15</v>
      </c>
      <c r="B131" s="28">
        <v>2019</v>
      </c>
      <c r="C131" s="28" t="s">
        <v>8</v>
      </c>
      <c r="D131" s="28" t="s">
        <v>6</v>
      </c>
      <c r="E131">
        <f>INDEX('Financials Canada'!$E$7:$N$19,MATCH('Input Data'!D131&amp;'Input Data'!C131,'Financials Canada'!$A$7:$A$19,0),MATCH('Input Data'!B131,'Financials Canada'!$E$1:$N$1,0))</f>
        <v>3286</v>
      </c>
      <c r="F131">
        <f>VLOOKUP(A131&amp;B131&amp;C131, 'Gross Profit &amp; EBITDA'!$D$2:$F$61, 2,FALSE)*E131</f>
        <v>2300.2000000000003</v>
      </c>
      <c r="G131">
        <f>VLOOKUP(A131&amp;B131&amp;C131, 'Gross Profit &amp; EBITDA'!$D$2:$F$61, 3,FALSE)*E131</f>
        <v>328.6</v>
      </c>
    </row>
    <row r="132" spans="1:7" x14ac:dyDescent="0.4">
      <c r="A132" s="28" t="s">
        <v>15</v>
      </c>
      <c r="B132" s="28">
        <v>2019</v>
      </c>
      <c r="C132" s="28" t="s">
        <v>9</v>
      </c>
      <c r="D132" s="28" t="s">
        <v>4</v>
      </c>
      <c r="E132">
        <f>INDEX('Financials Canada'!$E$7:$N$19,MATCH('Input Data'!D132&amp;'Input Data'!C132,'Financials Canada'!$A$7:$A$19,0),MATCH('Input Data'!B132,'Financials Canada'!$E$1:$N$1,0))</f>
        <v>2947</v>
      </c>
      <c r="F132">
        <f>VLOOKUP(A132&amp;B132&amp;C132, 'Gross Profit &amp; EBITDA'!$D$2:$F$61, 2,FALSE)*E132</f>
        <v>1473.5</v>
      </c>
      <c r="G132">
        <f>VLOOKUP(A132&amp;B132&amp;C132, 'Gross Profit &amp; EBITDA'!$D$2:$F$61, 3,FALSE)*E132</f>
        <v>589.4</v>
      </c>
    </row>
    <row r="133" spans="1:7" x14ac:dyDescent="0.4">
      <c r="A133" s="28" t="s">
        <v>15</v>
      </c>
      <c r="B133" s="28">
        <v>2019</v>
      </c>
      <c r="C133" s="28" t="s">
        <v>9</v>
      </c>
      <c r="D133" s="28" t="s">
        <v>6</v>
      </c>
      <c r="E133">
        <f>INDEX('Financials Canada'!$E$7:$N$19,MATCH('Input Data'!D133&amp;'Input Data'!C133,'Financials Canada'!$A$7:$A$19,0),MATCH('Input Data'!B133,'Financials Canada'!$E$1:$N$1,0))</f>
        <v>2187</v>
      </c>
      <c r="F133">
        <f>VLOOKUP(A133&amp;B133&amp;C133, 'Gross Profit &amp; EBITDA'!$D$2:$F$61, 2,FALSE)*E133</f>
        <v>1093.5</v>
      </c>
      <c r="G133">
        <f>VLOOKUP(A133&amp;B133&amp;C133, 'Gross Profit &amp; EBITDA'!$D$2:$F$61, 3,FALSE)*E133</f>
        <v>437.40000000000003</v>
      </c>
    </row>
    <row r="134" spans="1:7" x14ac:dyDescent="0.4">
      <c r="A134" s="28" t="s">
        <v>15</v>
      </c>
      <c r="B134" s="28">
        <v>2020</v>
      </c>
      <c r="C134" s="28" t="s">
        <v>5</v>
      </c>
      <c r="D134" s="28" t="s">
        <v>4</v>
      </c>
      <c r="E134">
        <f>INDEX('Financials Canada'!$E$7:$N$19,MATCH('Input Data'!D134&amp;'Input Data'!C134,'Financials Canada'!$A$7:$A$19,0),MATCH('Input Data'!B134,'Financials Canada'!$E$1:$N$1,0))</f>
        <v>2405</v>
      </c>
      <c r="F134">
        <f>VLOOKUP(A134&amp;B134&amp;C134, 'Gross Profit &amp; EBITDA'!$D$2:$F$61, 2,FALSE)*E134</f>
        <v>1683.5000000000002</v>
      </c>
      <c r="G134">
        <f>VLOOKUP(A134&amp;B134&amp;C134, 'Gross Profit &amp; EBITDA'!$D$2:$F$61, 3,FALSE)*E134</f>
        <v>481</v>
      </c>
    </row>
    <row r="135" spans="1:7" x14ac:dyDescent="0.4">
      <c r="A135" s="28" t="s">
        <v>15</v>
      </c>
      <c r="B135" s="28">
        <v>2020</v>
      </c>
      <c r="C135" s="28" t="s">
        <v>5</v>
      </c>
      <c r="D135" s="28" t="s">
        <v>6</v>
      </c>
      <c r="E135">
        <f>INDEX('Financials Canada'!$E$7:$N$19,MATCH('Input Data'!D135&amp;'Input Data'!C135,'Financials Canada'!$A$7:$A$19,0),MATCH('Input Data'!B135,'Financials Canada'!$E$1:$N$1,0))</f>
        <v>8045</v>
      </c>
      <c r="F135">
        <f>VLOOKUP(A135&amp;B135&amp;C135, 'Gross Profit &amp; EBITDA'!$D$2:$F$61, 2,FALSE)*E135</f>
        <v>5631.5000000000009</v>
      </c>
      <c r="G135">
        <f>VLOOKUP(A135&amp;B135&amp;C135, 'Gross Profit &amp; EBITDA'!$D$2:$F$61, 3,FALSE)*E135</f>
        <v>1609</v>
      </c>
    </row>
    <row r="136" spans="1:7" x14ac:dyDescent="0.4">
      <c r="A136" s="28" t="s">
        <v>15</v>
      </c>
      <c r="B136" s="28">
        <v>2020</v>
      </c>
      <c r="C136" s="28" t="s">
        <v>8</v>
      </c>
      <c r="D136" s="28" t="s">
        <v>4</v>
      </c>
      <c r="E136">
        <f>INDEX('Financials Canada'!$E$7:$N$19,MATCH('Input Data'!D136&amp;'Input Data'!C136,'Financials Canada'!$A$7:$A$19,0),MATCH('Input Data'!B136,'Financials Canada'!$E$1:$N$1,0))</f>
        <v>1625</v>
      </c>
      <c r="F136">
        <f>VLOOKUP(A136&amp;B136&amp;C136, 'Gross Profit &amp; EBITDA'!$D$2:$F$61, 2,FALSE)*E136</f>
        <v>975.00000000000011</v>
      </c>
      <c r="G136">
        <f>VLOOKUP(A136&amp;B136&amp;C136, 'Gross Profit &amp; EBITDA'!$D$2:$F$61, 3,FALSE)*E136</f>
        <v>162.5</v>
      </c>
    </row>
    <row r="137" spans="1:7" x14ac:dyDescent="0.4">
      <c r="A137" s="28" t="s">
        <v>15</v>
      </c>
      <c r="B137" s="28">
        <v>2020</v>
      </c>
      <c r="C137" s="28" t="s">
        <v>8</v>
      </c>
      <c r="D137" s="28" t="s">
        <v>6</v>
      </c>
      <c r="E137">
        <f>INDEX('Financials Canada'!$E$7:$N$19,MATCH('Input Data'!D137&amp;'Input Data'!C137,'Financials Canada'!$A$7:$A$19,0),MATCH('Input Data'!B137,'Financials Canada'!$E$1:$N$1,0))</f>
        <v>2912</v>
      </c>
      <c r="F137">
        <f>VLOOKUP(A137&amp;B137&amp;C137, 'Gross Profit &amp; EBITDA'!$D$2:$F$61, 2,FALSE)*E137</f>
        <v>1747.2000000000003</v>
      </c>
      <c r="G137">
        <f>VLOOKUP(A137&amp;B137&amp;C137, 'Gross Profit &amp; EBITDA'!$D$2:$F$61, 3,FALSE)*E137</f>
        <v>291.2</v>
      </c>
    </row>
    <row r="138" spans="1:7" x14ac:dyDescent="0.4">
      <c r="A138" s="28" t="s">
        <v>15</v>
      </c>
      <c r="B138" s="28">
        <v>2020</v>
      </c>
      <c r="C138" s="28" t="s">
        <v>9</v>
      </c>
      <c r="D138" s="28" t="s">
        <v>4</v>
      </c>
      <c r="E138">
        <f>INDEX('Financials Canada'!$E$7:$N$19,MATCH('Input Data'!D138&amp;'Input Data'!C138,'Financials Canada'!$A$7:$A$19,0),MATCH('Input Data'!B138,'Financials Canada'!$E$1:$N$1,0))</f>
        <v>1690</v>
      </c>
      <c r="F138">
        <f>VLOOKUP(A138&amp;B138&amp;C138, 'Gross Profit &amp; EBITDA'!$D$2:$F$61, 2,FALSE)*E138</f>
        <v>1183</v>
      </c>
      <c r="G138">
        <f>VLOOKUP(A138&amp;B138&amp;C138, 'Gross Profit &amp; EBITDA'!$D$2:$F$61, 3,FALSE)*E138</f>
        <v>338</v>
      </c>
    </row>
    <row r="139" spans="1:7" x14ac:dyDescent="0.4">
      <c r="A139" s="28" t="s">
        <v>15</v>
      </c>
      <c r="B139" s="28">
        <v>2020</v>
      </c>
      <c r="C139" s="28" t="s">
        <v>9</v>
      </c>
      <c r="D139" s="28" t="s">
        <v>6</v>
      </c>
      <c r="E139">
        <f>INDEX('Financials Canada'!$E$7:$N$19,MATCH('Input Data'!D139&amp;'Input Data'!C139,'Financials Canada'!$A$7:$A$19,0),MATCH('Input Data'!B139,'Financials Canada'!$E$1:$N$1,0))</f>
        <v>6203</v>
      </c>
      <c r="F139">
        <f>VLOOKUP(A139&amp;B139&amp;C139, 'Gross Profit &amp; EBITDA'!$D$2:$F$61, 2,FALSE)*E139</f>
        <v>4342.1000000000004</v>
      </c>
      <c r="G139">
        <f>VLOOKUP(A139&amp;B139&amp;C139, 'Gross Profit &amp; EBITDA'!$D$2:$F$61, 3,FALSE)*E139</f>
        <v>1240.6000000000001</v>
      </c>
    </row>
    <row r="140" spans="1:7" x14ac:dyDescent="0.4">
      <c r="A140" s="28" t="s">
        <v>15</v>
      </c>
      <c r="B140" s="28">
        <v>2021</v>
      </c>
      <c r="C140" s="28" t="s">
        <v>5</v>
      </c>
      <c r="D140" s="28" t="s">
        <v>4</v>
      </c>
      <c r="E140">
        <f>INDEX('Financials Canada'!$E$7:$N$19,MATCH('Input Data'!D140&amp;'Input Data'!C140,'Financials Canada'!$A$7:$A$19,0),MATCH('Input Data'!B140,'Financials Canada'!$E$1:$N$1,0))</f>
        <v>2490</v>
      </c>
      <c r="F140">
        <f>VLOOKUP(A140&amp;B140&amp;C140, 'Gross Profit &amp; EBITDA'!$D$2:$F$61, 2,FALSE)*E140</f>
        <v>1494.0000000000002</v>
      </c>
      <c r="G140">
        <f>VLOOKUP(A140&amp;B140&amp;C140, 'Gross Profit &amp; EBITDA'!$D$2:$F$61, 3,FALSE)*E140</f>
        <v>498</v>
      </c>
    </row>
    <row r="141" spans="1:7" x14ac:dyDescent="0.4">
      <c r="A141" s="28" t="s">
        <v>15</v>
      </c>
      <c r="B141" s="28">
        <v>2021</v>
      </c>
      <c r="C141" s="28" t="s">
        <v>5</v>
      </c>
      <c r="D141" s="28" t="s">
        <v>6</v>
      </c>
      <c r="E141">
        <f>INDEX('Financials Canada'!$E$7:$N$19,MATCH('Input Data'!D141&amp;'Input Data'!C141,'Financials Canada'!$A$7:$A$19,0),MATCH('Input Data'!B141,'Financials Canada'!$E$1:$N$1,0))</f>
        <v>5075</v>
      </c>
      <c r="F141">
        <f>VLOOKUP(A141&amp;B141&amp;C141, 'Gross Profit &amp; EBITDA'!$D$2:$F$61, 2,FALSE)*E141</f>
        <v>3045.0000000000005</v>
      </c>
      <c r="G141">
        <f>VLOOKUP(A141&amp;B141&amp;C141, 'Gross Profit &amp; EBITDA'!$D$2:$F$61, 3,FALSE)*E141</f>
        <v>1015</v>
      </c>
    </row>
    <row r="142" spans="1:7" x14ac:dyDescent="0.4">
      <c r="A142" s="28" t="s">
        <v>15</v>
      </c>
      <c r="B142" s="28">
        <v>2021</v>
      </c>
      <c r="C142" s="28" t="s">
        <v>8</v>
      </c>
      <c r="D142" s="28" t="s">
        <v>4</v>
      </c>
      <c r="E142">
        <f>INDEX('Financials Canada'!$E$7:$N$19,MATCH('Input Data'!D142&amp;'Input Data'!C142,'Financials Canada'!$A$7:$A$19,0),MATCH('Input Data'!B142,'Financials Canada'!$E$1:$N$1,0))</f>
        <v>1710</v>
      </c>
      <c r="F142">
        <f>VLOOKUP(A142&amp;B142&amp;C142, 'Gross Profit &amp; EBITDA'!$D$2:$F$61, 2,FALSE)*E142</f>
        <v>855</v>
      </c>
      <c r="G142">
        <f>VLOOKUP(A142&amp;B142&amp;C142, 'Gross Profit &amp; EBITDA'!$D$2:$F$61, 3,FALSE)*E142</f>
        <v>342</v>
      </c>
    </row>
    <row r="143" spans="1:7" x14ac:dyDescent="0.4">
      <c r="A143" s="28" t="s">
        <v>15</v>
      </c>
      <c r="B143" s="28">
        <v>2021</v>
      </c>
      <c r="C143" s="28" t="s">
        <v>8</v>
      </c>
      <c r="D143" s="28" t="s">
        <v>6</v>
      </c>
      <c r="E143">
        <f>INDEX('Financials Canada'!$E$7:$N$19,MATCH('Input Data'!D143&amp;'Input Data'!C143,'Financials Canada'!$A$7:$A$19,0),MATCH('Input Data'!B143,'Financials Canada'!$E$1:$N$1,0))</f>
        <v>4586</v>
      </c>
      <c r="F143">
        <f>VLOOKUP(A143&amp;B143&amp;C143, 'Gross Profit &amp; EBITDA'!$D$2:$F$61, 2,FALSE)*E143</f>
        <v>2293</v>
      </c>
      <c r="G143">
        <f>VLOOKUP(A143&amp;B143&amp;C143, 'Gross Profit &amp; EBITDA'!$D$2:$F$61, 3,FALSE)*E143</f>
        <v>917.2</v>
      </c>
    </row>
    <row r="144" spans="1:7" x14ac:dyDescent="0.4">
      <c r="A144" s="28" t="s">
        <v>15</v>
      </c>
      <c r="B144" s="28">
        <v>2021</v>
      </c>
      <c r="C144" s="28" t="s">
        <v>9</v>
      </c>
      <c r="D144" s="28" t="s">
        <v>4</v>
      </c>
      <c r="E144">
        <f>INDEX('Financials Canada'!$E$7:$N$19,MATCH('Input Data'!D144&amp;'Input Data'!C144,'Financials Canada'!$A$7:$A$19,0),MATCH('Input Data'!B144,'Financials Canada'!$E$1:$N$1,0))</f>
        <v>1626</v>
      </c>
      <c r="F144">
        <f>VLOOKUP(A144&amp;B144&amp;C144, 'Gross Profit &amp; EBITDA'!$D$2:$F$61, 2,FALSE)*E144</f>
        <v>1300.8000000000002</v>
      </c>
      <c r="G144">
        <f>VLOOKUP(A144&amp;B144&amp;C144, 'Gross Profit &amp; EBITDA'!$D$2:$F$61, 3,FALSE)*E144</f>
        <v>325.20000000000005</v>
      </c>
    </row>
    <row r="145" spans="1:7" x14ac:dyDescent="0.4">
      <c r="A145" s="28" t="s">
        <v>15</v>
      </c>
      <c r="B145" s="28">
        <v>2021</v>
      </c>
      <c r="C145" s="28" t="s">
        <v>9</v>
      </c>
      <c r="D145" s="28" t="s">
        <v>6</v>
      </c>
      <c r="E145">
        <f>INDEX('Financials Canada'!$E$7:$N$19,MATCH('Input Data'!D145&amp;'Input Data'!C145,'Financials Canada'!$A$7:$A$19,0),MATCH('Input Data'!B145,'Financials Canada'!$E$1:$N$1,0))</f>
        <v>1126</v>
      </c>
      <c r="F145">
        <f>VLOOKUP(A145&amp;B145&amp;C145, 'Gross Profit &amp; EBITDA'!$D$2:$F$61, 2,FALSE)*E145</f>
        <v>900.80000000000007</v>
      </c>
      <c r="G145">
        <f>VLOOKUP(A145&amp;B145&amp;C145, 'Gross Profit &amp; EBITDA'!$D$2:$F$61, 3,FALSE)*E145</f>
        <v>225.20000000000002</v>
      </c>
    </row>
    <row r="146" spans="1:7" x14ac:dyDescent="0.4">
      <c r="A146" s="28" t="s">
        <v>15</v>
      </c>
      <c r="B146" s="28">
        <v>2022</v>
      </c>
      <c r="C146" s="28" t="s">
        <v>5</v>
      </c>
      <c r="D146" s="28" t="s">
        <v>4</v>
      </c>
      <c r="E146">
        <f>INDEX('Financials Canada'!$E$7:$N$19,MATCH('Input Data'!D146&amp;'Input Data'!C146,'Financials Canada'!$A$7:$A$19,0),MATCH('Input Data'!B146,'Financials Canada'!$E$1:$N$1,0))</f>
        <v>3789</v>
      </c>
      <c r="F146">
        <f>VLOOKUP(A146&amp;B146&amp;C146, 'Gross Profit &amp; EBITDA'!$D$2:$F$61, 2,FALSE)*E146</f>
        <v>2652.3</v>
      </c>
      <c r="G146">
        <f>VLOOKUP(A146&amp;B146&amp;C146, 'Gross Profit &amp; EBITDA'!$D$2:$F$61, 3,FALSE)*E146</f>
        <v>757.80000000000007</v>
      </c>
    </row>
    <row r="147" spans="1:7" x14ac:dyDescent="0.4">
      <c r="A147" s="28" t="s">
        <v>15</v>
      </c>
      <c r="B147" s="28">
        <v>2022</v>
      </c>
      <c r="C147" s="28" t="s">
        <v>5</v>
      </c>
      <c r="D147" s="28" t="s">
        <v>6</v>
      </c>
      <c r="E147">
        <f>INDEX('Financials Canada'!$E$7:$N$19,MATCH('Input Data'!D147&amp;'Input Data'!C147,'Financials Canada'!$A$7:$A$19,0),MATCH('Input Data'!B147,'Financials Canada'!$E$1:$N$1,0))</f>
        <v>7242</v>
      </c>
      <c r="F147">
        <f>VLOOKUP(A147&amp;B147&amp;C147, 'Gross Profit &amp; EBITDA'!$D$2:$F$61, 2,FALSE)*E147</f>
        <v>5069.4000000000005</v>
      </c>
      <c r="G147">
        <f>VLOOKUP(A147&amp;B147&amp;C147, 'Gross Profit &amp; EBITDA'!$D$2:$F$61, 3,FALSE)*E147</f>
        <v>1448.4</v>
      </c>
    </row>
    <row r="148" spans="1:7" x14ac:dyDescent="0.4">
      <c r="A148" s="28" t="s">
        <v>15</v>
      </c>
      <c r="B148" s="28">
        <v>2022</v>
      </c>
      <c r="C148" s="28" t="s">
        <v>8</v>
      </c>
      <c r="D148" s="28" t="s">
        <v>4</v>
      </c>
      <c r="E148">
        <f>INDEX('Financials Canada'!$E$7:$N$19,MATCH('Input Data'!D148&amp;'Input Data'!C148,'Financials Canada'!$A$7:$A$19,0),MATCH('Input Data'!B148,'Financials Canada'!$E$1:$N$1,0))</f>
        <v>1738</v>
      </c>
      <c r="F148">
        <f>VLOOKUP(A148&amp;B148&amp;C148, 'Gross Profit &amp; EBITDA'!$D$2:$F$61, 2,FALSE)*E148</f>
        <v>869</v>
      </c>
      <c r="G148">
        <f>VLOOKUP(A148&amp;B148&amp;C148, 'Gross Profit &amp; EBITDA'!$D$2:$F$61, 3,FALSE)*E148</f>
        <v>347.6</v>
      </c>
    </row>
    <row r="149" spans="1:7" x14ac:dyDescent="0.4">
      <c r="A149" s="28" t="s">
        <v>15</v>
      </c>
      <c r="B149" s="28">
        <v>2022</v>
      </c>
      <c r="C149" s="28" t="s">
        <v>8</v>
      </c>
      <c r="D149" s="28" t="s">
        <v>6</v>
      </c>
      <c r="E149">
        <f>INDEX('Financials Canada'!$E$7:$N$19,MATCH('Input Data'!D149&amp;'Input Data'!C149,'Financials Canada'!$A$7:$A$19,0),MATCH('Input Data'!B149,'Financials Canada'!$E$1:$N$1,0))</f>
        <v>2666</v>
      </c>
      <c r="F149">
        <f>VLOOKUP(A149&amp;B149&amp;C149, 'Gross Profit &amp; EBITDA'!$D$2:$F$61, 2,FALSE)*E149</f>
        <v>1333</v>
      </c>
      <c r="G149">
        <f>VLOOKUP(A149&amp;B149&amp;C149, 'Gross Profit &amp; EBITDA'!$D$2:$F$61, 3,FALSE)*E149</f>
        <v>533.20000000000005</v>
      </c>
    </row>
    <row r="150" spans="1:7" x14ac:dyDescent="0.4">
      <c r="A150" s="28" t="s">
        <v>15</v>
      </c>
      <c r="B150" s="28">
        <v>2022</v>
      </c>
      <c r="C150" s="28" t="s">
        <v>9</v>
      </c>
      <c r="D150" s="28" t="s">
        <v>4</v>
      </c>
      <c r="E150">
        <f>INDEX('Financials Canada'!$E$7:$N$19,MATCH('Input Data'!D150&amp;'Input Data'!C150,'Financials Canada'!$A$7:$A$19,0),MATCH('Input Data'!B150,'Financials Canada'!$E$1:$N$1,0))</f>
        <v>3515</v>
      </c>
      <c r="F150">
        <f>VLOOKUP(A150&amp;B150&amp;C150, 'Gross Profit &amp; EBITDA'!$D$2:$F$61, 2,FALSE)*E150</f>
        <v>1757.5</v>
      </c>
      <c r="G150">
        <f>VLOOKUP(A150&amp;B150&amp;C150, 'Gross Profit &amp; EBITDA'!$D$2:$F$61, 3,FALSE)*E150</f>
        <v>351.5</v>
      </c>
    </row>
    <row r="151" spans="1:7" x14ac:dyDescent="0.4">
      <c r="A151" s="28" t="s">
        <v>15</v>
      </c>
      <c r="B151" s="28">
        <v>2022</v>
      </c>
      <c r="C151" s="28" t="s">
        <v>9</v>
      </c>
      <c r="D151" s="28" t="s">
        <v>6</v>
      </c>
      <c r="E151">
        <f>INDEX('Financials Canada'!$E$7:$N$19,MATCH('Input Data'!D151&amp;'Input Data'!C151,'Financials Canada'!$A$7:$A$19,0),MATCH('Input Data'!B151,'Financials Canada'!$E$1:$N$1,0))</f>
        <v>4690</v>
      </c>
      <c r="F151">
        <f>VLOOKUP(A151&amp;B151&amp;C151, 'Gross Profit &amp; EBITDA'!$D$2:$F$61, 2,FALSE)*E151</f>
        <v>2345</v>
      </c>
      <c r="G151">
        <f>VLOOKUP(A151&amp;B151&amp;C151, 'Gross Profit &amp; EBITDA'!$D$2:$F$61, 3,FALSE)*E151</f>
        <v>469</v>
      </c>
    </row>
    <row r="152" spans="1:7" x14ac:dyDescent="0.4">
      <c r="A152" s="28" t="s">
        <v>15</v>
      </c>
      <c r="B152" s="28">
        <v>2023</v>
      </c>
      <c r="C152" s="28" t="s">
        <v>5</v>
      </c>
      <c r="D152" s="28" t="s">
        <v>4</v>
      </c>
      <c r="E152">
        <f>INDEX('Financials Canada'!$E$7:$N$19,MATCH('Input Data'!D152&amp;'Input Data'!C152,'Financials Canada'!$A$7:$A$19,0),MATCH('Input Data'!B152,'Financials Canada'!$E$1:$N$1,0))</f>
        <v>2298</v>
      </c>
      <c r="F152">
        <f>VLOOKUP(A152&amp;B152&amp;C152, 'Gross Profit &amp; EBITDA'!$D$2:$F$61, 2,FALSE)*E152</f>
        <v>1608.6000000000001</v>
      </c>
      <c r="G152">
        <f>VLOOKUP(A152&amp;B152&amp;C152, 'Gross Profit &amp; EBITDA'!$D$2:$F$61, 3,FALSE)*E152</f>
        <v>459.6</v>
      </c>
    </row>
    <row r="153" spans="1:7" x14ac:dyDescent="0.4">
      <c r="A153" s="28" t="s">
        <v>15</v>
      </c>
      <c r="B153" s="28">
        <v>2023</v>
      </c>
      <c r="C153" s="28" t="s">
        <v>5</v>
      </c>
      <c r="D153" s="28" t="s">
        <v>6</v>
      </c>
      <c r="E153">
        <f>INDEX('Financials Canada'!$E$7:$N$19,MATCH('Input Data'!D153&amp;'Input Data'!C153,'Financials Canada'!$A$7:$A$19,0),MATCH('Input Data'!B153,'Financials Canada'!$E$1:$N$1,0))</f>
        <v>9330</v>
      </c>
      <c r="F153">
        <f>VLOOKUP(A153&amp;B153&amp;C153, 'Gross Profit &amp; EBITDA'!$D$2:$F$61, 2,FALSE)*E153</f>
        <v>6531.0000000000009</v>
      </c>
      <c r="G153">
        <f>VLOOKUP(A153&amp;B153&amp;C153, 'Gross Profit &amp; EBITDA'!$D$2:$F$61, 3,FALSE)*E153</f>
        <v>1866</v>
      </c>
    </row>
    <row r="154" spans="1:7" x14ac:dyDescent="0.4">
      <c r="A154" s="28" t="s">
        <v>15</v>
      </c>
      <c r="B154" s="28">
        <v>2023</v>
      </c>
      <c r="C154" s="28" t="s">
        <v>8</v>
      </c>
      <c r="D154" s="28" t="s">
        <v>4</v>
      </c>
      <c r="E154">
        <f>INDEX('Financials Canada'!$E$7:$N$19,MATCH('Input Data'!D154&amp;'Input Data'!C154,'Financials Canada'!$A$7:$A$19,0),MATCH('Input Data'!B154,'Financials Canada'!$E$1:$N$1,0))</f>
        <v>2471</v>
      </c>
      <c r="F154">
        <f>VLOOKUP(A154&amp;B154&amp;C154, 'Gross Profit &amp; EBITDA'!$D$2:$F$61, 2,FALSE)*E154</f>
        <v>1729.7000000000003</v>
      </c>
      <c r="G154">
        <f>VLOOKUP(A154&amp;B154&amp;C154, 'Gross Profit &amp; EBITDA'!$D$2:$F$61, 3,FALSE)*E154</f>
        <v>494.20000000000005</v>
      </c>
    </row>
    <row r="155" spans="1:7" x14ac:dyDescent="0.4">
      <c r="A155" s="28" t="s">
        <v>15</v>
      </c>
      <c r="B155" s="28">
        <v>2023</v>
      </c>
      <c r="C155" s="28" t="s">
        <v>8</v>
      </c>
      <c r="D155" s="28" t="s">
        <v>6</v>
      </c>
      <c r="E155">
        <f>INDEX('Financials Canada'!$E$7:$N$19,MATCH('Input Data'!D155&amp;'Input Data'!C155,'Financials Canada'!$A$7:$A$19,0),MATCH('Input Data'!B155,'Financials Canada'!$E$1:$N$1,0))</f>
        <v>4027</v>
      </c>
      <c r="F155">
        <f>VLOOKUP(A155&amp;B155&amp;C155, 'Gross Profit &amp; EBITDA'!$D$2:$F$61, 2,FALSE)*E155</f>
        <v>2818.9</v>
      </c>
      <c r="G155">
        <f>VLOOKUP(A155&amp;B155&amp;C155, 'Gross Profit &amp; EBITDA'!$D$2:$F$61, 3,FALSE)*E155</f>
        <v>805.40000000000009</v>
      </c>
    </row>
    <row r="156" spans="1:7" x14ac:dyDescent="0.4">
      <c r="A156" s="28" t="s">
        <v>15</v>
      </c>
      <c r="B156" s="28">
        <v>2023</v>
      </c>
      <c r="C156" s="28" t="s">
        <v>9</v>
      </c>
      <c r="D156" s="28" t="s">
        <v>4</v>
      </c>
      <c r="E156">
        <f>INDEX('Financials Canada'!$E$7:$N$19,MATCH('Input Data'!D156&amp;'Input Data'!C156,'Financials Canada'!$A$7:$A$19,0),MATCH('Input Data'!B156,'Financials Canada'!$E$1:$N$1,0))</f>
        <v>2532</v>
      </c>
      <c r="F156">
        <f>VLOOKUP(A156&amp;B156&amp;C156, 'Gross Profit &amp; EBITDA'!$D$2:$F$61, 2,FALSE)*E156</f>
        <v>2025.6000000000001</v>
      </c>
      <c r="G156">
        <f>VLOOKUP(A156&amp;B156&amp;C156, 'Gross Profit &amp; EBITDA'!$D$2:$F$61, 3,FALSE)*E156</f>
        <v>253.20000000000002</v>
      </c>
    </row>
    <row r="157" spans="1:7" x14ac:dyDescent="0.4">
      <c r="A157" s="28" t="s">
        <v>15</v>
      </c>
      <c r="B157" s="28">
        <v>2023</v>
      </c>
      <c r="C157" s="28" t="s">
        <v>9</v>
      </c>
      <c r="D157" s="28" t="s">
        <v>6</v>
      </c>
      <c r="E157">
        <f>INDEX('Financials Canada'!$E$7:$N$19,MATCH('Input Data'!D157&amp;'Input Data'!C157,'Financials Canada'!$A$7:$A$19,0),MATCH('Input Data'!B157,'Financials Canada'!$E$1:$N$1,0))</f>
        <v>5311</v>
      </c>
      <c r="F157">
        <f>VLOOKUP(A157&amp;B157&amp;C157, 'Gross Profit &amp; EBITDA'!$D$2:$F$61, 2,FALSE)*E157</f>
        <v>4248.8</v>
      </c>
      <c r="G157">
        <f>VLOOKUP(A157&amp;B157&amp;C157, 'Gross Profit &amp; EBITDA'!$D$2:$F$61, 3,FALSE)*E157</f>
        <v>531.1</v>
      </c>
    </row>
    <row r="158" spans="1:7" x14ac:dyDescent="0.4">
      <c r="A158" s="28" t="s">
        <v>15</v>
      </c>
      <c r="B158" s="28">
        <v>2024</v>
      </c>
      <c r="C158" s="28" t="s">
        <v>5</v>
      </c>
      <c r="D158" s="28" t="s">
        <v>4</v>
      </c>
      <c r="E158">
        <f>INDEX('Financials Canada'!$E$7:$N$19,MATCH('Input Data'!D158&amp;'Input Data'!C158,'Financials Canada'!$A$7:$A$19,0),MATCH('Input Data'!B158,'Financials Canada'!$E$1:$N$1,0))</f>
        <v>4440</v>
      </c>
      <c r="F158">
        <f>VLOOKUP(A158&amp;B158&amp;C158, 'Gross Profit &amp; EBITDA'!$D$2:$F$61, 2,FALSE)*E158</f>
        <v>3108.0000000000005</v>
      </c>
      <c r="G158">
        <f>VLOOKUP(A158&amp;B158&amp;C158, 'Gross Profit &amp; EBITDA'!$D$2:$F$61, 3,FALSE)*E158</f>
        <v>444</v>
      </c>
    </row>
    <row r="159" spans="1:7" x14ac:dyDescent="0.4">
      <c r="A159" s="28" t="s">
        <v>15</v>
      </c>
      <c r="B159" s="28">
        <v>2024</v>
      </c>
      <c r="C159" s="28" t="s">
        <v>5</v>
      </c>
      <c r="D159" s="28" t="s">
        <v>6</v>
      </c>
      <c r="E159">
        <f>INDEX('Financials Canada'!$E$7:$N$19,MATCH('Input Data'!D159&amp;'Input Data'!C159,'Financials Canada'!$A$7:$A$19,0),MATCH('Input Data'!B159,'Financials Canada'!$E$1:$N$1,0))</f>
        <v>6979</v>
      </c>
      <c r="F159">
        <f>VLOOKUP(A159&amp;B159&amp;C159, 'Gross Profit &amp; EBITDA'!$D$2:$F$61, 2,FALSE)*E159</f>
        <v>4885.3</v>
      </c>
      <c r="G159">
        <f>VLOOKUP(A159&amp;B159&amp;C159, 'Gross Profit &amp; EBITDA'!$D$2:$F$61, 3,FALSE)*E159</f>
        <v>697.90000000000009</v>
      </c>
    </row>
    <row r="160" spans="1:7" x14ac:dyDescent="0.4">
      <c r="A160" s="28" t="s">
        <v>15</v>
      </c>
      <c r="B160" s="28">
        <v>2024</v>
      </c>
      <c r="C160" s="28" t="s">
        <v>8</v>
      </c>
      <c r="D160" s="28" t="s">
        <v>4</v>
      </c>
      <c r="E160">
        <f>INDEX('Financials Canada'!$E$7:$N$19,MATCH('Input Data'!D160&amp;'Input Data'!C160,'Financials Canada'!$A$7:$A$19,0),MATCH('Input Data'!B160,'Financials Canada'!$E$1:$N$1,0))</f>
        <v>1689</v>
      </c>
      <c r="F160">
        <f>VLOOKUP(A160&amp;B160&amp;C160, 'Gross Profit &amp; EBITDA'!$D$2:$F$61, 2,FALSE)*E160</f>
        <v>844.5</v>
      </c>
      <c r="G160">
        <f>VLOOKUP(A160&amp;B160&amp;C160, 'Gross Profit &amp; EBITDA'!$D$2:$F$61, 3,FALSE)*E160</f>
        <v>337.8</v>
      </c>
    </row>
    <row r="161" spans="1:7" x14ac:dyDescent="0.4">
      <c r="A161" s="28" t="s">
        <v>15</v>
      </c>
      <c r="B161" s="28">
        <v>2024</v>
      </c>
      <c r="C161" s="28" t="s">
        <v>8</v>
      </c>
      <c r="D161" s="28" t="s">
        <v>6</v>
      </c>
      <c r="E161">
        <f>INDEX('Financials Canada'!$E$7:$N$19,MATCH('Input Data'!D161&amp;'Input Data'!C161,'Financials Canada'!$A$7:$A$19,0),MATCH('Input Data'!B161,'Financials Canada'!$E$1:$N$1,0))</f>
        <v>2778</v>
      </c>
      <c r="F161">
        <f>VLOOKUP(A161&amp;B161&amp;C161, 'Gross Profit &amp; EBITDA'!$D$2:$F$61, 2,FALSE)*E161</f>
        <v>1389</v>
      </c>
      <c r="G161">
        <f>VLOOKUP(A161&amp;B161&amp;C161, 'Gross Profit &amp; EBITDA'!$D$2:$F$61, 3,FALSE)*E161</f>
        <v>555.6</v>
      </c>
    </row>
    <row r="162" spans="1:7" x14ac:dyDescent="0.4">
      <c r="A162" s="28" t="s">
        <v>15</v>
      </c>
      <c r="B162" s="28">
        <v>2024</v>
      </c>
      <c r="C162" s="28" t="s">
        <v>9</v>
      </c>
      <c r="D162" s="28" t="s">
        <v>4</v>
      </c>
      <c r="E162">
        <f>INDEX('Financials Canada'!$E$7:$N$19,MATCH('Input Data'!D162&amp;'Input Data'!C162,'Financials Canada'!$A$7:$A$19,0),MATCH('Input Data'!B162,'Financials Canada'!$E$1:$N$1,0))</f>
        <v>1611</v>
      </c>
      <c r="F162">
        <f>VLOOKUP(A162&amp;B162&amp;C162, 'Gross Profit &amp; EBITDA'!$D$2:$F$61, 2,FALSE)*E162</f>
        <v>805.5</v>
      </c>
      <c r="G162">
        <f>VLOOKUP(A162&amp;B162&amp;C162, 'Gross Profit &amp; EBITDA'!$D$2:$F$61, 3,FALSE)*E162</f>
        <v>161.10000000000002</v>
      </c>
    </row>
    <row r="163" spans="1:7" x14ac:dyDescent="0.4">
      <c r="A163" s="28" t="s">
        <v>15</v>
      </c>
      <c r="B163" s="28">
        <v>2024</v>
      </c>
      <c r="C163" s="28" t="s">
        <v>9</v>
      </c>
      <c r="D163" s="28" t="s">
        <v>6</v>
      </c>
      <c r="E163">
        <f>INDEX('Financials Canada'!$E$7:$N$19,MATCH('Input Data'!D163&amp;'Input Data'!C163,'Financials Canada'!$A$7:$A$19,0),MATCH('Input Data'!B163,'Financials Canada'!$E$1:$N$1,0))</f>
        <v>6528</v>
      </c>
      <c r="F163">
        <f>VLOOKUP(A163&amp;B163&amp;C163, 'Gross Profit &amp; EBITDA'!$D$2:$F$61, 2,FALSE)*E163</f>
        <v>3264</v>
      </c>
      <c r="G163">
        <f>VLOOKUP(A163&amp;B163&amp;C163, 'Gross Profit &amp; EBITDA'!$D$2:$F$61, 3,FALSE)*E163</f>
        <v>652.80000000000007</v>
      </c>
    </row>
    <row r="164" spans="1:7" x14ac:dyDescent="0.4">
      <c r="A164" s="28" t="s">
        <v>15</v>
      </c>
      <c r="B164" s="28">
        <v>2025</v>
      </c>
      <c r="C164" s="28" t="s">
        <v>5</v>
      </c>
      <c r="D164" s="28" t="s">
        <v>4</v>
      </c>
      <c r="E164">
        <f>INDEX('Financials Canada'!$E$7:$N$19,MATCH('Input Data'!D164&amp;'Input Data'!C164,'Financials Canada'!$A$7:$A$19,0),MATCH('Input Data'!B164,'Financials Canada'!$E$1:$N$1,0))</f>
        <v>4901</v>
      </c>
      <c r="F164">
        <f>VLOOKUP(A164&amp;B164&amp;C164, 'Gross Profit &amp; EBITDA'!$D$2:$F$61, 2,FALSE)*E164</f>
        <v>2450.5</v>
      </c>
      <c r="G164">
        <f>VLOOKUP(A164&amp;B164&amp;C164, 'Gross Profit &amp; EBITDA'!$D$2:$F$61, 3,FALSE)*E164</f>
        <v>490.1</v>
      </c>
    </row>
    <row r="165" spans="1:7" x14ac:dyDescent="0.4">
      <c r="A165" s="28" t="s">
        <v>15</v>
      </c>
      <c r="B165" s="28">
        <v>2025</v>
      </c>
      <c r="C165" s="28" t="s">
        <v>5</v>
      </c>
      <c r="D165" s="28" t="s">
        <v>6</v>
      </c>
      <c r="E165">
        <f>INDEX('Financials Canada'!$E$7:$N$19,MATCH('Input Data'!D165&amp;'Input Data'!C165,'Financials Canada'!$A$7:$A$19,0),MATCH('Input Data'!B165,'Financials Canada'!$E$1:$N$1,0))</f>
        <v>8809</v>
      </c>
      <c r="F165">
        <f>VLOOKUP(A165&amp;B165&amp;C165, 'Gross Profit &amp; EBITDA'!$D$2:$F$61, 2,FALSE)*E165</f>
        <v>4404.5</v>
      </c>
      <c r="G165">
        <f>VLOOKUP(A165&amp;B165&amp;C165, 'Gross Profit &amp; EBITDA'!$D$2:$F$61, 3,FALSE)*E165</f>
        <v>880.90000000000009</v>
      </c>
    </row>
    <row r="166" spans="1:7" x14ac:dyDescent="0.4">
      <c r="A166" s="28" t="s">
        <v>15</v>
      </c>
      <c r="B166" s="28">
        <v>2025</v>
      </c>
      <c r="C166" s="28" t="s">
        <v>8</v>
      </c>
      <c r="D166" s="28" t="s">
        <v>4</v>
      </c>
      <c r="E166">
        <f>INDEX('Financials Canada'!$E$7:$N$19,MATCH('Input Data'!D166&amp;'Input Data'!C166,'Financials Canada'!$A$7:$A$19,0),MATCH('Input Data'!B166,'Financials Canada'!$E$1:$N$1,0))</f>
        <v>2300</v>
      </c>
      <c r="F166">
        <f>VLOOKUP(A166&amp;B166&amp;C166, 'Gross Profit &amp; EBITDA'!$D$2:$F$61, 2,FALSE)*E166</f>
        <v>1150</v>
      </c>
      <c r="G166">
        <f>VLOOKUP(A166&amp;B166&amp;C166, 'Gross Profit &amp; EBITDA'!$D$2:$F$61, 3,FALSE)*E166</f>
        <v>460</v>
      </c>
    </row>
    <row r="167" spans="1:7" x14ac:dyDescent="0.4">
      <c r="A167" s="28" t="s">
        <v>15</v>
      </c>
      <c r="B167" s="28">
        <v>2025</v>
      </c>
      <c r="C167" s="28" t="s">
        <v>8</v>
      </c>
      <c r="D167" s="28" t="s">
        <v>6</v>
      </c>
      <c r="E167">
        <f>INDEX('Financials Canada'!$E$7:$N$19,MATCH('Input Data'!D167&amp;'Input Data'!C167,'Financials Canada'!$A$7:$A$19,0),MATCH('Input Data'!B167,'Financials Canada'!$E$1:$N$1,0))</f>
        <v>5369</v>
      </c>
      <c r="F167">
        <f>VLOOKUP(A167&amp;B167&amp;C167, 'Gross Profit &amp; EBITDA'!$D$2:$F$61, 2,FALSE)*E167</f>
        <v>2684.5</v>
      </c>
      <c r="G167">
        <f>VLOOKUP(A167&amp;B167&amp;C167, 'Gross Profit &amp; EBITDA'!$D$2:$F$61, 3,FALSE)*E167</f>
        <v>1073.8</v>
      </c>
    </row>
    <row r="168" spans="1:7" x14ac:dyDescent="0.4">
      <c r="A168" s="28" t="s">
        <v>15</v>
      </c>
      <c r="B168" s="28">
        <v>2025</v>
      </c>
      <c r="C168" s="28" t="s">
        <v>9</v>
      </c>
      <c r="D168" s="28" t="s">
        <v>4</v>
      </c>
      <c r="E168">
        <f>INDEX('Financials Canada'!$E$7:$N$19,MATCH('Input Data'!D168&amp;'Input Data'!C168,'Financials Canada'!$A$7:$A$19,0),MATCH('Input Data'!B168,'Financials Canada'!$E$1:$N$1,0))</f>
        <v>455</v>
      </c>
      <c r="F168">
        <f>VLOOKUP(A168&amp;B168&amp;C168, 'Gross Profit &amp; EBITDA'!$D$2:$F$61, 2,FALSE)*E168</f>
        <v>227.5</v>
      </c>
      <c r="G168">
        <f>VLOOKUP(A168&amp;B168&amp;C168, 'Gross Profit &amp; EBITDA'!$D$2:$F$61, 3,FALSE)*E168</f>
        <v>91</v>
      </c>
    </row>
    <row r="169" spans="1:7" x14ac:dyDescent="0.4">
      <c r="A169" s="28" t="s">
        <v>15</v>
      </c>
      <c r="B169" s="28">
        <v>2025</v>
      </c>
      <c r="C169" s="28" t="s">
        <v>9</v>
      </c>
      <c r="D169" s="28" t="s">
        <v>6</v>
      </c>
      <c r="E169">
        <f>INDEX('Financials Canada'!$E$7:$N$19,MATCH('Input Data'!D169&amp;'Input Data'!C169,'Financials Canada'!$A$7:$A$19,0),MATCH('Input Data'!B169,'Financials Canada'!$E$1:$N$1,0))</f>
        <v>7646</v>
      </c>
      <c r="F169">
        <f>VLOOKUP(A169&amp;B169&amp;C169, 'Gross Profit &amp; EBITDA'!$D$2:$F$61, 2,FALSE)*E169</f>
        <v>3823</v>
      </c>
      <c r="G169">
        <f>VLOOKUP(A169&amp;B169&amp;C169, 'Gross Profit &amp; EBITDA'!$D$2:$F$61, 3,FALSE)*E169</f>
        <v>1529.2</v>
      </c>
    </row>
    <row r="170" spans="1:7" x14ac:dyDescent="0.4">
      <c r="A170" s="28" t="s">
        <v>15</v>
      </c>
      <c r="B170" s="28">
        <v>2026</v>
      </c>
      <c r="C170" s="28" t="s">
        <v>5</v>
      </c>
      <c r="D170" s="28" t="s">
        <v>4</v>
      </c>
      <c r="E170">
        <f>INDEX('Financials Canada'!$E$7:$N$19,MATCH('Input Data'!D170&amp;'Input Data'!C170,'Financials Canada'!$A$7:$A$19,0),MATCH('Input Data'!B170,'Financials Canada'!$E$1:$N$1,0))</f>
        <v>3828</v>
      </c>
      <c r="F170">
        <f>VLOOKUP(A170&amp;B170&amp;C170, 'Gross Profit &amp; EBITDA'!$D$2:$F$61, 2,FALSE)*E170</f>
        <v>2296.8000000000002</v>
      </c>
      <c r="G170">
        <f>VLOOKUP(A170&amp;B170&amp;C170, 'Gross Profit &amp; EBITDA'!$D$2:$F$61, 3,FALSE)*E170</f>
        <v>765.6</v>
      </c>
    </row>
    <row r="171" spans="1:7" x14ac:dyDescent="0.4">
      <c r="A171" s="28" t="s">
        <v>15</v>
      </c>
      <c r="B171" s="28">
        <v>2026</v>
      </c>
      <c r="C171" s="28" t="s">
        <v>5</v>
      </c>
      <c r="D171" s="28" t="s">
        <v>6</v>
      </c>
      <c r="E171">
        <f>INDEX('Financials Canada'!$E$7:$N$19,MATCH('Input Data'!D171&amp;'Input Data'!C171,'Financials Canada'!$A$7:$A$19,0),MATCH('Input Data'!B171,'Financials Canada'!$E$1:$N$1,0))</f>
        <v>8073</v>
      </c>
      <c r="F171">
        <f>VLOOKUP(A171&amp;B171&amp;C171, 'Gross Profit &amp; EBITDA'!$D$2:$F$61, 2,FALSE)*E171</f>
        <v>4843.8000000000011</v>
      </c>
      <c r="G171">
        <f>VLOOKUP(A171&amp;B171&amp;C171, 'Gross Profit &amp; EBITDA'!$D$2:$F$61, 3,FALSE)*E171</f>
        <v>1614.6000000000001</v>
      </c>
    </row>
    <row r="172" spans="1:7" x14ac:dyDescent="0.4">
      <c r="A172" s="28" t="s">
        <v>15</v>
      </c>
      <c r="B172" s="28">
        <v>2026</v>
      </c>
      <c r="C172" s="28" t="s">
        <v>8</v>
      </c>
      <c r="D172" s="28" t="s">
        <v>4</v>
      </c>
      <c r="E172">
        <f>INDEX('Financials Canada'!$E$7:$N$19,MATCH('Input Data'!D172&amp;'Input Data'!C172,'Financials Canada'!$A$7:$A$19,0),MATCH('Input Data'!B172,'Financials Canada'!$E$1:$N$1,0))</f>
        <v>3500</v>
      </c>
      <c r="F172">
        <f>VLOOKUP(A172&amp;B172&amp;C172, 'Gross Profit &amp; EBITDA'!$D$2:$F$61, 2,FALSE)*E172</f>
        <v>2800</v>
      </c>
      <c r="G172">
        <f>VLOOKUP(A172&amp;B172&amp;C172, 'Gross Profit &amp; EBITDA'!$D$2:$F$61, 3,FALSE)*E172</f>
        <v>350</v>
      </c>
    </row>
    <row r="173" spans="1:7" x14ac:dyDescent="0.4">
      <c r="A173" s="28" t="s">
        <v>15</v>
      </c>
      <c r="B173" s="28">
        <v>2026</v>
      </c>
      <c r="C173" s="28" t="s">
        <v>8</v>
      </c>
      <c r="D173" s="28" t="s">
        <v>6</v>
      </c>
      <c r="E173">
        <f>INDEX('Financials Canada'!$E$7:$N$19,MATCH('Input Data'!D173&amp;'Input Data'!C173,'Financials Canada'!$A$7:$A$19,0),MATCH('Input Data'!B173,'Financials Canada'!$E$1:$N$1,0))</f>
        <v>4109</v>
      </c>
      <c r="F173">
        <f>VLOOKUP(A173&amp;B173&amp;C173, 'Gross Profit &amp; EBITDA'!$D$2:$F$61, 2,FALSE)*E173</f>
        <v>3287.2000000000003</v>
      </c>
      <c r="G173">
        <f>VLOOKUP(A173&amp;B173&amp;C173, 'Gross Profit &amp; EBITDA'!$D$2:$F$61, 3,FALSE)*E173</f>
        <v>410.90000000000003</v>
      </c>
    </row>
    <row r="174" spans="1:7" x14ac:dyDescent="0.4">
      <c r="A174" s="28" t="s">
        <v>15</v>
      </c>
      <c r="B174" s="28">
        <v>2026</v>
      </c>
      <c r="C174" s="28" t="s">
        <v>9</v>
      </c>
      <c r="D174" s="28" t="s">
        <v>4</v>
      </c>
      <c r="E174">
        <f>INDEX('Financials Canada'!$E$7:$N$19,MATCH('Input Data'!D174&amp;'Input Data'!C174,'Financials Canada'!$A$7:$A$19,0),MATCH('Input Data'!B174,'Financials Canada'!$E$1:$N$1,0))</f>
        <v>3022</v>
      </c>
      <c r="F174">
        <f>VLOOKUP(A174&amp;B174&amp;C174, 'Gross Profit &amp; EBITDA'!$D$2:$F$61, 2,FALSE)*E174</f>
        <v>2417.6</v>
      </c>
      <c r="G174">
        <f>VLOOKUP(A174&amp;B174&amp;C174, 'Gross Profit &amp; EBITDA'!$D$2:$F$61, 3,FALSE)*E174</f>
        <v>302.2</v>
      </c>
    </row>
    <row r="175" spans="1:7" x14ac:dyDescent="0.4">
      <c r="A175" s="28" t="s">
        <v>15</v>
      </c>
      <c r="B175" s="28">
        <v>2026</v>
      </c>
      <c r="C175" s="28" t="s">
        <v>9</v>
      </c>
      <c r="D175" s="28" t="s">
        <v>6</v>
      </c>
      <c r="E175">
        <f>INDEX('Financials Canada'!$E$7:$N$19,MATCH('Input Data'!D175&amp;'Input Data'!C175,'Financials Canada'!$A$7:$A$19,0),MATCH('Input Data'!B175,'Financials Canada'!$E$1:$N$1,0))</f>
        <v>5449</v>
      </c>
      <c r="F175">
        <f>VLOOKUP(A175&amp;B175&amp;C175, 'Gross Profit &amp; EBITDA'!$D$2:$F$61, 2,FALSE)*E175</f>
        <v>4359.2</v>
      </c>
      <c r="G175">
        <f>VLOOKUP(A175&amp;B175&amp;C175, 'Gross Profit &amp; EBITDA'!$D$2:$F$61, 3,FALSE)*E175</f>
        <v>544.9</v>
      </c>
    </row>
    <row r="176" spans="1:7" x14ac:dyDescent="0.4">
      <c r="A176" s="28" t="s">
        <v>15</v>
      </c>
      <c r="B176" s="28">
        <v>2027</v>
      </c>
      <c r="C176" s="28" t="s">
        <v>5</v>
      </c>
      <c r="D176" s="28" t="s">
        <v>4</v>
      </c>
      <c r="E176">
        <f>INDEX('Financials Canada'!$E$7:$N$19,MATCH('Input Data'!D176&amp;'Input Data'!C176,'Financials Canada'!$A$7:$A$19,0),MATCH('Input Data'!B176,'Financials Canada'!$E$1:$N$1,0))</f>
        <v>1808</v>
      </c>
      <c r="F176">
        <f>VLOOKUP(A176&amp;B176&amp;C176, 'Gross Profit &amp; EBITDA'!$D$2:$F$61, 2,FALSE)*E176</f>
        <v>904</v>
      </c>
      <c r="G176">
        <f>VLOOKUP(A176&amp;B176&amp;C176, 'Gross Profit &amp; EBITDA'!$D$2:$F$61, 3,FALSE)*E176</f>
        <v>361.6</v>
      </c>
    </row>
    <row r="177" spans="1:7" x14ac:dyDescent="0.4">
      <c r="A177" s="28" t="s">
        <v>15</v>
      </c>
      <c r="B177" s="28">
        <v>2027</v>
      </c>
      <c r="C177" s="28" t="s">
        <v>5</v>
      </c>
      <c r="D177" s="28" t="s">
        <v>6</v>
      </c>
      <c r="E177">
        <f>INDEX('Financials Canada'!$E$7:$N$19,MATCH('Input Data'!D177&amp;'Input Data'!C177,'Financials Canada'!$A$7:$A$19,0),MATCH('Input Data'!B177,'Financials Canada'!$E$1:$N$1,0))</f>
        <v>7814</v>
      </c>
      <c r="F177">
        <f>VLOOKUP(A177&amp;B177&amp;C177, 'Gross Profit &amp; EBITDA'!$D$2:$F$61, 2,FALSE)*E177</f>
        <v>3907</v>
      </c>
      <c r="G177">
        <f>VLOOKUP(A177&amp;B177&amp;C177, 'Gross Profit &amp; EBITDA'!$D$2:$F$61, 3,FALSE)*E177</f>
        <v>1562.8000000000002</v>
      </c>
    </row>
    <row r="178" spans="1:7" x14ac:dyDescent="0.4">
      <c r="A178" s="28" t="s">
        <v>15</v>
      </c>
      <c r="B178" s="28">
        <v>2027</v>
      </c>
      <c r="C178" s="28" t="s">
        <v>8</v>
      </c>
      <c r="D178" s="28" t="s">
        <v>4</v>
      </c>
      <c r="E178">
        <f>INDEX('Financials Canada'!$E$7:$N$19,MATCH('Input Data'!D178&amp;'Input Data'!C178,'Financials Canada'!$A$7:$A$19,0),MATCH('Input Data'!B178,'Financials Canada'!$E$1:$N$1,0))</f>
        <v>2150</v>
      </c>
      <c r="F178">
        <f>VLOOKUP(A178&amp;B178&amp;C178, 'Gross Profit &amp; EBITDA'!$D$2:$F$61, 2,FALSE)*E178</f>
        <v>1505.0000000000002</v>
      </c>
      <c r="G178">
        <f>VLOOKUP(A178&amp;B178&amp;C178, 'Gross Profit &amp; EBITDA'!$D$2:$F$61, 3,FALSE)*E178</f>
        <v>430</v>
      </c>
    </row>
    <row r="179" spans="1:7" x14ac:dyDescent="0.4">
      <c r="A179" s="28" t="s">
        <v>15</v>
      </c>
      <c r="B179" s="28">
        <v>2027</v>
      </c>
      <c r="C179" s="28" t="s">
        <v>8</v>
      </c>
      <c r="D179" s="28" t="s">
        <v>6</v>
      </c>
      <c r="E179">
        <f>INDEX('Financials Canada'!$E$7:$N$19,MATCH('Input Data'!D179&amp;'Input Data'!C179,'Financials Canada'!$A$7:$A$19,0),MATCH('Input Data'!B179,'Financials Canada'!$E$1:$N$1,0))</f>
        <v>3706</v>
      </c>
      <c r="F179">
        <f>VLOOKUP(A179&amp;B179&amp;C179, 'Gross Profit &amp; EBITDA'!$D$2:$F$61, 2,FALSE)*E179</f>
        <v>2594.2000000000003</v>
      </c>
      <c r="G179">
        <f>VLOOKUP(A179&amp;B179&amp;C179, 'Gross Profit &amp; EBITDA'!$D$2:$F$61, 3,FALSE)*E179</f>
        <v>741.2</v>
      </c>
    </row>
    <row r="180" spans="1:7" x14ac:dyDescent="0.4">
      <c r="A180" s="28" t="s">
        <v>15</v>
      </c>
      <c r="B180" s="28">
        <v>2027</v>
      </c>
      <c r="C180" s="28" t="s">
        <v>9</v>
      </c>
      <c r="D180" s="28" t="s">
        <v>4</v>
      </c>
      <c r="E180">
        <f>INDEX('Financials Canada'!$E$7:$N$19,MATCH('Input Data'!D180&amp;'Input Data'!C180,'Financials Canada'!$A$7:$A$19,0),MATCH('Input Data'!B180,'Financials Canada'!$E$1:$N$1,0))</f>
        <v>3867</v>
      </c>
      <c r="F180">
        <f>VLOOKUP(A180&amp;B180&amp;C180, 'Gross Profit &amp; EBITDA'!$D$2:$F$61, 2,FALSE)*E180</f>
        <v>2320.2000000000003</v>
      </c>
      <c r="G180">
        <f>VLOOKUP(A180&amp;B180&amp;C180, 'Gross Profit &amp; EBITDA'!$D$2:$F$61, 3,FALSE)*E180</f>
        <v>386.70000000000005</v>
      </c>
    </row>
    <row r="181" spans="1:7" x14ac:dyDescent="0.4">
      <c r="A181" s="28" t="s">
        <v>15</v>
      </c>
      <c r="B181" s="28">
        <v>2027</v>
      </c>
      <c r="C181" s="28" t="s">
        <v>9</v>
      </c>
      <c r="D181" s="28" t="s">
        <v>6</v>
      </c>
      <c r="E181">
        <f>INDEX('Financials Canada'!$E$7:$N$19,MATCH('Input Data'!D181&amp;'Input Data'!C181,'Financials Canada'!$A$7:$A$19,0),MATCH('Input Data'!B181,'Financials Canada'!$E$1:$N$1,0))</f>
        <v>4586</v>
      </c>
      <c r="F181">
        <f>VLOOKUP(A181&amp;B181&amp;C181, 'Gross Profit &amp; EBITDA'!$D$2:$F$61, 2,FALSE)*E181</f>
        <v>2751.6000000000004</v>
      </c>
      <c r="G181">
        <f>VLOOKUP(A181&amp;B181&amp;C181, 'Gross Profit &amp; EBITDA'!$D$2:$F$61, 3,FALSE)*E181</f>
        <v>458.6</v>
      </c>
    </row>
    <row r="182" spans="1:7" x14ac:dyDescent="0.4">
      <c r="A182" s="28" t="s">
        <v>15</v>
      </c>
      <c r="B182" s="28">
        <v>2018</v>
      </c>
      <c r="C182" s="28" t="s">
        <v>5</v>
      </c>
      <c r="D182" s="28" t="s">
        <v>4</v>
      </c>
      <c r="E182">
        <f>INDEX('Financials Canada'!$E$7:$N$19,MATCH('Input Data'!D182&amp;'Input Data'!C182,'Financials Canada'!$A$7:$A$19,0),MATCH('Input Data'!B182,'Financials Canada'!$E$1:$N$1,0))</f>
        <v>1869</v>
      </c>
      <c r="F182">
        <f>VLOOKUP(A182&amp;B182&amp;C182, 'Gross Profit &amp; EBITDA'!$D$2:$F$61, 2,FALSE)*E182</f>
        <v>1121.4000000000001</v>
      </c>
      <c r="G182">
        <f>VLOOKUP(A182&amp;B182&amp;C182, 'Gross Profit &amp; EBITDA'!$D$2:$F$61, 3,FALSE)*E182</f>
        <v>373.8</v>
      </c>
    </row>
    <row r="183" spans="1:7" x14ac:dyDescent="0.4">
      <c r="A183" s="28" t="s">
        <v>15</v>
      </c>
      <c r="B183" s="28">
        <v>2018</v>
      </c>
      <c r="C183" s="28" t="s">
        <v>5</v>
      </c>
      <c r="D183" s="28" t="s">
        <v>6</v>
      </c>
      <c r="E183">
        <f>INDEX('Financials Canada'!$E$7:$N$19,MATCH('Input Data'!D183&amp;'Input Data'!C183,'Financials Canada'!$A$7:$A$19,0),MATCH('Input Data'!B183,'Financials Canada'!$E$1:$N$1,0))</f>
        <v>7987</v>
      </c>
      <c r="F183">
        <f>VLOOKUP(A183&amp;B183&amp;C183, 'Gross Profit &amp; EBITDA'!$D$2:$F$61, 2,FALSE)*E183</f>
        <v>4792.2000000000007</v>
      </c>
      <c r="G183">
        <f>VLOOKUP(A183&amp;B183&amp;C183, 'Gross Profit &amp; EBITDA'!$D$2:$F$61, 3,FALSE)*E183</f>
        <v>1597.4</v>
      </c>
    </row>
    <row r="184" spans="1:7" x14ac:dyDescent="0.4">
      <c r="A184" s="28" t="s">
        <v>15</v>
      </c>
      <c r="B184" s="28">
        <v>2018</v>
      </c>
      <c r="C184" s="28" t="s">
        <v>8</v>
      </c>
      <c r="D184" s="28" t="s">
        <v>4</v>
      </c>
      <c r="E184">
        <f>INDEX('Financials Canada'!$E$7:$N$19,MATCH('Input Data'!D184&amp;'Input Data'!C184,'Financials Canada'!$A$7:$A$19,0),MATCH('Input Data'!B184,'Financials Canada'!$E$1:$N$1,0))</f>
        <v>2184</v>
      </c>
      <c r="F184">
        <f>VLOOKUP(A184&amp;B184&amp;C184, 'Gross Profit &amp; EBITDA'!$D$2:$F$61, 2,FALSE)*E184</f>
        <v>1747.2</v>
      </c>
      <c r="G184">
        <f>VLOOKUP(A184&amp;B184&amp;C184, 'Gross Profit &amp; EBITDA'!$D$2:$F$61, 3,FALSE)*E184</f>
        <v>218.4</v>
      </c>
    </row>
    <row r="185" spans="1:7" x14ac:dyDescent="0.4">
      <c r="A185" s="28" t="s">
        <v>15</v>
      </c>
      <c r="B185" s="28">
        <v>2018</v>
      </c>
      <c r="C185" s="28" t="s">
        <v>8</v>
      </c>
      <c r="D185" s="28" t="s">
        <v>6</v>
      </c>
      <c r="E185">
        <f>INDEX('Financials Canada'!$E$7:$N$19,MATCH('Input Data'!D185&amp;'Input Data'!C185,'Financials Canada'!$A$7:$A$19,0),MATCH('Input Data'!B185,'Financials Canada'!$E$1:$N$1,0))</f>
        <v>3902</v>
      </c>
      <c r="F185">
        <f>VLOOKUP(A185&amp;B185&amp;C185, 'Gross Profit &amp; EBITDA'!$D$2:$F$61, 2,FALSE)*E185</f>
        <v>3121.6000000000004</v>
      </c>
      <c r="G185">
        <f>VLOOKUP(A185&amp;B185&amp;C185, 'Gross Profit &amp; EBITDA'!$D$2:$F$61, 3,FALSE)*E185</f>
        <v>390.20000000000005</v>
      </c>
    </row>
    <row r="186" spans="1:7" x14ac:dyDescent="0.4">
      <c r="A186" s="28" t="s">
        <v>15</v>
      </c>
      <c r="B186" s="28">
        <v>2018</v>
      </c>
      <c r="C186" s="28" t="s">
        <v>9</v>
      </c>
      <c r="D186" s="28" t="s">
        <v>4</v>
      </c>
      <c r="E186">
        <f>INDEX('Financials Canada'!$E$7:$N$19,MATCH('Input Data'!D186&amp;'Input Data'!C186,'Financials Canada'!$A$7:$A$19,0),MATCH('Input Data'!B186,'Financials Canada'!$E$1:$N$1,0))</f>
        <v>684</v>
      </c>
      <c r="F186">
        <f>VLOOKUP(A186&amp;B186&amp;C186, 'Gross Profit &amp; EBITDA'!$D$2:$F$61, 2,FALSE)*E186</f>
        <v>547.20000000000005</v>
      </c>
      <c r="G186">
        <f>VLOOKUP(A186&amp;B186&amp;C186, 'Gross Profit &amp; EBITDA'!$D$2:$F$61, 3,FALSE)*E186</f>
        <v>136.80000000000001</v>
      </c>
    </row>
    <row r="187" spans="1:7" x14ac:dyDescent="0.4">
      <c r="A187" s="28" t="s">
        <v>15</v>
      </c>
      <c r="B187" s="28">
        <v>2018</v>
      </c>
      <c r="C187" s="28" t="s">
        <v>9</v>
      </c>
      <c r="D187" s="28" t="s">
        <v>6</v>
      </c>
      <c r="E187">
        <f>INDEX('Financials Canada'!$E$7:$N$19,MATCH('Input Data'!D187&amp;'Input Data'!C187,'Financials Canada'!$A$7:$A$19,0),MATCH('Input Data'!B187,'Financials Canada'!$E$1:$N$1,0))</f>
        <v>4549</v>
      </c>
      <c r="F187">
        <f>VLOOKUP(A187&amp;B187&amp;C187, 'Gross Profit &amp; EBITDA'!$D$2:$F$61, 2,FALSE)*E187</f>
        <v>3639.2000000000003</v>
      </c>
      <c r="G187">
        <f>VLOOKUP(A187&amp;B187&amp;C187, 'Gross Profit &amp; EBITDA'!$D$2:$F$61, 3,FALSE)*E187</f>
        <v>909.80000000000007</v>
      </c>
    </row>
    <row r="188" spans="1:7" x14ac:dyDescent="0.4">
      <c r="A188" s="28" t="s">
        <v>15</v>
      </c>
      <c r="B188" s="28">
        <v>2019</v>
      </c>
      <c r="C188" s="28" t="s">
        <v>5</v>
      </c>
      <c r="D188" s="28" t="s">
        <v>4</v>
      </c>
      <c r="E188">
        <f>INDEX('Financials Canada'!$E$7:$N$19,MATCH('Input Data'!D188&amp;'Input Data'!C188,'Financials Canada'!$A$7:$A$19,0),MATCH('Input Data'!B188,'Financials Canada'!$E$1:$N$1,0))</f>
        <v>3211</v>
      </c>
      <c r="F188">
        <f>VLOOKUP(A188&amp;B188&amp;C188, 'Gross Profit &amp; EBITDA'!$D$2:$F$61, 2,FALSE)*E188</f>
        <v>1926.6000000000004</v>
      </c>
      <c r="G188">
        <f>VLOOKUP(A188&amp;B188&amp;C188, 'Gross Profit &amp; EBITDA'!$D$2:$F$61, 3,FALSE)*E188</f>
        <v>642.20000000000005</v>
      </c>
    </row>
    <row r="189" spans="1:7" x14ac:dyDescent="0.4">
      <c r="A189" s="28" t="s">
        <v>15</v>
      </c>
      <c r="B189" s="28">
        <v>2019</v>
      </c>
      <c r="C189" s="28" t="s">
        <v>5</v>
      </c>
      <c r="D189" s="28" t="s">
        <v>6</v>
      </c>
      <c r="E189">
        <f>INDEX('Financials Canada'!$E$7:$N$19,MATCH('Input Data'!D189&amp;'Input Data'!C189,'Financials Canada'!$A$7:$A$19,0),MATCH('Input Data'!B189,'Financials Canada'!$E$1:$N$1,0))</f>
        <v>7978</v>
      </c>
      <c r="F189">
        <f>VLOOKUP(A189&amp;B189&amp;C189, 'Gross Profit &amp; EBITDA'!$D$2:$F$61, 2,FALSE)*E189</f>
        <v>4786.8000000000011</v>
      </c>
      <c r="G189">
        <f>VLOOKUP(A189&amp;B189&amp;C189, 'Gross Profit &amp; EBITDA'!$D$2:$F$61, 3,FALSE)*E189</f>
        <v>1595.6000000000001</v>
      </c>
    </row>
    <row r="190" spans="1:7" x14ac:dyDescent="0.4">
      <c r="A190" s="28" t="s">
        <v>15</v>
      </c>
      <c r="B190" s="28">
        <v>2019</v>
      </c>
      <c r="C190" s="28" t="s">
        <v>8</v>
      </c>
      <c r="D190" s="28" t="s">
        <v>4</v>
      </c>
      <c r="E190">
        <f>INDEX('Financials Canada'!$E$7:$N$19,MATCH('Input Data'!D190&amp;'Input Data'!C190,'Financials Canada'!$A$7:$A$19,0),MATCH('Input Data'!B190,'Financials Canada'!$E$1:$N$1,0))</f>
        <v>1395</v>
      </c>
      <c r="F190">
        <f>VLOOKUP(A190&amp;B190&amp;C190, 'Gross Profit &amp; EBITDA'!$D$2:$F$61, 2,FALSE)*E190</f>
        <v>976.50000000000011</v>
      </c>
      <c r="G190">
        <f>VLOOKUP(A190&amp;B190&amp;C190, 'Gross Profit &amp; EBITDA'!$D$2:$F$61, 3,FALSE)*E190</f>
        <v>139.5</v>
      </c>
    </row>
    <row r="191" spans="1:7" x14ac:dyDescent="0.4">
      <c r="A191" s="28" t="s">
        <v>15</v>
      </c>
      <c r="B191" s="28">
        <v>2019</v>
      </c>
      <c r="C191" s="28" t="s">
        <v>8</v>
      </c>
      <c r="D191" s="28" t="s">
        <v>6</v>
      </c>
      <c r="E191">
        <f>INDEX('Financials Canada'!$E$7:$N$19,MATCH('Input Data'!D191&amp;'Input Data'!C191,'Financials Canada'!$A$7:$A$19,0),MATCH('Input Data'!B191,'Financials Canada'!$E$1:$N$1,0))</f>
        <v>3286</v>
      </c>
      <c r="F191">
        <f>VLOOKUP(A191&amp;B191&amp;C191, 'Gross Profit &amp; EBITDA'!$D$2:$F$61, 2,FALSE)*E191</f>
        <v>2300.2000000000003</v>
      </c>
      <c r="G191">
        <f>VLOOKUP(A191&amp;B191&amp;C191, 'Gross Profit &amp; EBITDA'!$D$2:$F$61, 3,FALSE)*E191</f>
        <v>328.6</v>
      </c>
    </row>
    <row r="192" spans="1:7" x14ac:dyDescent="0.4">
      <c r="A192" s="28" t="s">
        <v>15</v>
      </c>
      <c r="B192" s="28">
        <v>2019</v>
      </c>
      <c r="C192" s="28" t="s">
        <v>9</v>
      </c>
      <c r="D192" s="28" t="s">
        <v>4</v>
      </c>
      <c r="E192">
        <f>INDEX('Financials Canada'!$E$7:$N$19,MATCH('Input Data'!D192&amp;'Input Data'!C192,'Financials Canada'!$A$7:$A$19,0),MATCH('Input Data'!B192,'Financials Canada'!$E$1:$N$1,0))</f>
        <v>2947</v>
      </c>
      <c r="F192">
        <f>VLOOKUP(A192&amp;B192&amp;C192, 'Gross Profit &amp; EBITDA'!$D$2:$F$61, 2,FALSE)*E192</f>
        <v>1473.5</v>
      </c>
      <c r="G192">
        <f>VLOOKUP(A192&amp;B192&amp;C192, 'Gross Profit &amp; EBITDA'!$D$2:$F$61, 3,FALSE)*E192</f>
        <v>589.4</v>
      </c>
    </row>
    <row r="193" spans="1:7" x14ac:dyDescent="0.4">
      <c r="A193" s="28" t="s">
        <v>15</v>
      </c>
      <c r="B193" s="28">
        <v>2019</v>
      </c>
      <c r="C193" s="28" t="s">
        <v>9</v>
      </c>
      <c r="D193" s="28" t="s">
        <v>6</v>
      </c>
      <c r="E193">
        <f>INDEX('Financials Canada'!$E$7:$N$19,MATCH('Input Data'!D193&amp;'Input Data'!C193,'Financials Canada'!$A$7:$A$19,0),MATCH('Input Data'!B193,'Financials Canada'!$E$1:$N$1,0))</f>
        <v>2187</v>
      </c>
      <c r="F193">
        <f>VLOOKUP(A193&amp;B193&amp;C193, 'Gross Profit &amp; EBITDA'!$D$2:$F$61, 2,FALSE)*E193</f>
        <v>1093.5</v>
      </c>
      <c r="G193">
        <f>VLOOKUP(A193&amp;B193&amp;C193, 'Gross Profit &amp; EBITDA'!$D$2:$F$61, 3,FALSE)*E193</f>
        <v>437.40000000000003</v>
      </c>
    </row>
    <row r="194" spans="1:7" x14ac:dyDescent="0.4">
      <c r="A194" s="28" t="s">
        <v>15</v>
      </c>
      <c r="B194" s="28">
        <v>2020</v>
      </c>
      <c r="C194" s="28" t="s">
        <v>5</v>
      </c>
      <c r="D194" s="28" t="s">
        <v>4</v>
      </c>
      <c r="E194">
        <f>INDEX('Financials Canada'!$E$7:$N$19,MATCH('Input Data'!D194&amp;'Input Data'!C194,'Financials Canada'!$A$7:$A$19,0),MATCH('Input Data'!B194,'Financials Canada'!$E$1:$N$1,0))</f>
        <v>2405</v>
      </c>
      <c r="F194">
        <f>VLOOKUP(A194&amp;B194&amp;C194, 'Gross Profit &amp; EBITDA'!$D$2:$F$61, 2,FALSE)*E194</f>
        <v>1683.5000000000002</v>
      </c>
      <c r="G194">
        <f>VLOOKUP(A194&amp;B194&amp;C194, 'Gross Profit &amp; EBITDA'!$D$2:$F$61, 3,FALSE)*E194</f>
        <v>481</v>
      </c>
    </row>
    <row r="195" spans="1:7" x14ac:dyDescent="0.4">
      <c r="A195" s="28" t="s">
        <v>15</v>
      </c>
      <c r="B195" s="28">
        <v>2020</v>
      </c>
      <c r="C195" s="28" t="s">
        <v>5</v>
      </c>
      <c r="D195" s="28" t="s">
        <v>4</v>
      </c>
      <c r="E195">
        <f>INDEX('Financials Canada'!$E$7:$N$19,MATCH('Input Data'!D195&amp;'Input Data'!C195,'Financials Canada'!$A$7:$A$19,0),MATCH('Input Data'!B195,'Financials Canada'!$E$1:$N$1,0))</f>
        <v>2405</v>
      </c>
      <c r="F195">
        <f>VLOOKUP(A195&amp;B195&amp;C195, 'Gross Profit &amp; EBITDA'!$D$2:$F$61, 2,FALSE)*E195</f>
        <v>1683.5000000000002</v>
      </c>
      <c r="G195">
        <f>VLOOKUP(A195&amp;B195&amp;C195, 'Gross Profit &amp; EBITDA'!$D$2:$F$61, 3,FALSE)*E195</f>
        <v>481</v>
      </c>
    </row>
    <row r="196" spans="1:7" x14ac:dyDescent="0.4">
      <c r="A196" s="28" t="s">
        <v>15</v>
      </c>
      <c r="B196" s="28">
        <v>2020</v>
      </c>
      <c r="C196" s="28" t="s">
        <v>8</v>
      </c>
      <c r="D196" s="28" t="s">
        <v>6</v>
      </c>
      <c r="E196">
        <f>INDEX('Financials Canada'!$E$7:$N$19,MATCH('Input Data'!D196&amp;'Input Data'!C196,'Financials Canada'!$A$7:$A$19,0),MATCH('Input Data'!B196,'Financials Canada'!$E$1:$N$1,0))</f>
        <v>2912</v>
      </c>
      <c r="F196">
        <f>VLOOKUP(A196&amp;B196&amp;C196, 'Gross Profit &amp; EBITDA'!$D$2:$F$61, 2,FALSE)*E196</f>
        <v>1747.2000000000003</v>
      </c>
      <c r="G196">
        <f>VLOOKUP(A196&amp;B196&amp;C196, 'Gross Profit &amp; EBITDA'!$D$2:$F$61, 3,FALSE)*E196</f>
        <v>291.2</v>
      </c>
    </row>
    <row r="197" spans="1:7" x14ac:dyDescent="0.4">
      <c r="A197" s="28" t="s">
        <v>15</v>
      </c>
      <c r="B197" s="28">
        <v>2020</v>
      </c>
      <c r="C197" s="28" t="s">
        <v>8</v>
      </c>
      <c r="D197" s="28" t="s">
        <v>4</v>
      </c>
      <c r="E197">
        <f>INDEX('Financials Canada'!$E$7:$N$19,MATCH('Input Data'!D197&amp;'Input Data'!C197,'Financials Canada'!$A$7:$A$19,0),MATCH('Input Data'!B197,'Financials Canada'!$E$1:$N$1,0))</f>
        <v>1625</v>
      </c>
      <c r="F197">
        <f>VLOOKUP(A197&amp;B197&amp;C197, 'Gross Profit &amp; EBITDA'!$D$2:$F$61, 2,FALSE)*E197</f>
        <v>975.00000000000011</v>
      </c>
      <c r="G197">
        <f>VLOOKUP(A197&amp;B197&amp;C197, 'Gross Profit &amp; EBITDA'!$D$2:$F$61, 3,FALSE)*E197</f>
        <v>162.5</v>
      </c>
    </row>
    <row r="198" spans="1:7" x14ac:dyDescent="0.4">
      <c r="A198" s="28" t="s">
        <v>15</v>
      </c>
      <c r="B198" s="28">
        <v>2020</v>
      </c>
      <c r="C198" s="28" t="s">
        <v>9</v>
      </c>
      <c r="D198" s="28" t="s">
        <v>6</v>
      </c>
      <c r="E198">
        <f>INDEX('Financials Canada'!$E$7:$N$19,MATCH('Input Data'!D198&amp;'Input Data'!C198,'Financials Canada'!$A$7:$A$19,0),MATCH('Input Data'!B198,'Financials Canada'!$E$1:$N$1,0))</f>
        <v>6203</v>
      </c>
      <c r="F198">
        <f>VLOOKUP(A198&amp;B198&amp;C198, 'Gross Profit &amp; EBITDA'!$D$2:$F$61, 2,FALSE)*E198</f>
        <v>4342.1000000000004</v>
      </c>
      <c r="G198">
        <f>VLOOKUP(A198&amp;B198&amp;C198, 'Gross Profit &amp; EBITDA'!$D$2:$F$61, 3,FALSE)*E198</f>
        <v>1240.6000000000001</v>
      </c>
    </row>
    <row r="199" spans="1:7" x14ac:dyDescent="0.4">
      <c r="A199" s="28" t="s">
        <v>15</v>
      </c>
      <c r="B199" s="28">
        <v>2020</v>
      </c>
      <c r="C199" s="28" t="s">
        <v>9</v>
      </c>
      <c r="D199" s="28" t="s">
        <v>4</v>
      </c>
      <c r="E199">
        <f>INDEX('Financials Canada'!$E$7:$N$19,MATCH('Input Data'!D199&amp;'Input Data'!C199,'Financials Canada'!$A$7:$A$19,0),MATCH('Input Data'!B199,'Financials Canada'!$E$1:$N$1,0))</f>
        <v>1690</v>
      </c>
      <c r="F199">
        <f>VLOOKUP(A199&amp;B199&amp;C199, 'Gross Profit &amp; EBITDA'!$D$2:$F$61, 2,FALSE)*E199</f>
        <v>1183</v>
      </c>
      <c r="G199">
        <f>VLOOKUP(A199&amp;B199&amp;C199, 'Gross Profit &amp; EBITDA'!$D$2:$F$61, 3,FALSE)*E199</f>
        <v>338</v>
      </c>
    </row>
    <row r="200" spans="1:7" x14ac:dyDescent="0.4">
      <c r="A200" s="28" t="s">
        <v>15</v>
      </c>
      <c r="B200" s="28">
        <v>2021</v>
      </c>
      <c r="C200" s="28" t="s">
        <v>5</v>
      </c>
      <c r="D200" s="28" t="s">
        <v>6</v>
      </c>
      <c r="E200">
        <f>INDEX('Financials Canada'!$E$7:$N$19,MATCH('Input Data'!D200&amp;'Input Data'!C200,'Financials Canada'!$A$7:$A$19,0),MATCH('Input Data'!B200,'Financials Canada'!$E$1:$N$1,0))</f>
        <v>5075</v>
      </c>
      <c r="F200">
        <f>VLOOKUP(A200&amp;B200&amp;C200, 'Gross Profit &amp; EBITDA'!$D$2:$F$61, 2,FALSE)*E200</f>
        <v>3045.0000000000005</v>
      </c>
      <c r="G200">
        <f>VLOOKUP(A200&amp;B200&amp;C200, 'Gross Profit &amp; EBITDA'!$D$2:$F$61, 3,FALSE)*E200</f>
        <v>1015</v>
      </c>
    </row>
    <row r="201" spans="1:7" x14ac:dyDescent="0.4">
      <c r="A201" s="28" t="s">
        <v>15</v>
      </c>
      <c r="B201" s="28">
        <v>2021</v>
      </c>
      <c r="C201" s="28" t="s">
        <v>5</v>
      </c>
      <c r="D201" s="28" t="s">
        <v>4</v>
      </c>
      <c r="E201">
        <f>INDEX('Financials Canada'!$E$7:$N$19,MATCH('Input Data'!D201&amp;'Input Data'!C201,'Financials Canada'!$A$7:$A$19,0),MATCH('Input Data'!B201,'Financials Canada'!$E$1:$N$1,0))</f>
        <v>2490</v>
      </c>
      <c r="F201">
        <f>VLOOKUP(A201&amp;B201&amp;C201, 'Gross Profit &amp; EBITDA'!$D$2:$F$61, 2,FALSE)*E201</f>
        <v>1494.0000000000002</v>
      </c>
      <c r="G201">
        <f>VLOOKUP(A201&amp;B201&amp;C201, 'Gross Profit &amp; EBITDA'!$D$2:$F$61, 3,FALSE)*E201</f>
        <v>498</v>
      </c>
    </row>
    <row r="202" spans="1:7" x14ac:dyDescent="0.4">
      <c r="A202" s="28" t="s">
        <v>15</v>
      </c>
      <c r="B202" s="28">
        <v>2021</v>
      </c>
      <c r="C202" s="28" t="s">
        <v>8</v>
      </c>
      <c r="D202" s="28" t="s">
        <v>6</v>
      </c>
      <c r="E202">
        <f>INDEX('Financials Canada'!$E$7:$N$19,MATCH('Input Data'!D202&amp;'Input Data'!C202,'Financials Canada'!$A$7:$A$19,0),MATCH('Input Data'!B202,'Financials Canada'!$E$1:$N$1,0))</f>
        <v>4586</v>
      </c>
      <c r="F202">
        <f>VLOOKUP(A202&amp;B202&amp;C202, 'Gross Profit &amp; EBITDA'!$D$2:$F$61, 2,FALSE)*E202</f>
        <v>2293</v>
      </c>
      <c r="G202">
        <f>VLOOKUP(A202&amp;B202&amp;C202, 'Gross Profit &amp; EBITDA'!$D$2:$F$61, 3,FALSE)*E202</f>
        <v>917.2</v>
      </c>
    </row>
    <row r="203" spans="1:7" x14ac:dyDescent="0.4">
      <c r="A203" s="28" t="s">
        <v>15</v>
      </c>
      <c r="B203" s="28">
        <v>2021</v>
      </c>
      <c r="C203" s="28" t="s">
        <v>8</v>
      </c>
      <c r="D203" s="28" t="s">
        <v>4</v>
      </c>
      <c r="E203">
        <f>INDEX('Financials Canada'!$E$7:$N$19,MATCH('Input Data'!D203&amp;'Input Data'!C203,'Financials Canada'!$A$7:$A$19,0),MATCH('Input Data'!B203,'Financials Canada'!$E$1:$N$1,0))</f>
        <v>1710</v>
      </c>
      <c r="F203">
        <f>VLOOKUP(A203&amp;B203&amp;C203, 'Gross Profit &amp; EBITDA'!$D$2:$F$61, 2,FALSE)*E203</f>
        <v>855</v>
      </c>
      <c r="G203">
        <f>VLOOKUP(A203&amp;B203&amp;C203, 'Gross Profit &amp; EBITDA'!$D$2:$F$61, 3,FALSE)*E203</f>
        <v>342</v>
      </c>
    </row>
    <row r="204" spans="1:7" x14ac:dyDescent="0.4">
      <c r="A204" s="28" t="s">
        <v>15</v>
      </c>
      <c r="B204" s="28">
        <v>2021</v>
      </c>
      <c r="C204" s="28" t="s">
        <v>9</v>
      </c>
      <c r="D204" s="28" t="s">
        <v>6</v>
      </c>
      <c r="E204">
        <f>INDEX('Financials Canada'!$E$7:$N$19,MATCH('Input Data'!D204&amp;'Input Data'!C204,'Financials Canada'!$A$7:$A$19,0),MATCH('Input Data'!B204,'Financials Canada'!$E$1:$N$1,0))</f>
        <v>1126</v>
      </c>
      <c r="F204">
        <f>VLOOKUP(A204&amp;B204&amp;C204, 'Gross Profit &amp; EBITDA'!$D$2:$F$61, 2,FALSE)*E204</f>
        <v>900.80000000000007</v>
      </c>
      <c r="G204">
        <f>VLOOKUP(A204&amp;B204&amp;C204, 'Gross Profit &amp; EBITDA'!$D$2:$F$61, 3,FALSE)*E204</f>
        <v>225.20000000000002</v>
      </c>
    </row>
    <row r="205" spans="1:7" x14ac:dyDescent="0.4">
      <c r="A205" s="28" t="s">
        <v>15</v>
      </c>
      <c r="B205" s="28">
        <v>2021</v>
      </c>
      <c r="C205" s="28" t="s">
        <v>9</v>
      </c>
      <c r="D205" s="28" t="s">
        <v>4</v>
      </c>
      <c r="E205">
        <f>INDEX('Financials Canada'!$E$7:$N$19,MATCH('Input Data'!D205&amp;'Input Data'!C205,'Financials Canada'!$A$7:$A$19,0),MATCH('Input Data'!B205,'Financials Canada'!$E$1:$N$1,0))</f>
        <v>1626</v>
      </c>
      <c r="F205">
        <f>VLOOKUP(A205&amp;B205&amp;C205, 'Gross Profit &amp; EBITDA'!$D$2:$F$61, 2,FALSE)*E205</f>
        <v>1300.8000000000002</v>
      </c>
      <c r="G205">
        <f>VLOOKUP(A205&amp;B205&amp;C205, 'Gross Profit &amp; EBITDA'!$D$2:$F$61, 3,FALSE)*E205</f>
        <v>325.20000000000005</v>
      </c>
    </row>
    <row r="206" spans="1:7" x14ac:dyDescent="0.4">
      <c r="A206" s="28" t="s">
        <v>15</v>
      </c>
      <c r="B206" s="28">
        <v>2022</v>
      </c>
      <c r="C206" s="28" t="s">
        <v>5</v>
      </c>
      <c r="D206" s="28" t="s">
        <v>6</v>
      </c>
      <c r="E206">
        <f>INDEX('Financials Canada'!$E$7:$N$19,MATCH('Input Data'!D206&amp;'Input Data'!C206,'Financials Canada'!$A$7:$A$19,0),MATCH('Input Data'!B206,'Financials Canada'!$E$1:$N$1,0))</f>
        <v>7242</v>
      </c>
      <c r="F206">
        <f>VLOOKUP(A206&amp;B206&amp;C206, 'Gross Profit &amp; EBITDA'!$D$2:$F$61, 2,FALSE)*E206</f>
        <v>5069.4000000000005</v>
      </c>
      <c r="G206">
        <f>VLOOKUP(A206&amp;B206&amp;C206, 'Gross Profit &amp; EBITDA'!$D$2:$F$61, 3,FALSE)*E206</f>
        <v>1448.4</v>
      </c>
    </row>
    <row r="207" spans="1:7" x14ac:dyDescent="0.4">
      <c r="A207" s="28" t="s">
        <v>15</v>
      </c>
      <c r="B207" s="28">
        <v>2022</v>
      </c>
      <c r="C207" s="28" t="s">
        <v>5</v>
      </c>
      <c r="D207" s="28" t="s">
        <v>4</v>
      </c>
      <c r="E207">
        <f>INDEX('Financials Canada'!$E$7:$N$19,MATCH('Input Data'!D207&amp;'Input Data'!C207,'Financials Canada'!$A$7:$A$19,0),MATCH('Input Data'!B207,'Financials Canada'!$E$1:$N$1,0))</f>
        <v>3789</v>
      </c>
      <c r="F207">
        <f>VLOOKUP(A207&amp;B207&amp;C207, 'Gross Profit &amp; EBITDA'!$D$2:$F$61, 2,FALSE)*E207</f>
        <v>2652.3</v>
      </c>
      <c r="G207">
        <f>VLOOKUP(A207&amp;B207&amp;C207, 'Gross Profit &amp; EBITDA'!$D$2:$F$61, 3,FALSE)*E207</f>
        <v>757.80000000000007</v>
      </c>
    </row>
    <row r="208" spans="1:7" x14ac:dyDescent="0.4">
      <c r="A208" s="28" t="s">
        <v>15</v>
      </c>
      <c r="B208" s="28">
        <v>2022</v>
      </c>
      <c r="C208" s="28" t="s">
        <v>8</v>
      </c>
      <c r="D208" s="28" t="s">
        <v>6</v>
      </c>
      <c r="E208">
        <f>INDEX('Financials Canada'!$E$7:$N$19,MATCH('Input Data'!D208&amp;'Input Data'!C208,'Financials Canada'!$A$7:$A$19,0),MATCH('Input Data'!B208,'Financials Canada'!$E$1:$N$1,0))</f>
        <v>2666</v>
      </c>
      <c r="F208">
        <f>VLOOKUP(A208&amp;B208&amp;C208, 'Gross Profit &amp; EBITDA'!$D$2:$F$61, 2,FALSE)*E208</f>
        <v>1333</v>
      </c>
      <c r="G208">
        <f>VLOOKUP(A208&amp;B208&amp;C208, 'Gross Profit &amp; EBITDA'!$D$2:$F$61, 3,FALSE)*E208</f>
        <v>533.20000000000005</v>
      </c>
    </row>
    <row r="209" spans="1:7" x14ac:dyDescent="0.4">
      <c r="A209" s="28" t="s">
        <v>15</v>
      </c>
      <c r="B209" s="28">
        <v>2022</v>
      </c>
      <c r="C209" s="28" t="s">
        <v>8</v>
      </c>
      <c r="D209" s="28" t="s">
        <v>4</v>
      </c>
      <c r="E209">
        <f>INDEX('Financials Canada'!$E$7:$N$19,MATCH('Input Data'!D209&amp;'Input Data'!C209,'Financials Canada'!$A$7:$A$19,0),MATCH('Input Data'!B209,'Financials Canada'!$E$1:$N$1,0))</f>
        <v>1738</v>
      </c>
      <c r="F209">
        <f>VLOOKUP(A209&amp;B209&amp;C209, 'Gross Profit &amp; EBITDA'!$D$2:$F$61, 2,FALSE)*E209</f>
        <v>869</v>
      </c>
      <c r="G209">
        <f>VLOOKUP(A209&amp;B209&amp;C209, 'Gross Profit &amp; EBITDA'!$D$2:$F$61, 3,FALSE)*E209</f>
        <v>347.6</v>
      </c>
    </row>
    <row r="210" spans="1:7" x14ac:dyDescent="0.4">
      <c r="A210" s="28" t="s">
        <v>15</v>
      </c>
      <c r="B210" s="28">
        <v>2022</v>
      </c>
      <c r="C210" s="28" t="s">
        <v>9</v>
      </c>
      <c r="D210" s="28" t="s">
        <v>6</v>
      </c>
      <c r="E210">
        <f>INDEX('Financials Canada'!$E$7:$N$19,MATCH('Input Data'!D210&amp;'Input Data'!C210,'Financials Canada'!$A$7:$A$19,0),MATCH('Input Data'!B210,'Financials Canada'!$E$1:$N$1,0))</f>
        <v>4690</v>
      </c>
      <c r="F210">
        <f>VLOOKUP(A210&amp;B210&amp;C210, 'Gross Profit &amp; EBITDA'!$D$2:$F$61, 2,FALSE)*E210</f>
        <v>2345</v>
      </c>
      <c r="G210">
        <f>VLOOKUP(A210&amp;B210&amp;C210, 'Gross Profit &amp; EBITDA'!$D$2:$F$61, 3,FALSE)*E210</f>
        <v>469</v>
      </c>
    </row>
    <row r="211" spans="1:7" x14ac:dyDescent="0.4">
      <c r="A211" s="28" t="s">
        <v>15</v>
      </c>
      <c r="B211" s="28">
        <v>2022</v>
      </c>
      <c r="C211" s="28" t="s">
        <v>9</v>
      </c>
      <c r="D211" s="28" t="s">
        <v>4</v>
      </c>
      <c r="E211">
        <f>INDEX('Financials Canada'!$E$7:$N$19,MATCH('Input Data'!D211&amp;'Input Data'!C211,'Financials Canada'!$A$7:$A$19,0),MATCH('Input Data'!B211,'Financials Canada'!$E$1:$N$1,0))</f>
        <v>3515</v>
      </c>
      <c r="F211">
        <f>VLOOKUP(A211&amp;B211&amp;C211, 'Gross Profit &amp; EBITDA'!$D$2:$F$61, 2,FALSE)*E211</f>
        <v>1757.5</v>
      </c>
      <c r="G211">
        <f>VLOOKUP(A211&amp;B211&amp;C211, 'Gross Profit &amp; EBITDA'!$D$2:$F$61, 3,FALSE)*E211</f>
        <v>351.5</v>
      </c>
    </row>
    <row r="212" spans="1:7" x14ac:dyDescent="0.4">
      <c r="A212" s="28" t="s">
        <v>15</v>
      </c>
      <c r="B212" s="28">
        <v>2023</v>
      </c>
      <c r="C212" s="28" t="s">
        <v>5</v>
      </c>
      <c r="D212" s="28" t="s">
        <v>6</v>
      </c>
      <c r="E212">
        <f>INDEX('Financials Canada'!$E$7:$N$19,MATCH('Input Data'!D212&amp;'Input Data'!C212,'Financials Canada'!$A$7:$A$19,0),MATCH('Input Data'!B212,'Financials Canada'!$E$1:$N$1,0))</f>
        <v>9330</v>
      </c>
      <c r="F212">
        <f>VLOOKUP(A212&amp;B212&amp;C212, 'Gross Profit &amp; EBITDA'!$D$2:$F$61, 2,FALSE)*E212</f>
        <v>6531.0000000000009</v>
      </c>
      <c r="G212">
        <f>VLOOKUP(A212&amp;B212&amp;C212, 'Gross Profit &amp; EBITDA'!$D$2:$F$61, 3,FALSE)*E212</f>
        <v>1866</v>
      </c>
    </row>
    <row r="213" spans="1:7" x14ac:dyDescent="0.4">
      <c r="A213" s="28" t="s">
        <v>15</v>
      </c>
      <c r="B213" s="28">
        <v>2023</v>
      </c>
      <c r="C213" s="28" t="s">
        <v>5</v>
      </c>
      <c r="D213" s="28" t="s">
        <v>4</v>
      </c>
      <c r="E213">
        <f>INDEX('Financials Canada'!$E$7:$N$19,MATCH('Input Data'!D213&amp;'Input Data'!C213,'Financials Canada'!$A$7:$A$19,0),MATCH('Input Data'!B213,'Financials Canada'!$E$1:$N$1,0))</f>
        <v>2298</v>
      </c>
      <c r="F213">
        <f>VLOOKUP(A213&amp;B213&amp;C213, 'Gross Profit &amp; EBITDA'!$D$2:$F$61, 2,FALSE)*E213</f>
        <v>1608.6000000000001</v>
      </c>
      <c r="G213">
        <f>VLOOKUP(A213&amp;B213&amp;C213, 'Gross Profit &amp; EBITDA'!$D$2:$F$61, 3,FALSE)*E213</f>
        <v>459.6</v>
      </c>
    </row>
    <row r="214" spans="1:7" x14ac:dyDescent="0.4">
      <c r="A214" s="28" t="s">
        <v>15</v>
      </c>
      <c r="B214" s="28">
        <v>2023</v>
      </c>
      <c r="C214" s="28" t="s">
        <v>8</v>
      </c>
      <c r="D214" s="28" t="s">
        <v>6</v>
      </c>
      <c r="E214">
        <f>INDEX('Financials Canada'!$E$7:$N$19,MATCH('Input Data'!D214&amp;'Input Data'!C214,'Financials Canada'!$A$7:$A$19,0),MATCH('Input Data'!B214,'Financials Canada'!$E$1:$N$1,0))</f>
        <v>4027</v>
      </c>
      <c r="F214">
        <f>VLOOKUP(A214&amp;B214&amp;C214, 'Gross Profit &amp; EBITDA'!$D$2:$F$61, 2,FALSE)*E214</f>
        <v>2818.9</v>
      </c>
      <c r="G214">
        <f>VLOOKUP(A214&amp;B214&amp;C214, 'Gross Profit &amp; EBITDA'!$D$2:$F$61, 3,FALSE)*E214</f>
        <v>805.40000000000009</v>
      </c>
    </row>
    <row r="215" spans="1:7" x14ac:dyDescent="0.4">
      <c r="A215" s="28" t="s">
        <v>15</v>
      </c>
      <c r="B215" s="28">
        <v>2023</v>
      </c>
      <c r="C215" s="28" t="s">
        <v>8</v>
      </c>
      <c r="D215" s="28" t="s">
        <v>4</v>
      </c>
      <c r="E215">
        <f>INDEX('Financials Canada'!$E$7:$N$19,MATCH('Input Data'!D215&amp;'Input Data'!C215,'Financials Canada'!$A$7:$A$19,0),MATCH('Input Data'!B215,'Financials Canada'!$E$1:$N$1,0))</f>
        <v>2471</v>
      </c>
      <c r="F215">
        <f>VLOOKUP(A215&amp;B215&amp;C215, 'Gross Profit &amp; EBITDA'!$D$2:$F$61, 2,FALSE)*E215</f>
        <v>1729.7000000000003</v>
      </c>
      <c r="G215">
        <f>VLOOKUP(A215&amp;B215&amp;C215, 'Gross Profit &amp; EBITDA'!$D$2:$F$61, 3,FALSE)*E215</f>
        <v>494.20000000000005</v>
      </c>
    </row>
    <row r="216" spans="1:7" x14ac:dyDescent="0.4">
      <c r="A216" s="28" t="s">
        <v>15</v>
      </c>
      <c r="B216" s="28">
        <v>2023</v>
      </c>
      <c r="C216" s="28" t="s">
        <v>9</v>
      </c>
      <c r="D216" s="28" t="s">
        <v>6</v>
      </c>
      <c r="E216">
        <f>INDEX('Financials Canada'!$E$7:$N$19,MATCH('Input Data'!D216&amp;'Input Data'!C216,'Financials Canada'!$A$7:$A$19,0),MATCH('Input Data'!B216,'Financials Canada'!$E$1:$N$1,0))</f>
        <v>5311</v>
      </c>
      <c r="F216">
        <f>VLOOKUP(A216&amp;B216&amp;C216, 'Gross Profit &amp; EBITDA'!$D$2:$F$61, 2,FALSE)*E216</f>
        <v>4248.8</v>
      </c>
      <c r="G216">
        <f>VLOOKUP(A216&amp;B216&amp;C216, 'Gross Profit &amp; EBITDA'!$D$2:$F$61, 3,FALSE)*E216</f>
        <v>531.1</v>
      </c>
    </row>
    <row r="217" spans="1:7" x14ac:dyDescent="0.4">
      <c r="A217" s="28" t="s">
        <v>15</v>
      </c>
      <c r="B217" s="28">
        <v>2023</v>
      </c>
      <c r="C217" s="28" t="s">
        <v>9</v>
      </c>
      <c r="D217" s="28" t="s">
        <v>4</v>
      </c>
      <c r="E217">
        <f>INDEX('Financials Canada'!$E$7:$N$19,MATCH('Input Data'!D217&amp;'Input Data'!C217,'Financials Canada'!$A$7:$A$19,0),MATCH('Input Data'!B217,'Financials Canada'!$E$1:$N$1,0))</f>
        <v>2532</v>
      </c>
      <c r="F217">
        <f>VLOOKUP(A217&amp;B217&amp;C217, 'Gross Profit &amp; EBITDA'!$D$2:$F$61, 2,FALSE)*E217</f>
        <v>2025.6000000000001</v>
      </c>
      <c r="G217">
        <f>VLOOKUP(A217&amp;B217&amp;C217, 'Gross Profit &amp; EBITDA'!$D$2:$F$61, 3,FALSE)*E217</f>
        <v>253.20000000000002</v>
      </c>
    </row>
    <row r="218" spans="1:7" x14ac:dyDescent="0.4">
      <c r="A218" s="28" t="s">
        <v>15</v>
      </c>
      <c r="B218" s="28">
        <v>2024</v>
      </c>
      <c r="C218" s="28" t="s">
        <v>5</v>
      </c>
      <c r="D218" s="28" t="s">
        <v>6</v>
      </c>
      <c r="E218">
        <f>INDEX('Financials Canada'!$E$7:$N$19,MATCH('Input Data'!D218&amp;'Input Data'!C218,'Financials Canada'!$A$7:$A$19,0),MATCH('Input Data'!B218,'Financials Canada'!$E$1:$N$1,0))</f>
        <v>6979</v>
      </c>
      <c r="F218">
        <f>VLOOKUP(A218&amp;B218&amp;C218, 'Gross Profit &amp; EBITDA'!$D$2:$F$61, 2,FALSE)*E218</f>
        <v>4885.3</v>
      </c>
      <c r="G218">
        <f>VLOOKUP(A218&amp;B218&amp;C218, 'Gross Profit &amp; EBITDA'!$D$2:$F$61, 3,FALSE)*E218</f>
        <v>697.90000000000009</v>
      </c>
    </row>
    <row r="219" spans="1:7" x14ac:dyDescent="0.4">
      <c r="A219" s="28" t="s">
        <v>15</v>
      </c>
      <c r="B219" s="28">
        <v>2024</v>
      </c>
      <c r="C219" s="28" t="s">
        <v>5</v>
      </c>
      <c r="D219" s="28" t="s">
        <v>4</v>
      </c>
      <c r="E219">
        <f>INDEX('Financials Canada'!$E$7:$N$19,MATCH('Input Data'!D219&amp;'Input Data'!C219,'Financials Canada'!$A$7:$A$19,0),MATCH('Input Data'!B219,'Financials Canada'!$E$1:$N$1,0))</f>
        <v>4440</v>
      </c>
      <c r="F219">
        <f>VLOOKUP(A219&amp;B219&amp;C219, 'Gross Profit &amp; EBITDA'!$D$2:$F$61, 2,FALSE)*E219</f>
        <v>3108.0000000000005</v>
      </c>
      <c r="G219">
        <f>VLOOKUP(A219&amp;B219&amp;C219, 'Gross Profit &amp; EBITDA'!$D$2:$F$61, 3,FALSE)*E219</f>
        <v>444</v>
      </c>
    </row>
    <row r="220" spans="1:7" x14ac:dyDescent="0.4">
      <c r="A220" s="28" t="s">
        <v>15</v>
      </c>
      <c r="B220" s="28">
        <v>2024</v>
      </c>
      <c r="C220" s="28" t="s">
        <v>8</v>
      </c>
      <c r="D220" s="28" t="s">
        <v>6</v>
      </c>
      <c r="E220">
        <f>INDEX('Financials Canada'!$E$7:$N$19,MATCH('Input Data'!D220&amp;'Input Data'!C220,'Financials Canada'!$A$7:$A$19,0),MATCH('Input Data'!B220,'Financials Canada'!$E$1:$N$1,0))</f>
        <v>2778</v>
      </c>
      <c r="F220">
        <f>VLOOKUP(A220&amp;B220&amp;C220, 'Gross Profit &amp; EBITDA'!$D$2:$F$61, 2,FALSE)*E220</f>
        <v>1389</v>
      </c>
      <c r="G220">
        <f>VLOOKUP(A220&amp;B220&amp;C220, 'Gross Profit &amp; EBITDA'!$D$2:$F$61, 3,FALSE)*E220</f>
        <v>555.6</v>
      </c>
    </row>
    <row r="221" spans="1:7" x14ac:dyDescent="0.4">
      <c r="A221" s="28" t="s">
        <v>15</v>
      </c>
      <c r="B221" s="28">
        <v>2024</v>
      </c>
      <c r="C221" s="28" t="s">
        <v>8</v>
      </c>
      <c r="D221" s="28" t="s">
        <v>4</v>
      </c>
      <c r="E221">
        <f>INDEX('Financials Canada'!$E$7:$N$19,MATCH('Input Data'!D221&amp;'Input Data'!C221,'Financials Canada'!$A$7:$A$19,0),MATCH('Input Data'!B221,'Financials Canada'!$E$1:$N$1,0))</f>
        <v>1689</v>
      </c>
      <c r="F221">
        <f>VLOOKUP(A221&amp;B221&amp;C221, 'Gross Profit &amp; EBITDA'!$D$2:$F$61, 2,FALSE)*E221</f>
        <v>844.5</v>
      </c>
      <c r="G221">
        <f>VLOOKUP(A221&amp;B221&amp;C221, 'Gross Profit &amp; EBITDA'!$D$2:$F$61, 3,FALSE)*E221</f>
        <v>337.8</v>
      </c>
    </row>
    <row r="222" spans="1:7" x14ac:dyDescent="0.4">
      <c r="A222" s="28" t="s">
        <v>15</v>
      </c>
      <c r="B222" s="28">
        <v>2024</v>
      </c>
      <c r="C222" s="28" t="s">
        <v>9</v>
      </c>
      <c r="D222" s="28" t="s">
        <v>6</v>
      </c>
      <c r="E222">
        <f>INDEX('Financials Canada'!$E$7:$N$19,MATCH('Input Data'!D222&amp;'Input Data'!C222,'Financials Canada'!$A$7:$A$19,0),MATCH('Input Data'!B222,'Financials Canada'!$E$1:$N$1,0))</f>
        <v>6528</v>
      </c>
      <c r="F222">
        <f>VLOOKUP(A222&amp;B222&amp;C222, 'Gross Profit &amp; EBITDA'!$D$2:$F$61, 2,FALSE)*E222</f>
        <v>3264</v>
      </c>
      <c r="G222">
        <f>VLOOKUP(A222&amp;B222&amp;C222, 'Gross Profit &amp; EBITDA'!$D$2:$F$61, 3,FALSE)*E222</f>
        <v>652.80000000000007</v>
      </c>
    </row>
    <row r="223" spans="1:7" x14ac:dyDescent="0.4">
      <c r="A223" s="28" t="s">
        <v>15</v>
      </c>
      <c r="B223" s="28">
        <v>2024</v>
      </c>
      <c r="C223" s="28" t="s">
        <v>9</v>
      </c>
      <c r="D223" s="28" t="s">
        <v>4</v>
      </c>
      <c r="E223">
        <f>INDEX('Financials Canada'!$E$7:$N$19,MATCH('Input Data'!D223&amp;'Input Data'!C223,'Financials Canada'!$A$7:$A$19,0),MATCH('Input Data'!B223,'Financials Canada'!$E$1:$N$1,0))</f>
        <v>1611</v>
      </c>
      <c r="F223">
        <f>VLOOKUP(A223&amp;B223&amp;C223, 'Gross Profit &amp; EBITDA'!$D$2:$F$61, 2,FALSE)*E223</f>
        <v>805.5</v>
      </c>
      <c r="G223">
        <f>VLOOKUP(A223&amp;B223&amp;C223, 'Gross Profit &amp; EBITDA'!$D$2:$F$61, 3,FALSE)*E223</f>
        <v>161.10000000000002</v>
      </c>
    </row>
    <row r="224" spans="1:7" x14ac:dyDescent="0.4">
      <c r="A224" s="28" t="s">
        <v>15</v>
      </c>
      <c r="B224" s="28">
        <v>2025</v>
      </c>
      <c r="C224" s="28" t="s">
        <v>5</v>
      </c>
      <c r="D224" s="28" t="s">
        <v>6</v>
      </c>
      <c r="E224">
        <f>INDEX('Financials Canada'!$E$7:$N$19,MATCH('Input Data'!D224&amp;'Input Data'!C224,'Financials Canada'!$A$7:$A$19,0),MATCH('Input Data'!B224,'Financials Canada'!$E$1:$N$1,0))</f>
        <v>8809</v>
      </c>
      <c r="F224">
        <f>VLOOKUP(A224&amp;B224&amp;C224, 'Gross Profit &amp; EBITDA'!$D$2:$F$61, 2,FALSE)*E224</f>
        <v>4404.5</v>
      </c>
      <c r="G224">
        <f>VLOOKUP(A224&amp;B224&amp;C224, 'Gross Profit &amp; EBITDA'!$D$2:$F$61, 3,FALSE)*E224</f>
        <v>880.90000000000009</v>
      </c>
    </row>
    <row r="225" spans="1:7" x14ac:dyDescent="0.4">
      <c r="A225" s="28" t="s">
        <v>15</v>
      </c>
      <c r="B225" s="28">
        <v>2025</v>
      </c>
      <c r="C225" s="28" t="s">
        <v>5</v>
      </c>
      <c r="D225" s="28" t="s">
        <v>4</v>
      </c>
      <c r="E225">
        <f>INDEX('Financials Canada'!$E$7:$N$19,MATCH('Input Data'!D225&amp;'Input Data'!C225,'Financials Canada'!$A$7:$A$19,0),MATCH('Input Data'!B225,'Financials Canada'!$E$1:$N$1,0))</f>
        <v>4901</v>
      </c>
      <c r="F225">
        <f>VLOOKUP(A225&amp;B225&amp;C225, 'Gross Profit &amp; EBITDA'!$D$2:$F$61, 2,FALSE)*E225</f>
        <v>2450.5</v>
      </c>
      <c r="G225">
        <f>VLOOKUP(A225&amp;B225&amp;C225, 'Gross Profit &amp; EBITDA'!$D$2:$F$61, 3,FALSE)*E225</f>
        <v>490.1</v>
      </c>
    </row>
    <row r="226" spans="1:7" x14ac:dyDescent="0.4">
      <c r="A226" s="28" t="s">
        <v>15</v>
      </c>
      <c r="B226" s="28">
        <v>2025</v>
      </c>
      <c r="C226" s="28" t="s">
        <v>8</v>
      </c>
      <c r="D226" s="28" t="s">
        <v>6</v>
      </c>
      <c r="E226">
        <f>INDEX('Financials Canada'!$E$7:$N$19,MATCH('Input Data'!D226&amp;'Input Data'!C226,'Financials Canada'!$A$7:$A$19,0),MATCH('Input Data'!B226,'Financials Canada'!$E$1:$N$1,0))</f>
        <v>5369</v>
      </c>
      <c r="F226">
        <f>VLOOKUP(A226&amp;B226&amp;C226, 'Gross Profit &amp; EBITDA'!$D$2:$F$61, 2,FALSE)*E226</f>
        <v>2684.5</v>
      </c>
      <c r="G226">
        <f>VLOOKUP(A226&amp;B226&amp;C226, 'Gross Profit &amp; EBITDA'!$D$2:$F$61, 3,FALSE)*E226</f>
        <v>1073.8</v>
      </c>
    </row>
    <row r="227" spans="1:7" x14ac:dyDescent="0.4">
      <c r="A227" s="28" t="s">
        <v>15</v>
      </c>
      <c r="B227" s="28">
        <v>2025</v>
      </c>
      <c r="C227" s="28" t="s">
        <v>8</v>
      </c>
      <c r="D227" s="28" t="s">
        <v>4</v>
      </c>
      <c r="E227">
        <f>INDEX('Financials Canada'!$E$7:$N$19,MATCH('Input Data'!D227&amp;'Input Data'!C227,'Financials Canada'!$A$7:$A$19,0),MATCH('Input Data'!B227,'Financials Canada'!$E$1:$N$1,0))</f>
        <v>2300</v>
      </c>
      <c r="F227">
        <f>VLOOKUP(A227&amp;B227&amp;C227, 'Gross Profit &amp; EBITDA'!$D$2:$F$61, 2,FALSE)*E227</f>
        <v>1150</v>
      </c>
      <c r="G227">
        <f>VLOOKUP(A227&amp;B227&amp;C227, 'Gross Profit &amp; EBITDA'!$D$2:$F$61, 3,FALSE)*E227</f>
        <v>460</v>
      </c>
    </row>
    <row r="228" spans="1:7" x14ac:dyDescent="0.4">
      <c r="A228" s="28" t="s">
        <v>15</v>
      </c>
      <c r="B228" s="28">
        <v>2025</v>
      </c>
      <c r="C228" s="28" t="s">
        <v>9</v>
      </c>
      <c r="D228" s="28" t="s">
        <v>6</v>
      </c>
      <c r="E228">
        <f>INDEX('Financials Canada'!$E$7:$N$19,MATCH('Input Data'!D228&amp;'Input Data'!C228,'Financials Canada'!$A$7:$A$19,0),MATCH('Input Data'!B228,'Financials Canada'!$E$1:$N$1,0))</f>
        <v>7646</v>
      </c>
      <c r="F228">
        <f>VLOOKUP(A228&amp;B228&amp;C228, 'Gross Profit &amp; EBITDA'!$D$2:$F$61, 2,FALSE)*E228</f>
        <v>3823</v>
      </c>
      <c r="G228">
        <f>VLOOKUP(A228&amp;B228&amp;C228, 'Gross Profit &amp; EBITDA'!$D$2:$F$61, 3,FALSE)*E228</f>
        <v>1529.2</v>
      </c>
    </row>
    <row r="229" spans="1:7" x14ac:dyDescent="0.4">
      <c r="A229" s="28" t="s">
        <v>15</v>
      </c>
      <c r="B229" s="28">
        <v>2025</v>
      </c>
      <c r="C229" s="28" t="s">
        <v>9</v>
      </c>
      <c r="D229" s="28" t="s">
        <v>4</v>
      </c>
      <c r="E229">
        <f>INDEX('Financials Canada'!$E$7:$N$19,MATCH('Input Data'!D229&amp;'Input Data'!C229,'Financials Canada'!$A$7:$A$19,0),MATCH('Input Data'!B229,'Financials Canada'!$E$1:$N$1,0))</f>
        <v>455</v>
      </c>
      <c r="F229">
        <f>VLOOKUP(A229&amp;B229&amp;C229, 'Gross Profit &amp; EBITDA'!$D$2:$F$61, 2,FALSE)*E229</f>
        <v>227.5</v>
      </c>
      <c r="G229">
        <f>VLOOKUP(A229&amp;B229&amp;C229, 'Gross Profit &amp; EBITDA'!$D$2:$F$61, 3,FALSE)*E229</f>
        <v>91</v>
      </c>
    </row>
    <row r="230" spans="1:7" x14ac:dyDescent="0.4">
      <c r="A230" s="28" t="s">
        <v>15</v>
      </c>
      <c r="B230" s="28">
        <v>2026</v>
      </c>
      <c r="C230" s="28" t="s">
        <v>5</v>
      </c>
      <c r="D230" s="28" t="s">
        <v>6</v>
      </c>
      <c r="E230">
        <f>INDEX('Financials Canada'!$E$7:$N$19,MATCH('Input Data'!D230&amp;'Input Data'!C230,'Financials Canada'!$A$7:$A$19,0),MATCH('Input Data'!B230,'Financials Canada'!$E$1:$N$1,0))</f>
        <v>8073</v>
      </c>
      <c r="F230">
        <f>VLOOKUP(A230&amp;B230&amp;C230, 'Gross Profit &amp; EBITDA'!$D$2:$F$61, 2,FALSE)*E230</f>
        <v>4843.8000000000011</v>
      </c>
      <c r="G230">
        <f>VLOOKUP(A230&amp;B230&amp;C230, 'Gross Profit &amp; EBITDA'!$D$2:$F$61, 3,FALSE)*E230</f>
        <v>1614.6000000000001</v>
      </c>
    </row>
    <row r="231" spans="1:7" x14ac:dyDescent="0.4">
      <c r="A231" s="28" t="s">
        <v>15</v>
      </c>
      <c r="B231" s="28">
        <v>2026</v>
      </c>
      <c r="C231" s="28" t="s">
        <v>5</v>
      </c>
      <c r="D231" s="28" t="s">
        <v>4</v>
      </c>
      <c r="E231">
        <f>INDEX('Financials Canada'!$E$7:$N$19,MATCH('Input Data'!D231&amp;'Input Data'!C231,'Financials Canada'!$A$7:$A$19,0),MATCH('Input Data'!B231,'Financials Canada'!$E$1:$N$1,0))</f>
        <v>3828</v>
      </c>
      <c r="F231">
        <f>VLOOKUP(A231&amp;B231&amp;C231, 'Gross Profit &amp; EBITDA'!$D$2:$F$61, 2,FALSE)*E231</f>
        <v>2296.8000000000002</v>
      </c>
      <c r="G231">
        <f>VLOOKUP(A231&amp;B231&amp;C231, 'Gross Profit &amp; EBITDA'!$D$2:$F$61, 3,FALSE)*E231</f>
        <v>765.6</v>
      </c>
    </row>
    <row r="232" spans="1:7" x14ac:dyDescent="0.4">
      <c r="A232" s="28" t="s">
        <v>15</v>
      </c>
      <c r="B232" s="28">
        <v>2026</v>
      </c>
      <c r="C232" s="28" t="s">
        <v>8</v>
      </c>
      <c r="D232" s="28" t="s">
        <v>6</v>
      </c>
      <c r="E232">
        <f>INDEX('Financials Canada'!$E$7:$N$19,MATCH('Input Data'!D232&amp;'Input Data'!C232,'Financials Canada'!$A$7:$A$19,0),MATCH('Input Data'!B232,'Financials Canada'!$E$1:$N$1,0))</f>
        <v>4109</v>
      </c>
      <c r="F232">
        <f>VLOOKUP(A232&amp;B232&amp;C232, 'Gross Profit &amp; EBITDA'!$D$2:$F$61, 2,FALSE)*E232</f>
        <v>3287.2000000000003</v>
      </c>
      <c r="G232">
        <f>VLOOKUP(A232&amp;B232&amp;C232, 'Gross Profit &amp; EBITDA'!$D$2:$F$61, 3,FALSE)*E232</f>
        <v>410.90000000000003</v>
      </c>
    </row>
    <row r="233" spans="1:7" x14ac:dyDescent="0.4">
      <c r="A233" s="28" t="s">
        <v>15</v>
      </c>
      <c r="B233" s="28">
        <v>2026</v>
      </c>
      <c r="C233" s="28" t="s">
        <v>8</v>
      </c>
      <c r="D233" s="28" t="s">
        <v>4</v>
      </c>
      <c r="E233">
        <f>INDEX('Financials Canada'!$E$7:$N$19,MATCH('Input Data'!D233&amp;'Input Data'!C233,'Financials Canada'!$A$7:$A$19,0),MATCH('Input Data'!B233,'Financials Canada'!$E$1:$N$1,0))</f>
        <v>3500</v>
      </c>
      <c r="F233">
        <f>VLOOKUP(A233&amp;B233&amp;C233, 'Gross Profit &amp; EBITDA'!$D$2:$F$61, 2,FALSE)*E233</f>
        <v>2800</v>
      </c>
      <c r="G233">
        <f>VLOOKUP(A233&amp;B233&amp;C233, 'Gross Profit &amp; EBITDA'!$D$2:$F$61, 3,FALSE)*E233</f>
        <v>350</v>
      </c>
    </row>
    <row r="234" spans="1:7" x14ac:dyDescent="0.4">
      <c r="A234" s="28" t="s">
        <v>15</v>
      </c>
      <c r="B234" s="28">
        <v>2026</v>
      </c>
      <c r="C234" s="28" t="s">
        <v>9</v>
      </c>
      <c r="D234" s="28" t="s">
        <v>6</v>
      </c>
      <c r="E234">
        <f>INDEX('Financials Canada'!$E$7:$N$19,MATCH('Input Data'!D234&amp;'Input Data'!C234,'Financials Canada'!$A$7:$A$19,0),MATCH('Input Data'!B234,'Financials Canada'!$E$1:$N$1,0))</f>
        <v>5449</v>
      </c>
      <c r="F234">
        <f>VLOOKUP(A234&amp;B234&amp;C234, 'Gross Profit &amp; EBITDA'!$D$2:$F$61, 2,FALSE)*E234</f>
        <v>4359.2</v>
      </c>
      <c r="G234">
        <f>VLOOKUP(A234&amp;B234&amp;C234, 'Gross Profit &amp; EBITDA'!$D$2:$F$61, 3,FALSE)*E234</f>
        <v>544.9</v>
      </c>
    </row>
    <row r="235" spans="1:7" x14ac:dyDescent="0.4">
      <c r="A235" s="28" t="s">
        <v>15</v>
      </c>
      <c r="B235" s="28">
        <v>2026</v>
      </c>
      <c r="C235" s="28" t="s">
        <v>9</v>
      </c>
      <c r="D235" s="28" t="s">
        <v>4</v>
      </c>
      <c r="E235">
        <f>INDEX('Financials Canada'!$E$7:$N$19,MATCH('Input Data'!D235&amp;'Input Data'!C235,'Financials Canada'!$A$7:$A$19,0),MATCH('Input Data'!B235,'Financials Canada'!$E$1:$N$1,0))</f>
        <v>3022</v>
      </c>
      <c r="F235">
        <f>VLOOKUP(A235&amp;B235&amp;C235, 'Gross Profit &amp; EBITDA'!$D$2:$F$61, 2,FALSE)*E235</f>
        <v>2417.6</v>
      </c>
      <c r="G235">
        <f>VLOOKUP(A235&amp;B235&amp;C235, 'Gross Profit &amp; EBITDA'!$D$2:$F$61, 3,FALSE)*E235</f>
        <v>302.2</v>
      </c>
    </row>
    <row r="236" spans="1:7" x14ac:dyDescent="0.4">
      <c r="A236" s="28" t="s">
        <v>15</v>
      </c>
      <c r="B236" s="28">
        <v>2027</v>
      </c>
      <c r="C236" s="28" t="s">
        <v>5</v>
      </c>
      <c r="D236" s="28" t="s">
        <v>6</v>
      </c>
      <c r="E236">
        <f>INDEX('Financials Canada'!$E$7:$N$19,MATCH('Input Data'!D236&amp;'Input Data'!C236,'Financials Canada'!$A$7:$A$19,0),MATCH('Input Data'!B236,'Financials Canada'!$E$1:$N$1,0))</f>
        <v>7814</v>
      </c>
      <c r="F236">
        <f>VLOOKUP(A236&amp;B236&amp;C236, 'Gross Profit &amp; EBITDA'!$D$2:$F$61, 2,FALSE)*E236</f>
        <v>3907</v>
      </c>
      <c r="G236">
        <f>VLOOKUP(A236&amp;B236&amp;C236, 'Gross Profit &amp; EBITDA'!$D$2:$F$61, 3,FALSE)*E236</f>
        <v>1562.8000000000002</v>
      </c>
    </row>
    <row r="237" spans="1:7" x14ac:dyDescent="0.4">
      <c r="A237" s="28" t="s">
        <v>15</v>
      </c>
      <c r="B237" s="28">
        <v>2027</v>
      </c>
      <c r="C237" s="28" t="s">
        <v>5</v>
      </c>
      <c r="D237" s="28" t="s">
        <v>4</v>
      </c>
      <c r="E237">
        <f>INDEX('Financials Canada'!$E$7:$N$19,MATCH('Input Data'!D237&amp;'Input Data'!C237,'Financials Canada'!$A$7:$A$19,0),MATCH('Input Data'!B237,'Financials Canada'!$E$1:$N$1,0))</f>
        <v>1808</v>
      </c>
      <c r="F237">
        <f>VLOOKUP(A237&amp;B237&amp;C237, 'Gross Profit &amp; EBITDA'!$D$2:$F$61, 2,FALSE)*E237</f>
        <v>904</v>
      </c>
      <c r="G237">
        <f>VLOOKUP(A237&amp;B237&amp;C237, 'Gross Profit &amp; EBITDA'!$D$2:$F$61, 3,FALSE)*E237</f>
        <v>361.6</v>
      </c>
    </row>
    <row r="238" spans="1:7" x14ac:dyDescent="0.4">
      <c r="A238" s="28" t="s">
        <v>15</v>
      </c>
      <c r="B238" s="28">
        <v>2027</v>
      </c>
      <c r="C238" s="28" t="s">
        <v>8</v>
      </c>
      <c r="D238" s="28" t="s">
        <v>6</v>
      </c>
      <c r="E238">
        <f>INDEX('Financials Canada'!$E$7:$N$19,MATCH('Input Data'!D238&amp;'Input Data'!C238,'Financials Canada'!$A$7:$A$19,0),MATCH('Input Data'!B238,'Financials Canada'!$E$1:$N$1,0))</f>
        <v>3706</v>
      </c>
      <c r="F238">
        <f>VLOOKUP(A238&amp;B238&amp;C238, 'Gross Profit &amp; EBITDA'!$D$2:$F$61, 2,FALSE)*E238</f>
        <v>2594.2000000000003</v>
      </c>
      <c r="G238">
        <f>VLOOKUP(A238&amp;B238&amp;C238, 'Gross Profit &amp; EBITDA'!$D$2:$F$61, 3,FALSE)*E238</f>
        <v>741.2</v>
      </c>
    </row>
    <row r="239" spans="1:7" x14ac:dyDescent="0.4">
      <c r="A239" s="28" t="s">
        <v>15</v>
      </c>
      <c r="B239" s="28">
        <v>2027</v>
      </c>
      <c r="C239" s="28" t="s">
        <v>8</v>
      </c>
      <c r="D239" s="28" t="s">
        <v>4</v>
      </c>
      <c r="E239">
        <f>INDEX('Financials Canada'!$E$7:$N$19,MATCH('Input Data'!D239&amp;'Input Data'!C239,'Financials Canada'!$A$7:$A$19,0),MATCH('Input Data'!B239,'Financials Canada'!$E$1:$N$1,0))</f>
        <v>2150</v>
      </c>
      <c r="F239">
        <f>VLOOKUP(A239&amp;B239&amp;C239, 'Gross Profit &amp; EBITDA'!$D$2:$F$61, 2,FALSE)*E239</f>
        <v>1505.0000000000002</v>
      </c>
      <c r="G239">
        <f>VLOOKUP(A239&amp;B239&amp;C239, 'Gross Profit &amp; EBITDA'!$D$2:$F$61, 3,FALSE)*E239</f>
        <v>430</v>
      </c>
    </row>
    <row r="240" spans="1:7" x14ac:dyDescent="0.4">
      <c r="A240" s="28" t="s">
        <v>15</v>
      </c>
      <c r="B240" s="28">
        <v>2027</v>
      </c>
      <c r="C240" s="28" t="s">
        <v>9</v>
      </c>
      <c r="D240" s="28" t="s">
        <v>6</v>
      </c>
      <c r="E240">
        <f>INDEX('Financials Canada'!$E$7:$N$19,MATCH('Input Data'!D240&amp;'Input Data'!C240,'Financials Canada'!$A$7:$A$19,0),MATCH('Input Data'!B240,'Financials Canada'!$E$1:$N$1,0))</f>
        <v>4586</v>
      </c>
      <c r="F240">
        <f>VLOOKUP(A240&amp;B240&amp;C240, 'Gross Profit &amp; EBITDA'!$D$2:$F$61, 2,FALSE)*E240</f>
        <v>2751.6000000000004</v>
      </c>
      <c r="G240">
        <f>VLOOKUP(A240&amp;B240&amp;C240, 'Gross Profit &amp; EBITDA'!$D$2:$F$61, 3,FALSE)*E240</f>
        <v>458.6</v>
      </c>
    </row>
    <row r="241" spans="1:7" x14ac:dyDescent="0.4">
      <c r="A241" s="28" t="s">
        <v>15</v>
      </c>
      <c r="B241" s="28">
        <v>2027</v>
      </c>
      <c r="C241" s="28" t="s">
        <v>9</v>
      </c>
      <c r="D241" s="28" t="s">
        <v>4</v>
      </c>
      <c r="E241">
        <f>INDEX('Financials Canada'!$E$7:$N$19,MATCH('Input Data'!D241&amp;'Input Data'!C241,'Financials Canada'!$A$7:$A$19,0),MATCH('Input Data'!B241,'Financials Canada'!$E$1:$N$1,0))</f>
        <v>3867</v>
      </c>
      <c r="F241">
        <f>VLOOKUP(A241&amp;B241&amp;C241, 'Gross Profit &amp; EBITDA'!$D$2:$F$61, 2,FALSE)*E241</f>
        <v>2320.2000000000003</v>
      </c>
      <c r="G241">
        <f>VLOOKUP(A241&amp;B241&amp;C241, 'Gross Profit &amp; EBITDA'!$D$2:$F$61, 3,FALSE)*E241</f>
        <v>386.70000000000005</v>
      </c>
    </row>
  </sheetData>
  <pageMargins left="0.7" right="0.7" top="0.75" bottom="0.75" header="0.3" footer="0.3"/>
  <pageSetup orientation="portrait" r:id="rId7"/>
  <tableParts count="2">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F96C9-81F5-B84A-BB4A-FF3FCDC315BA}">
  <dimension ref="A1:O41"/>
  <sheetViews>
    <sheetView showGridLines="0" tabSelected="1" zoomScale="70" zoomScaleNormal="70" workbookViewId="0">
      <selection activeCell="A6" sqref="A6"/>
    </sheetView>
  </sheetViews>
  <sheetFormatPr defaultColWidth="11.08203125" defaultRowHeight="16" x14ac:dyDescent="0.4"/>
  <cols>
    <col min="1" max="1" width="26.6640625" bestFit="1" customWidth="1"/>
    <col min="2" max="2" width="12.5" style="1" bestFit="1" customWidth="1"/>
    <col min="3" max="3" width="18" bestFit="1" customWidth="1"/>
    <col min="4" max="4" width="10.5" bestFit="1" customWidth="1"/>
    <col min="5" max="5" width="10.83203125" bestFit="1" customWidth="1"/>
    <col min="6" max="14" width="11.83203125" bestFit="1" customWidth="1"/>
    <col min="15" max="15" width="5.6640625" bestFit="1" customWidth="1"/>
  </cols>
  <sheetData>
    <row r="1" spans="1:15" x14ac:dyDescent="0.4">
      <c r="D1" s="2" t="s">
        <v>0</v>
      </c>
      <c r="E1" s="3">
        <v>2018</v>
      </c>
      <c r="F1" s="3">
        <v>2019</v>
      </c>
      <c r="G1" s="3">
        <v>2020</v>
      </c>
      <c r="H1" s="3">
        <v>2021</v>
      </c>
      <c r="I1" s="3">
        <v>2022</v>
      </c>
      <c r="J1" s="3">
        <v>2023</v>
      </c>
      <c r="K1" s="3">
        <v>2024</v>
      </c>
      <c r="L1" s="3">
        <v>2025</v>
      </c>
      <c r="M1" s="3">
        <v>2026</v>
      </c>
      <c r="N1" s="3">
        <v>2027</v>
      </c>
    </row>
    <row r="2" spans="1:15" x14ac:dyDescent="0.4">
      <c r="D2" s="4" t="s">
        <v>1</v>
      </c>
      <c r="E2" s="5"/>
      <c r="F2" s="6">
        <v>43466</v>
      </c>
      <c r="G2" s="6">
        <v>43831</v>
      </c>
      <c r="H2" s="6">
        <v>44197</v>
      </c>
      <c r="I2" s="6">
        <v>44562</v>
      </c>
      <c r="J2" s="6">
        <v>44927</v>
      </c>
      <c r="K2" s="6">
        <v>45292</v>
      </c>
      <c r="L2" s="6">
        <v>45658</v>
      </c>
      <c r="M2" s="6">
        <v>46023</v>
      </c>
      <c r="N2" s="6">
        <v>46388</v>
      </c>
    </row>
    <row r="3" spans="1:15" x14ac:dyDescent="0.4">
      <c r="D3" s="4" t="s">
        <v>2</v>
      </c>
      <c r="E3" s="6">
        <v>43465</v>
      </c>
      <c r="F3" s="6">
        <v>43830</v>
      </c>
      <c r="G3" s="6">
        <v>44196</v>
      </c>
      <c r="H3" s="6">
        <v>44561</v>
      </c>
      <c r="I3" s="6">
        <v>44926</v>
      </c>
      <c r="J3" s="6">
        <v>45291</v>
      </c>
      <c r="K3" s="6">
        <v>45657</v>
      </c>
      <c r="L3" s="6">
        <v>46022</v>
      </c>
      <c r="M3" s="6">
        <v>46387</v>
      </c>
      <c r="N3" s="6">
        <v>46752</v>
      </c>
    </row>
    <row r="4" spans="1:15" x14ac:dyDescent="0.4">
      <c r="D4" s="7"/>
    </row>
    <row r="5" spans="1:15" x14ac:dyDescent="0.4">
      <c r="D5" s="7"/>
    </row>
    <row r="6" spans="1:15" x14ac:dyDescent="0.4">
      <c r="A6" t="s">
        <v>21</v>
      </c>
      <c r="B6" s="1" t="s">
        <v>3</v>
      </c>
      <c r="C6" s="8" t="s">
        <v>16</v>
      </c>
      <c r="D6" s="9"/>
      <c r="E6" s="8"/>
      <c r="F6" s="8"/>
      <c r="G6" s="8"/>
      <c r="H6" s="8"/>
      <c r="I6" s="8"/>
      <c r="J6" s="8"/>
      <c r="K6" s="8"/>
      <c r="L6" s="8"/>
      <c r="M6" s="8"/>
      <c r="N6" s="8"/>
    </row>
    <row r="7" spans="1:15" x14ac:dyDescent="0.4">
      <c r="A7" t="str">
        <f>B7&amp;C7</f>
        <v>SMBArtificial Intelligence</v>
      </c>
      <c r="B7" s="10" t="s">
        <v>4</v>
      </c>
      <c r="C7" s="11" t="s">
        <v>5</v>
      </c>
      <c r="D7" s="7"/>
      <c r="E7" s="12">
        <v>1869</v>
      </c>
      <c r="F7" s="12">
        <v>3211</v>
      </c>
      <c r="G7" s="12">
        <v>4810</v>
      </c>
      <c r="H7" s="12">
        <v>7470</v>
      </c>
      <c r="I7" s="12">
        <v>11367</v>
      </c>
      <c r="J7" s="12">
        <v>6894</v>
      </c>
      <c r="K7" s="12">
        <v>8880</v>
      </c>
      <c r="L7" s="12">
        <v>4901</v>
      </c>
      <c r="M7" s="12">
        <v>3828</v>
      </c>
      <c r="N7" s="12">
        <v>5424</v>
      </c>
    </row>
    <row r="8" spans="1:15" x14ac:dyDescent="0.4">
      <c r="A8" t="str">
        <f t="shared" ref="A8:A19" si="0">B8&amp;C8</f>
        <v>EnterpriseArtificial Intelligence</v>
      </c>
      <c r="B8" s="13" t="s">
        <v>6</v>
      </c>
      <c r="C8" s="14" t="s">
        <v>5</v>
      </c>
      <c r="D8" s="15"/>
      <c r="E8" s="16">
        <v>23961</v>
      </c>
      <c r="F8" s="16">
        <v>15956</v>
      </c>
      <c r="G8" s="16">
        <v>16090</v>
      </c>
      <c r="H8" s="16">
        <v>15225</v>
      </c>
      <c r="I8" s="16">
        <v>14484</v>
      </c>
      <c r="J8" s="16">
        <v>18660</v>
      </c>
      <c r="K8" s="16">
        <v>13958</v>
      </c>
      <c r="L8" s="16">
        <v>26427</v>
      </c>
      <c r="M8" s="16">
        <v>24219</v>
      </c>
      <c r="N8" s="16">
        <v>23442</v>
      </c>
      <c r="O8" s="17"/>
    </row>
    <row r="9" spans="1:15" x14ac:dyDescent="0.4">
      <c r="B9" s="10"/>
      <c r="C9" s="18" t="s">
        <v>7</v>
      </c>
      <c r="D9" s="19"/>
      <c r="E9" s="20">
        <f>SUM(E7:E8)</f>
        <v>25830</v>
      </c>
      <c r="F9" s="20">
        <f t="shared" ref="F9:N9" si="1">SUM(F7:F8)</f>
        <v>19167</v>
      </c>
      <c r="G9" s="20">
        <f t="shared" si="1"/>
        <v>20900</v>
      </c>
      <c r="H9" s="20">
        <f t="shared" si="1"/>
        <v>22695</v>
      </c>
      <c r="I9" s="20">
        <f t="shared" si="1"/>
        <v>25851</v>
      </c>
      <c r="J9" s="20">
        <f t="shared" si="1"/>
        <v>25554</v>
      </c>
      <c r="K9" s="20">
        <f t="shared" si="1"/>
        <v>22838</v>
      </c>
      <c r="L9" s="20">
        <f t="shared" si="1"/>
        <v>31328</v>
      </c>
      <c r="M9" s="20">
        <f t="shared" si="1"/>
        <v>28047</v>
      </c>
      <c r="N9" s="20">
        <f t="shared" si="1"/>
        <v>28866</v>
      </c>
    </row>
    <row r="10" spans="1:15" x14ac:dyDescent="0.4">
      <c r="A10" t="str">
        <f t="shared" si="0"/>
        <v/>
      </c>
      <c r="D10" s="7"/>
      <c r="E10" s="12"/>
      <c r="F10" s="12"/>
      <c r="G10" s="12"/>
      <c r="H10" s="12"/>
      <c r="I10" s="12"/>
      <c r="J10" s="12"/>
      <c r="K10" s="12"/>
      <c r="L10" s="12"/>
      <c r="M10" s="12"/>
      <c r="N10" s="12"/>
    </row>
    <row r="11" spans="1:15" x14ac:dyDescent="0.4">
      <c r="A11" t="str">
        <f t="shared" si="0"/>
        <v/>
      </c>
      <c r="D11" s="7"/>
      <c r="E11" s="12"/>
      <c r="F11" s="12"/>
      <c r="G11" s="12"/>
      <c r="H11" s="12"/>
      <c r="I11" s="12"/>
      <c r="J11" s="12"/>
      <c r="K11" s="12"/>
      <c r="L11" s="12"/>
      <c r="M11" s="12"/>
      <c r="N11" s="12"/>
    </row>
    <row r="12" spans="1:15" x14ac:dyDescent="0.4">
      <c r="A12" t="str">
        <f t="shared" si="0"/>
        <v>SMBMarketing</v>
      </c>
      <c r="B12" s="10" t="s">
        <v>4</v>
      </c>
      <c r="C12" s="11" t="s">
        <v>8</v>
      </c>
      <c r="D12" s="7"/>
      <c r="E12" s="12">
        <v>5607</v>
      </c>
      <c r="F12" s="12">
        <v>12844</v>
      </c>
      <c r="G12" s="12">
        <v>9620</v>
      </c>
      <c r="H12" s="12">
        <v>29880</v>
      </c>
      <c r="I12" s="12">
        <v>22734</v>
      </c>
      <c r="J12" s="12">
        <v>13788</v>
      </c>
      <c r="K12" s="12">
        <v>53280</v>
      </c>
      <c r="L12" s="12">
        <v>14703</v>
      </c>
      <c r="M12" s="12">
        <v>3828</v>
      </c>
      <c r="N12" s="12">
        <v>5424</v>
      </c>
    </row>
    <row r="13" spans="1:15" x14ac:dyDescent="0.4">
      <c r="A13" t="str">
        <f t="shared" si="0"/>
        <v>EnterpriseMarketing</v>
      </c>
      <c r="B13" s="13" t="s">
        <v>6</v>
      </c>
      <c r="C13" s="14" t="s">
        <v>8</v>
      </c>
      <c r="D13" s="15"/>
      <c r="E13" s="16">
        <v>23961</v>
      </c>
      <c r="F13" s="16">
        <v>95736</v>
      </c>
      <c r="G13" s="16">
        <v>16090</v>
      </c>
      <c r="H13" s="16">
        <v>91350</v>
      </c>
      <c r="I13" s="16">
        <v>86904</v>
      </c>
      <c r="J13" s="16">
        <v>111960</v>
      </c>
      <c r="K13" s="16">
        <v>41874</v>
      </c>
      <c r="L13" s="16">
        <v>52854</v>
      </c>
      <c r="M13" s="16">
        <v>96876</v>
      </c>
      <c r="N13" s="16">
        <v>140652</v>
      </c>
    </row>
    <row r="14" spans="1:15" x14ac:dyDescent="0.4">
      <c r="C14" s="18" t="s">
        <v>7</v>
      </c>
      <c r="D14" s="7"/>
      <c r="E14" s="20">
        <f>SUM(E12:E13)</f>
        <v>29568</v>
      </c>
      <c r="F14" s="20">
        <f t="shared" ref="F14:N14" si="2">SUM(F12:F13)</f>
        <v>108580</v>
      </c>
      <c r="G14" s="20">
        <f t="shared" si="2"/>
        <v>25710</v>
      </c>
      <c r="H14" s="20">
        <f t="shared" si="2"/>
        <v>121230</v>
      </c>
      <c r="I14" s="20">
        <f t="shared" si="2"/>
        <v>109638</v>
      </c>
      <c r="J14" s="20">
        <f t="shared" si="2"/>
        <v>125748</v>
      </c>
      <c r="K14" s="20">
        <f t="shared" si="2"/>
        <v>95154</v>
      </c>
      <c r="L14" s="20">
        <f t="shared" si="2"/>
        <v>67557</v>
      </c>
      <c r="M14" s="20">
        <f t="shared" si="2"/>
        <v>100704</v>
      </c>
      <c r="N14" s="20">
        <f t="shared" si="2"/>
        <v>146076</v>
      </c>
    </row>
    <row r="15" spans="1:15" x14ac:dyDescent="0.4">
      <c r="A15" t="str">
        <f t="shared" si="0"/>
        <v/>
      </c>
      <c r="D15" s="7"/>
      <c r="E15" s="12"/>
      <c r="F15" s="12"/>
      <c r="G15" s="12"/>
      <c r="H15" s="12"/>
      <c r="I15" s="12"/>
      <c r="J15" s="12"/>
      <c r="K15" s="12"/>
      <c r="L15" s="12"/>
      <c r="M15" s="12"/>
      <c r="N15" s="12"/>
    </row>
    <row r="16" spans="1:15" x14ac:dyDescent="0.4">
      <c r="A16" t="str">
        <f t="shared" si="0"/>
        <v/>
      </c>
      <c r="D16" s="7"/>
      <c r="E16" s="12"/>
      <c r="F16" s="12"/>
      <c r="G16" s="12"/>
      <c r="H16" s="12"/>
      <c r="I16" s="12"/>
      <c r="J16" s="12"/>
      <c r="K16" s="12"/>
      <c r="L16" s="12"/>
      <c r="M16" s="12"/>
      <c r="N16" s="12"/>
    </row>
    <row r="17" spans="1:14" x14ac:dyDescent="0.4">
      <c r="A17" t="str">
        <f t="shared" si="0"/>
        <v/>
      </c>
      <c r="D17" s="7"/>
      <c r="E17" s="12"/>
      <c r="F17" s="12"/>
      <c r="G17" s="12"/>
      <c r="H17" s="12"/>
      <c r="I17" s="12"/>
      <c r="J17" s="12"/>
      <c r="K17" s="12"/>
      <c r="L17" s="12"/>
      <c r="M17" s="12"/>
      <c r="N17" s="12"/>
    </row>
    <row r="18" spans="1:14" x14ac:dyDescent="0.4">
      <c r="A18" t="str">
        <f t="shared" si="0"/>
        <v>SMBAccounting</v>
      </c>
      <c r="B18" s="10" t="s">
        <v>4</v>
      </c>
      <c r="C18" s="11" t="s">
        <v>9</v>
      </c>
      <c r="D18" s="7"/>
      <c r="E18" s="12">
        <v>684</v>
      </c>
      <c r="F18" s="12">
        <v>17682</v>
      </c>
      <c r="G18" s="12">
        <v>10140</v>
      </c>
      <c r="H18" s="12">
        <v>3252</v>
      </c>
      <c r="I18" s="12">
        <v>3515</v>
      </c>
      <c r="J18" s="12">
        <v>5064</v>
      </c>
      <c r="K18" s="12">
        <v>9666</v>
      </c>
      <c r="L18" s="12">
        <v>1365</v>
      </c>
      <c r="M18" s="12">
        <v>3022</v>
      </c>
      <c r="N18" s="12">
        <v>15468</v>
      </c>
    </row>
    <row r="19" spans="1:14" x14ac:dyDescent="0.4">
      <c r="A19" t="str">
        <f t="shared" si="0"/>
        <v>EnterpriseAccounting</v>
      </c>
      <c r="B19" s="13" t="s">
        <v>6</v>
      </c>
      <c r="C19" s="14" t="s">
        <v>9</v>
      </c>
      <c r="D19" s="15"/>
      <c r="E19" s="16">
        <v>9098</v>
      </c>
      <c r="F19" s="16">
        <v>19683</v>
      </c>
      <c r="G19" s="16">
        <v>55827</v>
      </c>
      <c r="H19" s="16">
        <v>6756</v>
      </c>
      <c r="I19" s="16">
        <v>18760</v>
      </c>
      <c r="J19" s="16">
        <v>15933</v>
      </c>
      <c r="K19" s="16">
        <v>6528</v>
      </c>
      <c r="L19" s="16">
        <v>68814</v>
      </c>
      <c r="M19" s="16">
        <v>32694</v>
      </c>
      <c r="N19" s="16">
        <v>9172</v>
      </c>
    </row>
    <row r="20" spans="1:14" x14ac:dyDescent="0.4">
      <c r="C20" s="18" t="s">
        <v>7</v>
      </c>
      <c r="D20" s="7"/>
      <c r="E20" s="20">
        <f>SUM(E18:E19)</f>
        <v>9782</v>
      </c>
      <c r="F20" s="20">
        <f t="shared" ref="F20:N20" si="3">SUM(F18:F19)</f>
        <v>37365</v>
      </c>
      <c r="G20" s="20">
        <f t="shared" si="3"/>
        <v>65967</v>
      </c>
      <c r="H20" s="20">
        <f t="shared" si="3"/>
        <v>10008</v>
      </c>
      <c r="I20" s="20">
        <f t="shared" si="3"/>
        <v>22275</v>
      </c>
      <c r="J20" s="20">
        <f t="shared" si="3"/>
        <v>20997</v>
      </c>
      <c r="K20" s="20">
        <f t="shared" si="3"/>
        <v>16194</v>
      </c>
      <c r="L20" s="20">
        <f t="shared" si="3"/>
        <v>70179</v>
      </c>
      <c r="M20" s="20">
        <f t="shared" si="3"/>
        <v>35716</v>
      </c>
      <c r="N20" s="20">
        <f t="shared" si="3"/>
        <v>24640</v>
      </c>
    </row>
    <row r="21" spans="1:14" x14ac:dyDescent="0.4">
      <c r="D21" s="7"/>
      <c r="E21" s="12"/>
      <c r="F21" s="12"/>
      <c r="G21" s="12"/>
      <c r="H21" s="12"/>
      <c r="I21" s="12"/>
      <c r="J21" s="12"/>
      <c r="K21" s="12"/>
      <c r="L21" s="12"/>
      <c r="M21" s="12"/>
      <c r="N21" s="12"/>
    </row>
    <row r="22" spans="1:14" x14ac:dyDescent="0.4">
      <c r="C22" s="21"/>
      <c r="D22" s="7"/>
      <c r="E22" s="12"/>
      <c r="F22" s="12"/>
      <c r="G22" s="12"/>
      <c r="H22" s="12"/>
      <c r="I22" s="12"/>
      <c r="J22" s="12"/>
      <c r="K22" s="12"/>
      <c r="L22" s="12"/>
      <c r="M22" s="12"/>
      <c r="N22" s="12"/>
    </row>
    <row r="23" spans="1:14" x14ac:dyDescent="0.4">
      <c r="B23" s="22" t="s">
        <v>10</v>
      </c>
      <c r="C23" s="23"/>
      <c r="D23" s="24"/>
      <c r="E23" s="25">
        <f>SUM(E9,E14,E20)</f>
        <v>65180</v>
      </c>
      <c r="F23" s="25">
        <f t="shared" ref="F23:N23" si="4">SUM(F9,F14,F20)</f>
        <v>165112</v>
      </c>
      <c r="G23" s="25">
        <f t="shared" si="4"/>
        <v>112577</v>
      </c>
      <c r="H23" s="25">
        <f t="shared" si="4"/>
        <v>153933</v>
      </c>
      <c r="I23" s="25">
        <f t="shared" si="4"/>
        <v>157764</v>
      </c>
      <c r="J23" s="25">
        <f t="shared" si="4"/>
        <v>172299</v>
      </c>
      <c r="K23" s="25">
        <f t="shared" si="4"/>
        <v>134186</v>
      </c>
      <c r="L23" s="25">
        <f t="shared" si="4"/>
        <v>169064</v>
      </c>
      <c r="M23" s="25">
        <f t="shared" si="4"/>
        <v>164467</v>
      </c>
      <c r="N23" s="25">
        <f t="shared" si="4"/>
        <v>199582</v>
      </c>
    </row>
    <row r="27" spans="1:14" x14ac:dyDescent="0.4">
      <c r="E27" s="12"/>
      <c r="F27" s="12"/>
      <c r="G27" s="12"/>
      <c r="H27" s="12"/>
      <c r="I27" s="12"/>
      <c r="J27" s="12"/>
      <c r="K27" s="12"/>
      <c r="L27" s="12"/>
      <c r="M27" s="12"/>
      <c r="N27" s="12"/>
    </row>
    <row r="28" spans="1:14" x14ac:dyDescent="0.4">
      <c r="E28" s="12"/>
      <c r="F28" s="12"/>
      <c r="G28" s="12"/>
      <c r="H28" s="12"/>
      <c r="I28" s="12"/>
      <c r="J28" s="12"/>
      <c r="K28" s="12"/>
      <c r="L28" s="12"/>
      <c r="M28" s="12"/>
      <c r="N28" s="12"/>
    </row>
    <row r="29" spans="1:14" x14ac:dyDescent="0.4">
      <c r="E29" s="12"/>
      <c r="F29" s="12"/>
      <c r="G29" s="12"/>
      <c r="H29" s="12"/>
      <c r="I29" s="12"/>
      <c r="J29" s="12"/>
      <c r="K29" s="12"/>
      <c r="L29" s="12"/>
      <c r="M29" s="12"/>
      <c r="N29" s="12"/>
    </row>
    <row r="30" spans="1:14" x14ac:dyDescent="0.4">
      <c r="E30" s="12"/>
      <c r="F30" s="12"/>
      <c r="G30" s="12"/>
      <c r="H30" s="12"/>
      <c r="I30" s="12"/>
      <c r="J30" s="12"/>
      <c r="K30" s="12"/>
      <c r="L30" s="12"/>
      <c r="M30" s="12"/>
      <c r="N30" s="12"/>
    </row>
    <row r="31" spans="1:14" x14ac:dyDescent="0.4">
      <c r="E31" s="12"/>
      <c r="F31" s="12"/>
      <c r="G31" s="12"/>
      <c r="H31" s="12"/>
      <c r="I31" s="12"/>
      <c r="J31" s="12"/>
      <c r="K31" s="12"/>
      <c r="L31" s="12"/>
      <c r="M31" s="12"/>
      <c r="N31" s="12"/>
    </row>
    <row r="32" spans="1:14" x14ac:dyDescent="0.4">
      <c r="E32" s="12"/>
      <c r="F32" s="12"/>
      <c r="G32" s="12"/>
      <c r="H32" s="12"/>
      <c r="I32" s="12"/>
      <c r="J32" s="12"/>
      <c r="K32" s="12"/>
      <c r="L32" s="12"/>
      <c r="M32" s="12"/>
      <c r="N32" s="12"/>
    </row>
    <row r="33" spans="5:14" x14ac:dyDescent="0.4">
      <c r="E33" s="12"/>
      <c r="F33" s="12"/>
      <c r="G33" s="12"/>
      <c r="H33" s="12"/>
      <c r="I33" s="12"/>
      <c r="J33" s="12"/>
      <c r="K33" s="12"/>
      <c r="L33" s="12"/>
      <c r="M33" s="12"/>
      <c r="N33" s="12"/>
    </row>
    <row r="34" spans="5:14" x14ac:dyDescent="0.4">
      <c r="E34" s="12"/>
      <c r="F34" s="12"/>
      <c r="G34" s="12"/>
      <c r="H34" s="12"/>
      <c r="I34" s="12"/>
      <c r="J34" s="12"/>
      <c r="K34" s="12"/>
      <c r="L34" s="12"/>
      <c r="M34" s="12"/>
      <c r="N34" s="12"/>
    </row>
    <row r="35" spans="5:14" x14ac:dyDescent="0.4">
      <c r="E35" s="12"/>
      <c r="F35" s="12"/>
      <c r="G35" s="12"/>
      <c r="H35" s="12"/>
      <c r="I35" s="12"/>
      <c r="J35" s="12"/>
      <c r="K35" s="12"/>
      <c r="L35" s="12"/>
      <c r="M35" s="12"/>
      <c r="N35" s="12"/>
    </row>
    <row r="36" spans="5:14" x14ac:dyDescent="0.4">
      <c r="E36" s="12"/>
      <c r="F36" s="12"/>
      <c r="G36" s="12"/>
      <c r="H36" s="12"/>
      <c r="I36" s="12"/>
      <c r="J36" s="12"/>
      <c r="K36" s="12"/>
      <c r="L36" s="12"/>
      <c r="M36" s="12"/>
      <c r="N36" s="12"/>
    </row>
    <row r="37" spans="5:14" x14ac:dyDescent="0.4">
      <c r="E37" s="12"/>
      <c r="F37" s="12"/>
      <c r="G37" s="12"/>
      <c r="H37" s="12"/>
      <c r="I37" s="12"/>
      <c r="J37" s="12"/>
      <c r="K37" s="12"/>
      <c r="L37" s="12"/>
      <c r="M37" s="12"/>
      <c r="N37" s="12"/>
    </row>
    <row r="38" spans="5:14" x14ac:dyDescent="0.4">
      <c r="E38" s="12"/>
      <c r="F38" s="12"/>
      <c r="G38" s="12"/>
      <c r="H38" s="12"/>
      <c r="I38" s="12"/>
      <c r="J38" s="12"/>
      <c r="K38" s="12"/>
      <c r="L38" s="12"/>
      <c r="M38" s="12"/>
      <c r="N38" s="12"/>
    </row>
    <row r="39" spans="5:14" x14ac:dyDescent="0.4">
      <c r="E39" s="12"/>
      <c r="F39" s="12"/>
      <c r="G39" s="12"/>
      <c r="H39" s="12"/>
      <c r="I39" s="12"/>
      <c r="J39" s="12"/>
      <c r="K39" s="12"/>
      <c r="L39" s="12"/>
      <c r="M39" s="12"/>
      <c r="N39" s="12"/>
    </row>
    <row r="40" spans="5:14" x14ac:dyDescent="0.4">
      <c r="E40" s="12"/>
      <c r="F40" s="12"/>
      <c r="G40" s="12"/>
      <c r="H40" s="12"/>
      <c r="I40" s="12"/>
      <c r="J40" s="12"/>
      <c r="K40" s="12"/>
      <c r="L40" s="12"/>
      <c r="M40" s="12"/>
      <c r="N40" s="12"/>
    </row>
    <row r="41" spans="5:14" x14ac:dyDescent="0.4">
      <c r="E41" s="12"/>
      <c r="F41" s="12"/>
      <c r="G41" s="12"/>
      <c r="H41" s="12"/>
      <c r="I41" s="12"/>
      <c r="J41" s="12"/>
      <c r="K41" s="12"/>
      <c r="L41" s="12"/>
      <c r="M41" s="12"/>
      <c r="N41"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8F25-59F2-4340-95A1-2AD2A76EA4BA}">
  <dimension ref="A1:O56"/>
  <sheetViews>
    <sheetView showGridLines="0" zoomScale="85" zoomScaleNormal="85" workbookViewId="0">
      <selection activeCell="I7" sqref="I7"/>
    </sheetView>
  </sheetViews>
  <sheetFormatPr defaultColWidth="11.08203125" defaultRowHeight="16" x14ac:dyDescent="0.4"/>
  <cols>
    <col min="1" max="1" width="26.6640625" bestFit="1" customWidth="1"/>
    <col min="2" max="2" width="12.5" style="1" bestFit="1" customWidth="1"/>
    <col min="3" max="3" width="18" bestFit="1" customWidth="1"/>
    <col min="4" max="4" width="10.5" customWidth="1"/>
    <col min="5" max="14" width="10.33203125" bestFit="1" customWidth="1"/>
    <col min="15" max="15" width="5.6640625" bestFit="1" customWidth="1"/>
  </cols>
  <sheetData>
    <row r="1" spans="1:15" x14ac:dyDescent="0.4">
      <c r="D1" s="2" t="s">
        <v>0</v>
      </c>
      <c r="E1" s="3">
        <v>2018</v>
      </c>
      <c r="F1" s="3">
        <v>2019</v>
      </c>
      <c r="G1" s="3">
        <v>2020</v>
      </c>
      <c r="H1" s="3">
        <v>2021</v>
      </c>
      <c r="I1" s="3">
        <v>2022</v>
      </c>
      <c r="J1" s="3">
        <v>2023</v>
      </c>
      <c r="K1" s="3">
        <v>2024</v>
      </c>
      <c r="L1" s="3">
        <v>2025</v>
      </c>
      <c r="M1" s="3">
        <v>2026</v>
      </c>
      <c r="N1" s="3">
        <v>2027</v>
      </c>
    </row>
    <row r="2" spans="1:15" x14ac:dyDescent="0.4">
      <c r="D2" s="4" t="s">
        <v>1</v>
      </c>
      <c r="E2" s="5"/>
      <c r="F2" s="6">
        <v>43466</v>
      </c>
      <c r="G2" s="6">
        <v>43831</v>
      </c>
      <c r="H2" s="6">
        <v>44197</v>
      </c>
      <c r="I2" s="6">
        <v>44562</v>
      </c>
      <c r="J2" s="6">
        <v>44927</v>
      </c>
      <c r="K2" s="6">
        <v>45292</v>
      </c>
      <c r="L2" s="6">
        <v>45658</v>
      </c>
      <c r="M2" s="6">
        <v>46023</v>
      </c>
      <c r="N2" s="6">
        <v>46388</v>
      </c>
    </row>
    <row r="3" spans="1:15" x14ac:dyDescent="0.4">
      <c r="D3" s="4" t="s">
        <v>2</v>
      </c>
      <c r="E3" s="6">
        <v>43465</v>
      </c>
      <c r="F3" s="6">
        <v>43830</v>
      </c>
      <c r="G3" s="6">
        <v>44196</v>
      </c>
      <c r="H3" s="6">
        <v>44561</v>
      </c>
      <c r="I3" s="6">
        <v>44926</v>
      </c>
      <c r="J3" s="6">
        <v>45291</v>
      </c>
      <c r="K3" s="6">
        <v>45657</v>
      </c>
      <c r="L3" s="6">
        <v>46022</v>
      </c>
      <c r="M3" s="6">
        <v>46387</v>
      </c>
      <c r="N3" s="6">
        <v>46752</v>
      </c>
    </row>
    <row r="4" spans="1:15" x14ac:dyDescent="0.4">
      <c r="D4" s="7"/>
    </row>
    <row r="5" spans="1:15" x14ac:dyDescent="0.4">
      <c r="D5" s="7"/>
    </row>
    <row r="6" spans="1:15" x14ac:dyDescent="0.4">
      <c r="A6" t="s">
        <v>21</v>
      </c>
      <c r="B6" s="1" t="s">
        <v>3</v>
      </c>
      <c r="C6" s="8" t="s">
        <v>16</v>
      </c>
      <c r="D6" s="9"/>
      <c r="E6" s="8"/>
      <c r="F6" s="8"/>
      <c r="G6" s="8"/>
      <c r="H6" s="8"/>
      <c r="I6" s="8"/>
      <c r="J6" s="8"/>
      <c r="K6" s="8"/>
      <c r="L6" s="8"/>
      <c r="M6" s="8"/>
      <c r="N6" s="8"/>
    </row>
    <row r="7" spans="1:15" x14ac:dyDescent="0.4">
      <c r="A7" t="str">
        <f>B7&amp;C7</f>
        <v>SMBArtificial Intelligence</v>
      </c>
      <c r="B7" s="10" t="s">
        <v>4</v>
      </c>
      <c r="C7" s="11" t="s">
        <v>5</v>
      </c>
      <c r="D7" s="7"/>
      <c r="E7" s="12">
        <v>1869</v>
      </c>
      <c r="F7" s="12">
        <v>3211</v>
      </c>
      <c r="G7" s="12">
        <v>2405</v>
      </c>
      <c r="H7" s="12">
        <v>2490</v>
      </c>
      <c r="I7" s="12">
        <v>3789</v>
      </c>
      <c r="J7" s="12">
        <v>2298</v>
      </c>
      <c r="K7" s="12">
        <v>4440</v>
      </c>
      <c r="L7" s="12">
        <v>4901</v>
      </c>
      <c r="M7" s="12">
        <v>3828</v>
      </c>
      <c r="N7" s="12">
        <v>1808</v>
      </c>
    </row>
    <row r="8" spans="1:15" x14ac:dyDescent="0.4">
      <c r="A8" t="str">
        <f t="shared" ref="A8:A19" si="0">B8&amp;C8</f>
        <v>EnterpriseArtificial Intelligence</v>
      </c>
      <c r="B8" s="13" t="s">
        <v>6</v>
      </c>
      <c r="C8" s="14" t="s">
        <v>5</v>
      </c>
      <c r="D8" s="15"/>
      <c r="E8" s="16">
        <v>7987</v>
      </c>
      <c r="F8" s="16">
        <v>7978</v>
      </c>
      <c r="G8" s="16">
        <v>8045</v>
      </c>
      <c r="H8" s="16">
        <v>5075</v>
      </c>
      <c r="I8" s="16">
        <v>7242</v>
      </c>
      <c r="J8" s="16">
        <v>9330</v>
      </c>
      <c r="K8" s="16">
        <v>6979</v>
      </c>
      <c r="L8" s="16">
        <v>8809</v>
      </c>
      <c r="M8" s="16">
        <v>8073</v>
      </c>
      <c r="N8" s="16">
        <v>7814</v>
      </c>
      <c r="O8" s="17"/>
    </row>
    <row r="9" spans="1:15" x14ac:dyDescent="0.4">
      <c r="B9" s="10"/>
      <c r="C9" s="18" t="s">
        <v>7</v>
      </c>
      <c r="D9" s="19"/>
      <c r="E9" s="20">
        <f>SUM(E7:E8)</f>
        <v>9856</v>
      </c>
      <c r="F9" s="20">
        <f t="shared" ref="F9:N9" si="1">SUM(F7:F8)</f>
        <v>11189</v>
      </c>
      <c r="G9" s="20">
        <f t="shared" si="1"/>
        <v>10450</v>
      </c>
      <c r="H9" s="20">
        <f t="shared" si="1"/>
        <v>7565</v>
      </c>
      <c r="I9" s="20">
        <f t="shared" si="1"/>
        <v>11031</v>
      </c>
      <c r="J9" s="20">
        <f t="shared" si="1"/>
        <v>11628</v>
      </c>
      <c r="K9" s="20">
        <f t="shared" si="1"/>
        <v>11419</v>
      </c>
      <c r="L9" s="20">
        <f t="shared" si="1"/>
        <v>13710</v>
      </c>
      <c r="M9" s="20">
        <f t="shared" si="1"/>
        <v>11901</v>
      </c>
      <c r="N9" s="20">
        <f t="shared" si="1"/>
        <v>9622</v>
      </c>
    </row>
    <row r="10" spans="1:15" x14ac:dyDescent="0.4">
      <c r="A10" t="str">
        <f t="shared" si="0"/>
        <v/>
      </c>
      <c r="D10" s="7"/>
      <c r="E10" s="12"/>
      <c r="F10" s="12"/>
      <c r="G10" s="12"/>
      <c r="H10" s="12"/>
      <c r="I10" s="12"/>
      <c r="J10" s="12"/>
      <c r="K10" s="12"/>
      <c r="L10" s="12"/>
      <c r="M10" s="12"/>
      <c r="N10" s="12"/>
    </row>
    <row r="11" spans="1:15" x14ac:dyDescent="0.4">
      <c r="A11" t="str">
        <f t="shared" si="0"/>
        <v/>
      </c>
      <c r="D11" s="7"/>
      <c r="E11" s="12"/>
      <c r="F11" s="12"/>
      <c r="G11" s="12"/>
      <c r="H11" s="12"/>
      <c r="I11" s="12"/>
      <c r="J11" s="12"/>
      <c r="K11" s="12"/>
      <c r="L11" s="12"/>
      <c r="M11" s="12"/>
      <c r="N11" s="12"/>
    </row>
    <row r="12" spans="1:15" x14ac:dyDescent="0.4">
      <c r="A12" t="str">
        <f t="shared" si="0"/>
        <v>SMBMarketing</v>
      </c>
      <c r="B12" s="10" t="s">
        <v>4</v>
      </c>
      <c r="C12" s="11" t="s">
        <v>8</v>
      </c>
      <c r="D12" s="7"/>
      <c r="E12" s="12">
        <v>2184</v>
      </c>
      <c r="F12" s="12">
        <v>1395</v>
      </c>
      <c r="G12" s="12">
        <v>1625</v>
      </c>
      <c r="H12" s="12">
        <v>1710</v>
      </c>
      <c r="I12" s="12">
        <v>1738</v>
      </c>
      <c r="J12" s="12">
        <v>2471</v>
      </c>
      <c r="K12" s="12">
        <v>1689</v>
      </c>
      <c r="L12" s="12">
        <v>2300</v>
      </c>
      <c r="M12" s="12">
        <v>3500</v>
      </c>
      <c r="N12" s="12">
        <v>2150</v>
      </c>
    </row>
    <row r="13" spans="1:15" x14ac:dyDescent="0.4">
      <c r="A13" t="str">
        <f t="shared" si="0"/>
        <v>EnterpriseMarketing</v>
      </c>
      <c r="B13" s="13" t="s">
        <v>6</v>
      </c>
      <c r="C13" s="14" t="s">
        <v>8</v>
      </c>
      <c r="D13" s="15"/>
      <c r="E13" s="16">
        <v>3902</v>
      </c>
      <c r="F13" s="16">
        <v>3286</v>
      </c>
      <c r="G13" s="16">
        <v>2912</v>
      </c>
      <c r="H13" s="16">
        <v>4586</v>
      </c>
      <c r="I13" s="16">
        <v>2666</v>
      </c>
      <c r="J13" s="16">
        <v>4027</v>
      </c>
      <c r="K13" s="16">
        <v>2778</v>
      </c>
      <c r="L13" s="16">
        <v>5369</v>
      </c>
      <c r="M13" s="16">
        <v>4109</v>
      </c>
      <c r="N13" s="16">
        <v>3706</v>
      </c>
    </row>
    <row r="14" spans="1:15" x14ac:dyDescent="0.4">
      <c r="C14" s="18" t="s">
        <v>7</v>
      </c>
      <c r="D14" s="7"/>
      <c r="E14" s="20">
        <f>SUM(E12:E13)</f>
        <v>6086</v>
      </c>
      <c r="F14" s="20">
        <v>4682</v>
      </c>
      <c r="G14" s="20">
        <v>4537</v>
      </c>
      <c r="H14" s="20">
        <v>6296</v>
      </c>
      <c r="I14" s="20">
        <v>4404</v>
      </c>
      <c r="J14" s="20">
        <v>6498</v>
      </c>
      <c r="K14" s="20">
        <v>4467</v>
      </c>
      <c r="L14" s="20">
        <v>7670</v>
      </c>
      <c r="M14" s="20">
        <v>6610</v>
      </c>
      <c r="N14" s="20">
        <v>5856</v>
      </c>
    </row>
    <row r="15" spans="1:15" x14ac:dyDescent="0.4">
      <c r="A15" t="str">
        <f t="shared" si="0"/>
        <v/>
      </c>
      <c r="D15" s="7"/>
      <c r="E15" s="12"/>
      <c r="F15" s="12"/>
      <c r="G15" s="12"/>
      <c r="H15" s="12"/>
      <c r="I15" s="12"/>
      <c r="J15" s="12"/>
      <c r="K15" s="12"/>
      <c r="L15" s="12"/>
      <c r="M15" s="12"/>
      <c r="N15" s="12"/>
    </row>
    <row r="16" spans="1:15" x14ac:dyDescent="0.4">
      <c r="A16" t="str">
        <f t="shared" si="0"/>
        <v/>
      </c>
      <c r="D16" s="7"/>
      <c r="E16" s="12"/>
      <c r="F16" s="12"/>
      <c r="G16" s="12"/>
      <c r="H16" s="12"/>
      <c r="I16" s="12"/>
      <c r="J16" s="12"/>
      <c r="K16" s="12"/>
      <c r="L16" s="12"/>
      <c r="M16" s="12"/>
      <c r="N16" s="12"/>
    </row>
    <row r="17" spans="1:14" x14ac:dyDescent="0.4">
      <c r="A17" t="str">
        <f t="shared" si="0"/>
        <v/>
      </c>
      <c r="D17" s="7"/>
      <c r="E17" s="12"/>
      <c r="F17" s="12"/>
      <c r="G17" s="12"/>
      <c r="H17" s="12"/>
      <c r="I17" s="12"/>
      <c r="J17" s="12"/>
      <c r="K17" s="12"/>
      <c r="L17" s="12"/>
      <c r="M17" s="12"/>
      <c r="N17" s="12"/>
    </row>
    <row r="18" spans="1:14" x14ac:dyDescent="0.4">
      <c r="A18" t="str">
        <f t="shared" si="0"/>
        <v>SMBAccounting</v>
      </c>
      <c r="B18" s="10" t="s">
        <v>4</v>
      </c>
      <c r="C18" s="11" t="s">
        <v>9</v>
      </c>
      <c r="D18" s="7"/>
      <c r="E18" s="12">
        <v>684</v>
      </c>
      <c r="F18" s="12">
        <v>2947</v>
      </c>
      <c r="G18" s="12">
        <v>1690</v>
      </c>
      <c r="H18" s="12">
        <v>1626</v>
      </c>
      <c r="I18" s="12">
        <v>3515</v>
      </c>
      <c r="J18" s="12">
        <v>2532</v>
      </c>
      <c r="K18" s="12">
        <v>1611</v>
      </c>
      <c r="L18" s="12">
        <v>455</v>
      </c>
      <c r="M18" s="12">
        <v>3022</v>
      </c>
      <c r="N18" s="12">
        <v>3867</v>
      </c>
    </row>
    <row r="19" spans="1:14" x14ac:dyDescent="0.4">
      <c r="A19" t="str">
        <f t="shared" si="0"/>
        <v>EnterpriseAccounting</v>
      </c>
      <c r="B19" s="13" t="s">
        <v>6</v>
      </c>
      <c r="C19" s="14" t="s">
        <v>9</v>
      </c>
      <c r="D19" s="15"/>
      <c r="E19" s="16">
        <v>4549</v>
      </c>
      <c r="F19" s="16">
        <v>2187</v>
      </c>
      <c r="G19" s="16">
        <v>6203</v>
      </c>
      <c r="H19" s="16">
        <v>1126</v>
      </c>
      <c r="I19" s="16">
        <v>4690</v>
      </c>
      <c r="J19" s="16">
        <v>5311</v>
      </c>
      <c r="K19" s="16">
        <v>6528</v>
      </c>
      <c r="L19" s="16">
        <v>7646</v>
      </c>
      <c r="M19" s="16">
        <v>5449</v>
      </c>
      <c r="N19" s="16">
        <v>4586</v>
      </c>
    </row>
    <row r="20" spans="1:14" x14ac:dyDescent="0.4">
      <c r="C20" s="18" t="s">
        <v>7</v>
      </c>
      <c r="D20" s="7"/>
      <c r="E20" s="20">
        <f>SUM(E18:E19)</f>
        <v>5233</v>
      </c>
      <c r="F20" s="20">
        <f t="shared" ref="F20:N20" si="2">SUM(F18:F19)</f>
        <v>5134</v>
      </c>
      <c r="G20" s="20">
        <f t="shared" si="2"/>
        <v>7893</v>
      </c>
      <c r="H20" s="20">
        <f t="shared" si="2"/>
        <v>2752</v>
      </c>
      <c r="I20" s="20">
        <f t="shared" si="2"/>
        <v>8205</v>
      </c>
      <c r="J20" s="20">
        <f t="shared" si="2"/>
        <v>7843</v>
      </c>
      <c r="K20" s="20">
        <f t="shared" si="2"/>
        <v>8139</v>
      </c>
      <c r="L20" s="20">
        <f t="shared" si="2"/>
        <v>8101</v>
      </c>
      <c r="M20" s="20">
        <f t="shared" si="2"/>
        <v>8471</v>
      </c>
      <c r="N20" s="20">
        <f t="shared" si="2"/>
        <v>8453</v>
      </c>
    </row>
    <row r="21" spans="1:14" x14ac:dyDescent="0.4">
      <c r="D21" s="7"/>
      <c r="E21" s="12"/>
      <c r="F21" s="12"/>
      <c r="G21" s="12"/>
      <c r="H21" s="12"/>
      <c r="I21" s="12"/>
      <c r="J21" s="12"/>
      <c r="K21" s="12"/>
      <c r="L21" s="12"/>
      <c r="M21" s="12"/>
      <c r="N21" s="12"/>
    </row>
    <row r="22" spans="1:14" x14ac:dyDescent="0.4">
      <c r="C22" s="21"/>
      <c r="D22" s="7"/>
      <c r="E22" s="12"/>
      <c r="F22" s="12"/>
      <c r="G22" s="12"/>
      <c r="H22" s="12"/>
      <c r="I22" s="12"/>
      <c r="J22" s="12"/>
      <c r="K22" s="12"/>
      <c r="L22" s="12"/>
      <c r="M22" s="12"/>
      <c r="N22" s="12"/>
    </row>
    <row r="23" spans="1:14" x14ac:dyDescent="0.4">
      <c r="B23" s="22" t="s">
        <v>10</v>
      </c>
      <c r="C23" s="23"/>
      <c r="D23" s="24"/>
      <c r="E23" s="25">
        <f>SUM(E9,E14,E20)</f>
        <v>21175</v>
      </c>
      <c r="F23" s="25">
        <f t="shared" ref="F23:N23" si="3">SUM(F9,F14,F20)</f>
        <v>21005</v>
      </c>
      <c r="G23" s="25">
        <f t="shared" si="3"/>
        <v>22880</v>
      </c>
      <c r="H23" s="25">
        <f t="shared" si="3"/>
        <v>16613</v>
      </c>
      <c r="I23" s="25">
        <f t="shared" si="3"/>
        <v>23640</v>
      </c>
      <c r="J23" s="25">
        <f t="shared" si="3"/>
        <v>25969</v>
      </c>
      <c r="K23" s="25">
        <f t="shared" si="3"/>
        <v>24025</v>
      </c>
      <c r="L23" s="25">
        <f t="shared" si="3"/>
        <v>29481</v>
      </c>
      <c r="M23" s="25">
        <f t="shared" si="3"/>
        <v>26982</v>
      </c>
      <c r="N23" s="25">
        <f t="shared" si="3"/>
        <v>23931</v>
      </c>
    </row>
    <row r="27" spans="1:14" x14ac:dyDescent="0.4">
      <c r="E27" s="12"/>
      <c r="F27" s="12"/>
      <c r="G27" s="12"/>
      <c r="H27" s="12"/>
      <c r="I27" s="12"/>
      <c r="J27" s="12"/>
      <c r="K27" s="12"/>
      <c r="L27" s="12"/>
      <c r="M27" s="12"/>
      <c r="N27" s="12"/>
    </row>
    <row r="28" spans="1:14" x14ac:dyDescent="0.4">
      <c r="E28" s="12"/>
      <c r="F28" s="12"/>
      <c r="G28" s="12"/>
      <c r="H28" s="12"/>
      <c r="I28" s="12"/>
      <c r="J28" s="12"/>
      <c r="K28" s="12"/>
      <c r="L28" s="12"/>
      <c r="M28" s="12"/>
      <c r="N28" s="12"/>
    </row>
    <row r="29" spans="1:14" x14ac:dyDescent="0.4">
      <c r="E29" s="12"/>
      <c r="F29" s="12"/>
      <c r="G29" s="12"/>
      <c r="H29" s="12"/>
      <c r="I29" s="12"/>
      <c r="J29" s="12"/>
      <c r="K29" s="12"/>
      <c r="L29" s="12"/>
      <c r="M29" s="12"/>
      <c r="N29" s="12"/>
    </row>
    <row r="30" spans="1:14" x14ac:dyDescent="0.4">
      <c r="E30" s="12"/>
      <c r="F30" s="12"/>
      <c r="G30" s="12"/>
      <c r="H30" s="12"/>
      <c r="I30" s="12"/>
      <c r="J30" s="12"/>
      <c r="K30" s="12"/>
      <c r="L30" s="12"/>
      <c r="M30" s="12"/>
      <c r="N30" s="12"/>
    </row>
    <row r="31" spans="1:14" x14ac:dyDescent="0.4">
      <c r="E31" s="12"/>
      <c r="F31" s="12"/>
      <c r="G31" s="12"/>
      <c r="H31" s="12"/>
      <c r="I31" s="12"/>
      <c r="J31" s="12"/>
      <c r="K31" s="12"/>
      <c r="L31" s="12"/>
      <c r="M31" s="12"/>
      <c r="N31" s="12"/>
    </row>
    <row r="32" spans="1:14" x14ac:dyDescent="0.4">
      <c r="E32" s="12"/>
      <c r="F32" s="12"/>
      <c r="G32" s="12"/>
      <c r="H32" s="12"/>
      <c r="I32" s="12"/>
      <c r="J32" s="12"/>
      <c r="K32" s="12"/>
      <c r="L32" s="12"/>
      <c r="M32" s="12"/>
      <c r="N32" s="12"/>
    </row>
    <row r="33" spans="5:14" x14ac:dyDescent="0.4">
      <c r="E33" s="12"/>
      <c r="F33" s="12"/>
      <c r="G33" s="12"/>
      <c r="H33" s="12"/>
      <c r="I33" s="12"/>
      <c r="J33" s="12"/>
      <c r="K33" s="12"/>
      <c r="L33" s="12"/>
      <c r="M33" s="12"/>
      <c r="N33" s="12"/>
    </row>
    <row r="34" spans="5:14" x14ac:dyDescent="0.4">
      <c r="E34" s="12"/>
      <c r="F34" s="12"/>
      <c r="G34" s="12"/>
      <c r="H34" s="12"/>
      <c r="I34" s="12"/>
      <c r="J34" s="12"/>
      <c r="K34" s="12"/>
      <c r="L34" s="12"/>
      <c r="M34" s="12"/>
      <c r="N34" s="12"/>
    </row>
    <row r="35" spans="5:14" x14ac:dyDescent="0.4">
      <c r="E35" s="12"/>
      <c r="F35" s="12"/>
      <c r="G35" s="12"/>
      <c r="H35" s="12"/>
      <c r="I35" s="12"/>
      <c r="J35" s="12"/>
      <c r="K35" s="12"/>
      <c r="L35" s="12"/>
      <c r="M35" s="12"/>
      <c r="N35" s="12"/>
    </row>
    <row r="36" spans="5:14" x14ac:dyDescent="0.4">
      <c r="E36" s="12"/>
      <c r="F36" s="12"/>
      <c r="G36" s="12"/>
      <c r="H36" s="12"/>
      <c r="I36" s="12"/>
      <c r="J36" s="12"/>
      <c r="K36" s="12"/>
      <c r="L36" s="12"/>
      <c r="M36" s="12"/>
      <c r="N36" s="12"/>
    </row>
    <row r="37" spans="5:14" x14ac:dyDescent="0.4">
      <c r="E37" s="12"/>
      <c r="F37" s="12"/>
      <c r="G37" s="12"/>
      <c r="H37" s="12"/>
      <c r="I37" s="12"/>
      <c r="J37" s="12"/>
      <c r="K37" s="12"/>
      <c r="L37" s="12"/>
      <c r="M37" s="12"/>
      <c r="N37" s="12"/>
    </row>
    <row r="38" spans="5:14" x14ac:dyDescent="0.4">
      <c r="E38" s="12"/>
      <c r="F38" s="12"/>
      <c r="G38" s="12"/>
      <c r="H38" s="12"/>
      <c r="I38" s="12"/>
      <c r="J38" s="12"/>
      <c r="K38" s="12"/>
      <c r="L38" s="12"/>
      <c r="M38" s="12"/>
      <c r="N38" s="12"/>
    </row>
    <row r="39" spans="5:14" x14ac:dyDescent="0.4">
      <c r="E39" s="12"/>
      <c r="F39" s="12"/>
      <c r="G39" s="12"/>
      <c r="H39" s="12"/>
      <c r="I39" s="12"/>
      <c r="J39" s="12"/>
      <c r="K39" s="12"/>
      <c r="L39" s="12"/>
      <c r="M39" s="12"/>
      <c r="N39" s="12"/>
    </row>
    <row r="40" spans="5:14" x14ac:dyDescent="0.4">
      <c r="E40" s="12"/>
      <c r="F40" s="12"/>
      <c r="G40" s="12"/>
      <c r="H40" s="12"/>
      <c r="I40" s="12"/>
      <c r="J40" s="12"/>
      <c r="K40" s="12"/>
      <c r="L40" s="12"/>
      <c r="M40" s="12"/>
      <c r="N40" s="12"/>
    </row>
    <row r="41" spans="5:14" x14ac:dyDescent="0.4">
      <c r="E41" s="12"/>
      <c r="F41" s="12"/>
      <c r="G41" s="12"/>
      <c r="H41" s="12"/>
      <c r="I41" s="12"/>
      <c r="J41" s="12"/>
      <c r="K41" s="12"/>
      <c r="L41" s="12"/>
      <c r="M41" s="12"/>
      <c r="N41" s="12"/>
    </row>
    <row r="42" spans="5:14" x14ac:dyDescent="0.4">
      <c r="E42" s="12"/>
      <c r="F42" s="12"/>
      <c r="G42" s="12"/>
      <c r="H42" s="12"/>
      <c r="I42" s="12"/>
      <c r="J42" s="12"/>
      <c r="K42" s="12"/>
      <c r="L42" s="12"/>
      <c r="M42" s="12"/>
      <c r="N42" s="12"/>
    </row>
    <row r="43" spans="5:14" x14ac:dyDescent="0.4">
      <c r="E43" s="12"/>
      <c r="F43" s="12"/>
      <c r="G43" s="12"/>
      <c r="H43" s="12"/>
      <c r="I43" s="12"/>
      <c r="J43" s="12"/>
      <c r="K43" s="12"/>
      <c r="L43" s="12"/>
      <c r="M43" s="12"/>
      <c r="N43" s="12"/>
    </row>
    <row r="44" spans="5:14" x14ac:dyDescent="0.4">
      <c r="E44" s="12"/>
      <c r="F44" s="12"/>
      <c r="G44" s="12"/>
      <c r="H44" s="12"/>
      <c r="I44" s="12"/>
      <c r="J44" s="12"/>
      <c r="K44" s="12"/>
      <c r="L44" s="12"/>
      <c r="M44" s="12"/>
      <c r="N44" s="12"/>
    </row>
    <row r="45" spans="5:14" x14ac:dyDescent="0.4">
      <c r="E45" s="12"/>
      <c r="F45" s="12"/>
      <c r="G45" s="12"/>
      <c r="H45" s="12"/>
      <c r="I45" s="12"/>
      <c r="J45" s="12"/>
      <c r="K45" s="12"/>
      <c r="L45" s="12"/>
      <c r="M45" s="12"/>
      <c r="N45" s="12"/>
    </row>
    <row r="46" spans="5:14" x14ac:dyDescent="0.4">
      <c r="E46" s="12"/>
      <c r="F46" s="12"/>
      <c r="G46" s="12"/>
      <c r="H46" s="12"/>
      <c r="I46" s="12"/>
      <c r="J46" s="12"/>
      <c r="K46" s="12"/>
      <c r="L46" s="12"/>
      <c r="M46" s="12"/>
      <c r="N46" s="12"/>
    </row>
    <row r="47" spans="5:14" x14ac:dyDescent="0.4">
      <c r="E47" s="12"/>
      <c r="F47" s="12"/>
      <c r="G47" s="12"/>
      <c r="H47" s="12"/>
      <c r="I47" s="12"/>
      <c r="J47" s="12"/>
      <c r="K47" s="12"/>
      <c r="L47" s="12"/>
      <c r="M47" s="12"/>
      <c r="N47" s="12"/>
    </row>
    <row r="48" spans="5:14" x14ac:dyDescent="0.4">
      <c r="E48" s="12"/>
      <c r="F48" s="12"/>
      <c r="G48" s="12"/>
      <c r="H48" s="12"/>
      <c r="I48" s="12"/>
      <c r="J48" s="12"/>
      <c r="K48" s="12"/>
      <c r="L48" s="12"/>
      <c r="M48" s="12"/>
      <c r="N48" s="12"/>
    </row>
    <row r="49" spans="5:14" x14ac:dyDescent="0.4">
      <c r="E49" s="12"/>
      <c r="F49" s="12"/>
      <c r="G49" s="12"/>
      <c r="H49" s="12"/>
      <c r="I49" s="12"/>
      <c r="J49" s="12"/>
      <c r="K49" s="12"/>
      <c r="L49" s="12"/>
      <c r="M49" s="12"/>
      <c r="N49" s="12"/>
    </row>
    <row r="50" spans="5:14" x14ac:dyDescent="0.4">
      <c r="E50" s="12"/>
      <c r="F50" s="12"/>
      <c r="G50" s="12"/>
      <c r="H50" s="12"/>
      <c r="I50" s="12"/>
      <c r="J50" s="12"/>
      <c r="K50" s="12"/>
      <c r="L50" s="12"/>
      <c r="M50" s="12"/>
      <c r="N50" s="12"/>
    </row>
    <row r="51" spans="5:14" x14ac:dyDescent="0.4">
      <c r="E51" s="12"/>
      <c r="F51" s="12"/>
      <c r="G51" s="12"/>
      <c r="H51" s="12"/>
      <c r="I51" s="12"/>
      <c r="J51" s="12"/>
      <c r="K51" s="12"/>
      <c r="L51" s="12"/>
      <c r="M51" s="12"/>
      <c r="N51" s="12"/>
    </row>
    <row r="52" spans="5:14" x14ac:dyDescent="0.4">
      <c r="E52" s="12"/>
      <c r="F52" s="12"/>
      <c r="G52" s="12"/>
      <c r="H52" s="12"/>
      <c r="I52" s="12"/>
      <c r="J52" s="12"/>
      <c r="K52" s="12"/>
      <c r="L52" s="12"/>
      <c r="M52" s="12"/>
      <c r="N52" s="12"/>
    </row>
    <row r="53" spans="5:14" x14ac:dyDescent="0.4">
      <c r="E53" s="12"/>
      <c r="F53" s="12"/>
      <c r="G53" s="12"/>
      <c r="H53" s="12"/>
      <c r="I53" s="12"/>
      <c r="J53" s="12"/>
      <c r="K53" s="12"/>
      <c r="L53" s="12"/>
      <c r="M53" s="12"/>
      <c r="N53" s="12"/>
    </row>
    <row r="54" spans="5:14" x14ac:dyDescent="0.4">
      <c r="E54" s="12"/>
      <c r="F54" s="12"/>
      <c r="G54" s="12"/>
      <c r="H54" s="12"/>
      <c r="I54" s="12"/>
      <c r="J54" s="12"/>
      <c r="K54" s="12"/>
      <c r="L54" s="12"/>
      <c r="M54" s="12"/>
      <c r="N54" s="12"/>
    </row>
    <row r="55" spans="5:14" x14ac:dyDescent="0.4">
      <c r="E55" s="12"/>
      <c r="F55" s="12"/>
      <c r="G55" s="12"/>
      <c r="H55" s="12"/>
      <c r="I55" s="12"/>
      <c r="J55" s="12"/>
      <c r="K55" s="12"/>
      <c r="L55" s="12"/>
      <c r="M55" s="12"/>
      <c r="N55" s="12"/>
    </row>
    <row r="56" spans="5:14" x14ac:dyDescent="0.4">
      <c r="E56" s="12"/>
      <c r="F56" s="12"/>
      <c r="G56" s="12"/>
      <c r="H56" s="12"/>
      <c r="I56" s="12"/>
      <c r="J56" s="12"/>
      <c r="K56" s="12"/>
      <c r="L56" s="12"/>
      <c r="M56" s="12"/>
      <c r="N5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773E-A920-BD45-BD32-33783167D216}">
  <dimension ref="A1:F61"/>
  <sheetViews>
    <sheetView zoomScale="70" zoomScaleNormal="70" workbookViewId="0">
      <selection activeCell="E4" sqref="E4"/>
    </sheetView>
  </sheetViews>
  <sheetFormatPr defaultColWidth="11.08203125" defaultRowHeight="16" x14ac:dyDescent="0.4"/>
  <cols>
    <col min="1" max="1" width="7.4140625" bestFit="1" customWidth="1"/>
    <col min="2" max="2" width="4.9140625" style="1" bestFit="1" customWidth="1"/>
    <col min="3" max="3" width="17.4140625" bestFit="1" customWidth="1"/>
    <col min="4" max="4" width="28" bestFit="1" customWidth="1"/>
    <col min="5" max="5" width="16.83203125" customWidth="1"/>
    <col min="6" max="6" width="13.58203125" bestFit="1" customWidth="1"/>
  </cols>
  <sheetData>
    <row r="1" spans="1:6" x14ac:dyDescent="0.4">
      <c r="A1" s="8" t="s">
        <v>11</v>
      </c>
      <c r="B1" s="27" t="s">
        <v>0</v>
      </c>
      <c r="C1" s="8" t="s">
        <v>16</v>
      </c>
      <c r="D1" s="8" t="s">
        <v>22</v>
      </c>
      <c r="E1" s="8" t="s">
        <v>12</v>
      </c>
      <c r="F1" s="8" t="s">
        <v>13</v>
      </c>
    </row>
    <row r="2" spans="1:6" x14ac:dyDescent="0.4">
      <c r="A2" t="s">
        <v>14</v>
      </c>
      <c r="B2" s="1">
        <v>2018</v>
      </c>
      <c r="C2" s="11" t="s">
        <v>5</v>
      </c>
      <c r="D2" s="11" t="str">
        <f>A2&amp;B2&amp;C2</f>
        <v>USA2018Artificial Intelligence</v>
      </c>
      <c r="E2" s="26">
        <v>0.5</v>
      </c>
      <c r="F2" s="26">
        <v>0.2</v>
      </c>
    </row>
    <row r="3" spans="1:6" x14ac:dyDescent="0.4">
      <c r="A3" t="s">
        <v>14</v>
      </c>
      <c r="B3" s="1">
        <v>2019</v>
      </c>
      <c r="C3" s="11" t="s">
        <v>5</v>
      </c>
      <c r="D3" s="11" t="str">
        <f t="shared" ref="D3:D61" si="0">A3&amp;B3&amp;C3</f>
        <v>USA2019Artificial Intelligence</v>
      </c>
      <c r="E3" s="26">
        <v>0.5</v>
      </c>
      <c r="F3" s="26">
        <v>0.1</v>
      </c>
    </row>
    <row r="4" spans="1:6" x14ac:dyDescent="0.4">
      <c r="A4" t="s">
        <v>14</v>
      </c>
      <c r="B4" s="1">
        <v>2020</v>
      </c>
      <c r="C4" s="11" t="s">
        <v>5</v>
      </c>
      <c r="D4" s="11" t="str">
        <f t="shared" si="0"/>
        <v>USA2020Artificial Intelligence</v>
      </c>
      <c r="E4" s="26">
        <v>0.8</v>
      </c>
      <c r="F4" s="26">
        <v>0.2</v>
      </c>
    </row>
    <row r="5" spans="1:6" x14ac:dyDescent="0.4">
      <c r="A5" t="s">
        <v>14</v>
      </c>
      <c r="B5" s="1">
        <v>2021</v>
      </c>
      <c r="C5" s="11" t="s">
        <v>5</v>
      </c>
      <c r="D5" s="11" t="str">
        <f t="shared" si="0"/>
        <v>USA2021Artificial Intelligence</v>
      </c>
      <c r="E5" s="26">
        <v>0.60000000000000009</v>
      </c>
      <c r="F5" s="26">
        <v>0.2</v>
      </c>
    </row>
    <row r="6" spans="1:6" x14ac:dyDescent="0.4">
      <c r="A6" t="s">
        <v>14</v>
      </c>
      <c r="B6" s="1">
        <v>2022</v>
      </c>
      <c r="C6" s="11" t="s">
        <v>5</v>
      </c>
      <c r="D6" s="11" t="str">
        <f t="shared" si="0"/>
        <v>USA2022Artificial Intelligence</v>
      </c>
      <c r="E6" s="26">
        <v>0.70000000000000007</v>
      </c>
      <c r="F6" s="26">
        <v>0.1</v>
      </c>
    </row>
    <row r="7" spans="1:6" x14ac:dyDescent="0.4">
      <c r="A7" t="s">
        <v>14</v>
      </c>
      <c r="B7" s="1">
        <v>2023</v>
      </c>
      <c r="C7" s="11" t="s">
        <v>5</v>
      </c>
      <c r="D7" s="11" t="str">
        <f t="shared" si="0"/>
        <v>USA2023Artificial Intelligence</v>
      </c>
      <c r="E7" s="26">
        <v>0.70000000000000007</v>
      </c>
      <c r="F7" s="26">
        <v>0.2</v>
      </c>
    </row>
    <row r="8" spans="1:6" x14ac:dyDescent="0.4">
      <c r="A8" t="s">
        <v>14</v>
      </c>
      <c r="B8" s="1">
        <v>2024</v>
      </c>
      <c r="C8" s="11" t="s">
        <v>5</v>
      </c>
      <c r="D8" s="11" t="str">
        <f t="shared" si="0"/>
        <v>USA2024Artificial Intelligence</v>
      </c>
      <c r="E8" s="26">
        <v>0.5</v>
      </c>
      <c r="F8" s="26">
        <v>0.2</v>
      </c>
    </row>
    <row r="9" spans="1:6" x14ac:dyDescent="0.4">
      <c r="A9" t="s">
        <v>14</v>
      </c>
      <c r="B9" s="1">
        <v>2025</v>
      </c>
      <c r="C9" s="11" t="s">
        <v>5</v>
      </c>
      <c r="D9" s="11" t="str">
        <f t="shared" si="0"/>
        <v>USA2025Artificial Intelligence</v>
      </c>
      <c r="E9" s="26">
        <v>0.60000000000000009</v>
      </c>
      <c r="F9" s="26">
        <v>0.1</v>
      </c>
    </row>
    <row r="10" spans="1:6" x14ac:dyDescent="0.4">
      <c r="A10" t="s">
        <v>14</v>
      </c>
      <c r="B10" s="1">
        <v>2026</v>
      </c>
      <c r="C10" s="11" t="s">
        <v>5</v>
      </c>
      <c r="D10" s="11" t="str">
        <f t="shared" si="0"/>
        <v>USA2026Artificial Intelligence</v>
      </c>
      <c r="E10" s="26">
        <v>0.5</v>
      </c>
      <c r="F10" s="26">
        <v>0.2</v>
      </c>
    </row>
    <row r="11" spans="1:6" x14ac:dyDescent="0.4">
      <c r="A11" t="s">
        <v>14</v>
      </c>
      <c r="B11" s="1">
        <v>2027</v>
      </c>
      <c r="C11" s="11" t="s">
        <v>5</v>
      </c>
      <c r="D11" s="11" t="str">
        <f t="shared" si="0"/>
        <v>USA2027Artificial Intelligence</v>
      </c>
      <c r="E11" s="26">
        <v>0.5</v>
      </c>
      <c r="F11" s="26">
        <v>0.1</v>
      </c>
    </row>
    <row r="12" spans="1:6" x14ac:dyDescent="0.4">
      <c r="A12" t="s">
        <v>14</v>
      </c>
      <c r="B12" s="1">
        <v>2018</v>
      </c>
      <c r="C12" s="11" t="s">
        <v>8</v>
      </c>
      <c r="D12" s="11" t="str">
        <f t="shared" si="0"/>
        <v>USA2018Marketing</v>
      </c>
      <c r="E12" s="26">
        <v>0.70000000000000007</v>
      </c>
      <c r="F12" s="26">
        <v>0.2</v>
      </c>
    </row>
    <row r="13" spans="1:6" x14ac:dyDescent="0.4">
      <c r="A13" t="s">
        <v>14</v>
      </c>
      <c r="B13" s="1">
        <v>2019</v>
      </c>
      <c r="C13" s="11" t="s">
        <v>8</v>
      </c>
      <c r="D13" s="11" t="str">
        <f t="shared" si="0"/>
        <v>USA2019Marketing</v>
      </c>
      <c r="E13" s="26">
        <v>0.5</v>
      </c>
      <c r="F13" s="26">
        <v>0.1</v>
      </c>
    </row>
    <row r="14" spans="1:6" x14ac:dyDescent="0.4">
      <c r="A14" t="s">
        <v>14</v>
      </c>
      <c r="B14" s="1">
        <v>2020</v>
      </c>
      <c r="C14" s="11" t="s">
        <v>8</v>
      </c>
      <c r="D14" s="11" t="str">
        <f t="shared" si="0"/>
        <v>USA2020Marketing</v>
      </c>
      <c r="E14" s="26">
        <v>0.5</v>
      </c>
      <c r="F14" s="26">
        <v>0.1</v>
      </c>
    </row>
    <row r="15" spans="1:6" x14ac:dyDescent="0.4">
      <c r="A15" t="s">
        <v>14</v>
      </c>
      <c r="B15" s="1">
        <v>2021</v>
      </c>
      <c r="C15" s="11" t="s">
        <v>8</v>
      </c>
      <c r="D15" s="11" t="str">
        <f t="shared" si="0"/>
        <v>USA2021Marketing</v>
      </c>
      <c r="E15" s="26">
        <v>0.70000000000000007</v>
      </c>
      <c r="F15" s="26">
        <v>0.1</v>
      </c>
    </row>
    <row r="16" spans="1:6" x14ac:dyDescent="0.4">
      <c r="A16" t="s">
        <v>14</v>
      </c>
      <c r="B16" s="1">
        <v>2022</v>
      </c>
      <c r="C16" s="11" t="s">
        <v>8</v>
      </c>
      <c r="D16" s="11" t="str">
        <f t="shared" si="0"/>
        <v>USA2022Marketing</v>
      </c>
      <c r="E16" s="26">
        <v>0.5</v>
      </c>
      <c r="F16" s="26">
        <v>0.1</v>
      </c>
    </row>
    <row r="17" spans="1:6" x14ac:dyDescent="0.4">
      <c r="A17" t="s">
        <v>14</v>
      </c>
      <c r="B17" s="1">
        <v>2023</v>
      </c>
      <c r="C17" s="11" t="s">
        <v>8</v>
      </c>
      <c r="D17" s="11" t="str">
        <f t="shared" si="0"/>
        <v>USA2023Marketing</v>
      </c>
      <c r="E17" s="26">
        <v>0.70000000000000007</v>
      </c>
      <c r="F17" s="26">
        <v>0.2</v>
      </c>
    </row>
    <row r="18" spans="1:6" x14ac:dyDescent="0.4">
      <c r="A18" t="s">
        <v>14</v>
      </c>
      <c r="B18" s="1">
        <v>2024</v>
      </c>
      <c r="C18" s="11" t="s">
        <v>8</v>
      </c>
      <c r="D18" s="11" t="str">
        <f t="shared" si="0"/>
        <v>USA2024Marketing</v>
      </c>
      <c r="E18" s="26">
        <v>0.5</v>
      </c>
      <c r="F18" s="26">
        <v>0.1</v>
      </c>
    </row>
    <row r="19" spans="1:6" x14ac:dyDescent="0.4">
      <c r="A19" t="s">
        <v>14</v>
      </c>
      <c r="B19" s="1">
        <v>2025</v>
      </c>
      <c r="C19" s="11" t="s">
        <v>8</v>
      </c>
      <c r="D19" s="11" t="str">
        <f t="shared" si="0"/>
        <v>USA2025Marketing</v>
      </c>
      <c r="E19" s="26">
        <v>0.70000000000000007</v>
      </c>
      <c r="F19" s="26">
        <v>0.2</v>
      </c>
    </row>
    <row r="20" spans="1:6" x14ac:dyDescent="0.4">
      <c r="A20" t="s">
        <v>14</v>
      </c>
      <c r="B20" s="1">
        <v>2026</v>
      </c>
      <c r="C20" s="11" t="s">
        <v>8</v>
      </c>
      <c r="D20" s="11" t="str">
        <f t="shared" si="0"/>
        <v>USA2026Marketing</v>
      </c>
      <c r="E20" s="26">
        <v>0.60000000000000009</v>
      </c>
      <c r="F20" s="26">
        <v>0.2</v>
      </c>
    </row>
    <row r="21" spans="1:6" x14ac:dyDescent="0.4">
      <c r="A21" t="s">
        <v>14</v>
      </c>
      <c r="B21" s="1">
        <v>2027</v>
      </c>
      <c r="C21" s="11" t="s">
        <v>8</v>
      </c>
      <c r="D21" s="11" t="str">
        <f t="shared" si="0"/>
        <v>USA2027Marketing</v>
      </c>
      <c r="E21" s="26">
        <v>0.5</v>
      </c>
      <c r="F21" s="26">
        <v>0.2</v>
      </c>
    </row>
    <row r="22" spans="1:6" x14ac:dyDescent="0.4">
      <c r="A22" t="s">
        <v>14</v>
      </c>
      <c r="B22" s="1">
        <v>2018</v>
      </c>
      <c r="C22" s="11" t="s">
        <v>9</v>
      </c>
      <c r="D22" s="11" t="str">
        <f t="shared" si="0"/>
        <v>USA2018Accounting</v>
      </c>
      <c r="E22" s="26">
        <v>0.70000000000000007</v>
      </c>
      <c r="F22" s="26">
        <v>0.1</v>
      </c>
    </row>
    <row r="23" spans="1:6" x14ac:dyDescent="0.4">
      <c r="A23" t="s">
        <v>14</v>
      </c>
      <c r="B23" s="1">
        <v>2019</v>
      </c>
      <c r="C23" s="11" t="s">
        <v>9</v>
      </c>
      <c r="D23" s="11" t="str">
        <f t="shared" si="0"/>
        <v>USA2019Accounting</v>
      </c>
      <c r="E23" s="26">
        <v>0.60000000000000009</v>
      </c>
      <c r="F23" s="26">
        <v>0.2</v>
      </c>
    </row>
    <row r="24" spans="1:6" x14ac:dyDescent="0.4">
      <c r="A24" t="s">
        <v>14</v>
      </c>
      <c r="B24" s="1">
        <v>2020</v>
      </c>
      <c r="C24" s="11" t="s">
        <v>9</v>
      </c>
      <c r="D24" s="11" t="str">
        <f t="shared" si="0"/>
        <v>USA2020Accounting</v>
      </c>
      <c r="E24" s="26">
        <v>0.8</v>
      </c>
      <c r="F24" s="26">
        <v>0.2</v>
      </c>
    </row>
    <row r="25" spans="1:6" x14ac:dyDescent="0.4">
      <c r="A25" t="s">
        <v>14</v>
      </c>
      <c r="B25" s="1">
        <v>2021</v>
      </c>
      <c r="C25" s="11" t="s">
        <v>9</v>
      </c>
      <c r="D25" s="11" t="str">
        <f t="shared" si="0"/>
        <v>USA2021Accounting</v>
      </c>
      <c r="E25" s="26">
        <v>0.8</v>
      </c>
      <c r="F25" s="26">
        <v>0.2</v>
      </c>
    </row>
    <row r="26" spans="1:6" x14ac:dyDescent="0.4">
      <c r="A26" t="s">
        <v>14</v>
      </c>
      <c r="B26" s="1">
        <v>2022</v>
      </c>
      <c r="C26" s="11" t="s">
        <v>9</v>
      </c>
      <c r="D26" s="11" t="str">
        <f t="shared" si="0"/>
        <v>USA2022Accounting</v>
      </c>
      <c r="E26" s="26">
        <v>0.8</v>
      </c>
      <c r="F26" s="26">
        <v>0.1</v>
      </c>
    </row>
    <row r="27" spans="1:6" x14ac:dyDescent="0.4">
      <c r="A27" t="s">
        <v>14</v>
      </c>
      <c r="B27" s="1">
        <v>2023</v>
      </c>
      <c r="C27" s="11" t="s">
        <v>9</v>
      </c>
      <c r="D27" s="11" t="str">
        <f t="shared" si="0"/>
        <v>USA2023Accounting</v>
      </c>
      <c r="E27" s="26">
        <v>0.8</v>
      </c>
      <c r="F27" s="26">
        <v>0.1</v>
      </c>
    </row>
    <row r="28" spans="1:6" x14ac:dyDescent="0.4">
      <c r="A28" t="s">
        <v>14</v>
      </c>
      <c r="B28" s="1">
        <v>2024</v>
      </c>
      <c r="C28" s="11" t="s">
        <v>9</v>
      </c>
      <c r="D28" s="11" t="str">
        <f t="shared" si="0"/>
        <v>USA2024Accounting</v>
      </c>
      <c r="E28" s="26">
        <v>0.70000000000000007</v>
      </c>
      <c r="F28" s="26">
        <v>0.1</v>
      </c>
    </row>
    <row r="29" spans="1:6" x14ac:dyDescent="0.4">
      <c r="A29" t="s">
        <v>14</v>
      </c>
      <c r="B29" s="1">
        <v>2025</v>
      </c>
      <c r="C29" s="11" t="s">
        <v>9</v>
      </c>
      <c r="D29" s="11" t="str">
        <f t="shared" si="0"/>
        <v>USA2025Accounting</v>
      </c>
      <c r="E29" s="26">
        <v>0.5</v>
      </c>
      <c r="F29" s="26">
        <v>0.2</v>
      </c>
    </row>
    <row r="30" spans="1:6" x14ac:dyDescent="0.4">
      <c r="A30" t="s">
        <v>14</v>
      </c>
      <c r="B30" s="1">
        <v>2026</v>
      </c>
      <c r="C30" s="11" t="s">
        <v>9</v>
      </c>
      <c r="D30" s="11" t="str">
        <f t="shared" si="0"/>
        <v>USA2026Accounting</v>
      </c>
      <c r="E30" s="26">
        <v>0.5</v>
      </c>
      <c r="F30" s="26">
        <v>0.2</v>
      </c>
    </row>
    <row r="31" spans="1:6" x14ac:dyDescent="0.4">
      <c r="A31" t="s">
        <v>14</v>
      </c>
      <c r="B31" s="1">
        <v>2027</v>
      </c>
      <c r="C31" s="11" t="s">
        <v>9</v>
      </c>
      <c r="D31" s="11" t="str">
        <f t="shared" si="0"/>
        <v>USA2027Accounting</v>
      </c>
      <c r="E31" s="26">
        <v>0.60000000000000009</v>
      </c>
      <c r="F31" s="26">
        <v>0.2</v>
      </c>
    </row>
    <row r="32" spans="1:6" x14ac:dyDescent="0.4">
      <c r="A32" t="s">
        <v>15</v>
      </c>
      <c r="B32" s="1">
        <v>2018</v>
      </c>
      <c r="C32" s="11" t="s">
        <v>5</v>
      </c>
      <c r="D32" s="11" t="str">
        <f t="shared" si="0"/>
        <v>Canada2018Artificial Intelligence</v>
      </c>
      <c r="E32" s="26">
        <v>0.60000000000000009</v>
      </c>
      <c r="F32" s="26">
        <v>0.2</v>
      </c>
    </row>
    <row r="33" spans="1:6" x14ac:dyDescent="0.4">
      <c r="A33" t="s">
        <v>15</v>
      </c>
      <c r="B33" s="1">
        <v>2019</v>
      </c>
      <c r="C33" s="11" t="s">
        <v>5</v>
      </c>
      <c r="D33" s="11" t="str">
        <f t="shared" si="0"/>
        <v>Canada2019Artificial Intelligence</v>
      </c>
      <c r="E33" s="26">
        <v>0.60000000000000009</v>
      </c>
      <c r="F33" s="26">
        <v>0.2</v>
      </c>
    </row>
    <row r="34" spans="1:6" x14ac:dyDescent="0.4">
      <c r="A34" t="s">
        <v>15</v>
      </c>
      <c r="B34" s="1">
        <v>2020</v>
      </c>
      <c r="C34" s="11" t="s">
        <v>5</v>
      </c>
      <c r="D34" s="11" t="str">
        <f t="shared" si="0"/>
        <v>Canada2020Artificial Intelligence</v>
      </c>
      <c r="E34" s="26">
        <v>0.70000000000000007</v>
      </c>
      <c r="F34" s="26">
        <v>0.2</v>
      </c>
    </row>
    <row r="35" spans="1:6" x14ac:dyDescent="0.4">
      <c r="A35" t="s">
        <v>15</v>
      </c>
      <c r="B35" s="1">
        <v>2021</v>
      </c>
      <c r="C35" s="11" t="s">
        <v>5</v>
      </c>
      <c r="D35" s="11" t="str">
        <f t="shared" si="0"/>
        <v>Canada2021Artificial Intelligence</v>
      </c>
      <c r="E35" s="26">
        <v>0.60000000000000009</v>
      </c>
      <c r="F35" s="26">
        <v>0.2</v>
      </c>
    </row>
    <row r="36" spans="1:6" x14ac:dyDescent="0.4">
      <c r="A36" t="s">
        <v>15</v>
      </c>
      <c r="B36" s="1">
        <v>2022</v>
      </c>
      <c r="C36" s="11" t="s">
        <v>5</v>
      </c>
      <c r="D36" s="11" t="str">
        <f t="shared" si="0"/>
        <v>Canada2022Artificial Intelligence</v>
      </c>
      <c r="E36" s="26">
        <v>0.70000000000000007</v>
      </c>
      <c r="F36" s="26">
        <v>0.2</v>
      </c>
    </row>
    <row r="37" spans="1:6" x14ac:dyDescent="0.4">
      <c r="A37" t="s">
        <v>15</v>
      </c>
      <c r="B37" s="1">
        <v>2023</v>
      </c>
      <c r="C37" s="11" t="s">
        <v>5</v>
      </c>
      <c r="D37" s="11" t="str">
        <f t="shared" si="0"/>
        <v>Canada2023Artificial Intelligence</v>
      </c>
      <c r="E37" s="26">
        <v>0.70000000000000007</v>
      </c>
      <c r="F37" s="26">
        <v>0.2</v>
      </c>
    </row>
    <row r="38" spans="1:6" x14ac:dyDescent="0.4">
      <c r="A38" t="s">
        <v>15</v>
      </c>
      <c r="B38" s="1">
        <v>2024</v>
      </c>
      <c r="C38" s="11" t="s">
        <v>5</v>
      </c>
      <c r="D38" s="11" t="str">
        <f t="shared" si="0"/>
        <v>Canada2024Artificial Intelligence</v>
      </c>
      <c r="E38" s="26">
        <v>0.70000000000000007</v>
      </c>
      <c r="F38" s="26">
        <v>0.1</v>
      </c>
    </row>
    <row r="39" spans="1:6" x14ac:dyDescent="0.4">
      <c r="A39" t="s">
        <v>15</v>
      </c>
      <c r="B39" s="1">
        <v>2025</v>
      </c>
      <c r="C39" s="11" t="s">
        <v>5</v>
      </c>
      <c r="D39" s="11" t="str">
        <f t="shared" si="0"/>
        <v>Canada2025Artificial Intelligence</v>
      </c>
      <c r="E39" s="26">
        <v>0.5</v>
      </c>
      <c r="F39" s="26">
        <v>0.1</v>
      </c>
    </row>
    <row r="40" spans="1:6" x14ac:dyDescent="0.4">
      <c r="A40" t="s">
        <v>15</v>
      </c>
      <c r="B40" s="1">
        <v>2026</v>
      </c>
      <c r="C40" s="11" t="s">
        <v>5</v>
      </c>
      <c r="D40" s="11" t="str">
        <f t="shared" si="0"/>
        <v>Canada2026Artificial Intelligence</v>
      </c>
      <c r="E40" s="26">
        <v>0.60000000000000009</v>
      </c>
      <c r="F40" s="26">
        <v>0.2</v>
      </c>
    </row>
    <row r="41" spans="1:6" x14ac:dyDescent="0.4">
      <c r="A41" t="s">
        <v>15</v>
      </c>
      <c r="B41" s="1">
        <v>2027</v>
      </c>
      <c r="C41" s="11" t="s">
        <v>5</v>
      </c>
      <c r="D41" s="11" t="str">
        <f t="shared" si="0"/>
        <v>Canada2027Artificial Intelligence</v>
      </c>
      <c r="E41" s="26">
        <v>0.5</v>
      </c>
      <c r="F41" s="26">
        <v>0.2</v>
      </c>
    </row>
    <row r="42" spans="1:6" x14ac:dyDescent="0.4">
      <c r="A42" t="s">
        <v>15</v>
      </c>
      <c r="B42" s="1">
        <v>2018</v>
      </c>
      <c r="C42" s="11" t="s">
        <v>8</v>
      </c>
      <c r="D42" s="11" t="str">
        <f t="shared" si="0"/>
        <v>Canada2018Marketing</v>
      </c>
      <c r="E42" s="26">
        <v>0.8</v>
      </c>
      <c r="F42" s="26">
        <v>0.1</v>
      </c>
    </row>
    <row r="43" spans="1:6" x14ac:dyDescent="0.4">
      <c r="A43" t="s">
        <v>15</v>
      </c>
      <c r="B43" s="1">
        <v>2019</v>
      </c>
      <c r="C43" s="11" t="s">
        <v>8</v>
      </c>
      <c r="D43" s="11" t="str">
        <f t="shared" si="0"/>
        <v>Canada2019Marketing</v>
      </c>
      <c r="E43" s="26">
        <v>0.70000000000000007</v>
      </c>
      <c r="F43" s="26">
        <v>0.1</v>
      </c>
    </row>
    <row r="44" spans="1:6" x14ac:dyDescent="0.4">
      <c r="A44" t="s">
        <v>15</v>
      </c>
      <c r="B44" s="1">
        <v>2020</v>
      </c>
      <c r="C44" s="11" t="s">
        <v>8</v>
      </c>
      <c r="D44" s="11" t="str">
        <f t="shared" si="0"/>
        <v>Canada2020Marketing</v>
      </c>
      <c r="E44" s="26">
        <v>0.60000000000000009</v>
      </c>
      <c r="F44" s="26">
        <v>0.1</v>
      </c>
    </row>
    <row r="45" spans="1:6" x14ac:dyDescent="0.4">
      <c r="A45" t="s">
        <v>15</v>
      </c>
      <c r="B45" s="1">
        <v>2021</v>
      </c>
      <c r="C45" s="11" t="s">
        <v>8</v>
      </c>
      <c r="D45" s="11" t="str">
        <f t="shared" si="0"/>
        <v>Canada2021Marketing</v>
      </c>
      <c r="E45" s="26">
        <v>0.5</v>
      </c>
      <c r="F45" s="26">
        <v>0.2</v>
      </c>
    </row>
    <row r="46" spans="1:6" x14ac:dyDescent="0.4">
      <c r="A46" t="s">
        <v>15</v>
      </c>
      <c r="B46" s="1">
        <v>2022</v>
      </c>
      <c r="C46" s="11" t="s">
        <v>8</v>
      </c>
      <c r="D46" s="11" t="str">
        <f t="shared" si="0"/>
        <v>Canada2022Marketing</v>
      </c>
      <c r="E46" s="26">
        <v>0.5</v>
      </c>
      <c r="F46" s="26">
        <v>0.2</v>
      </c>
    </row>
    <row r="47" spans="1:6" x14ac:dyDescent="0.4">
      <c r="A47" t="s">
        <v>15</v>
      </c>
      <c r="B47" s="1">
        <v>2023</v>
      </c>
      <c r="C47" s="11" t="s">
        <v>8</v>
      </c>
      <c r="D47" s="11" t="str">
        <f t="shared" si="0"/>
        <v>Canada2023Marketing</v>
      </c>
      <c r="E47" s="26">
        <v>0.70000000000000007</v>
      </c>
      <c r="F47" s="26">
        <v>0.2</v>
      </c>
    </row>
    <row r="48" spans="1:6" x14ac:dyDescent="0.4">
      <c r="A48" t="s">
        <v>15</v>
      </c>
      <c r="B48" s="1">
        <v>2024</v>
      </c>
      <c r="C48" s="11" t="s">
        <v>8</v>
      </c>
      <c r="D48" s="11" t="str">
        <f t="shared" si="0"/>
        <v>Canada2024Marketing</v>
      </c>
      <c r="E48" s="26">
        <v>0.5</v>
      </c>
      <c r="F48" s="26">
        <v>0.2</v>
      </c>
    </row>
    <row r="49" spans="1:6" x14ac:dyDescent="0.4">
      <c r="A49" t="s">
        <v>15</v>
      </c>
      <c r="B49" s="1">
        <v>2025</v>
      </c>
      <c r="C49" s="11" t="s">
        <v>8</v>
      </c>
      <c r="D49" s="11" t="str">
        <f t="shared" si="0"/>
        <v>Canada2025Marketing</v>
      </c>
      <c r="E49" s="26">
        <v>0.5</v>
      </c>
      <c r="F49" s="26">
        <v>0.2</v>
      </c>
    </row>
    <row r="50" spans="1:6" x14ac:dyDescent="0.4">
      <c r="A50" t="s">
        <v>15</v>
      </c>
      <c r="B50" s="1">
        <v>2026</v>
      </c>
      <c r="C50" s="11" t="s">
        <v>8</v>
      </c>
      <c r="D50" s="11" t="str">
        <f t="shared" si="0"/>
        <v>Canada2026Marketing</v>
      </c>
      <c r="E50" s="26">
        <v>0.8</v>
      </c>
      <c r="F50" s="26">
        <v>0.1</v>
      </c>
    </row>
    <row r="51" spans="1:6" x14ac:dyDescent="0.4">
      <c r="A51" t="s">
        <v>15</v>
      </c>
      <c r="B51" s="1">
        <v>2027</v>
      </c>
      <c r="C51" s="11" t="s">
        <v>8</v>
      </c>
      <c r="D51" s="11" t="str">
        <f t="shared" si="0"/>
        <v>Canada2027Marketing</v>
      </c>
      <c r="E51" s="26">
        <v>0.70000000000000007</v>
      </c>
      <c r="F51" s="26">
        <v>0.2</v>
      </c>
    </row>
    <row r="52" spans="1:6" x14ac:dyDescent="0.4">
      <c r="A52" t="s">
        <v>15</v>
      </c>
      <c r="B52" s="1">
        <v>2018</v>
      </c>
      <c r="C52" s="11" t="s">
        <v>9</v>
      </c>
      <c r="D52" s="11" t="str">
        <f t="shared" si="0"/>
        <v>Canada2018Accounting</v>
      </c>
      <c r="E52" s="26">
        <v>0.8</v>
      </c>
      <c r="F52" s="26">
        <v>0.2</v>
      </c>
    </row>
    <row r="53" spans="1:6" x14ac:dyDescent="0.4">
      <c r="A53" t="s">
        <v>15</v>
      </c>
      <c r="B53" s="1">
        <v>2019</v>
      </c>
      <c r="C53" s="11" t="s">
        <v>9</v>
      </c>
      <c r="D53" s="11" t="str">
        <f t="shared" si="0"/>
        <v>Canada2019Accounting</v>
      </c>
      <c r="E53" s="26">
        <v>0.5</v>
      </c>
      <c r="F53" s="26">
        <v>0.2</v>
      </c>
    </row>
    <row r="54" spans="1:6" x14ac:dyDescent="0.4">
      <c r="A54" t="s">
        <v>15</v>
      </c>
      <c r="B54" s="1">
        <v>2020</v>
      </c>
      <c r="C54" s="11" t="s">
        <v>9</v>
      </c>
      <c r="D54" s="11" t="str">
        <f t="shared" si="0"/>
        <v>Canada2020Accounting</v>
      </c>
      <c r="E54" s="26">
        <v>0.70000000000000007</v>
      </c>
      <c r="F54" s="26">
        <v>0.2</v>
      </c>
    </row>
    <row r="55" spans="1:6" x14ac:dyDescent="0.4">
      <c r="A55" t="s">
        <v>15</v>
      </c>
      <c r="B55" s="1">
        <v>2021</v>
      </c>
      <c r="C55" s="11" t="s">
        <v>9</v>
      </c>
      <c r="D55" s="11" t="str">
        <f t="shared" si="0"/>
        <v>Canada2021Accounting</v>
      </c>
      <c r="E55" s="26">
        <v>0.8</v>
      </c>
      <c r="F55" s="26">
        <v>0.2</v>
      </c>
    </row>
    <row r="56" spans="1:6" x14ac:dyDescent="0.4">
      <c r="A56" t="s">
        <v>15</v>
      </c>
      <c r="B56" s="1">
        <v>2022</v>
      </c>
      <c r="C56" s="11" t="s">
        <v>9</v>
      </c>
      <c r="D56" s="11" t="str">
        <f t="shared" si="0"/>
        <v>Canada2022Accounting</v>
      </c>
      <c r="E56" s="26">
        <v>0.5</v>
      </c>
      <c r="F56" s="26">
        <v>0.1</v>
      </c>
    </row>
    <row r="57" spans="1:6" x14ac:dyDescent="0.4">
      <c r="A57" t="s">
        <v>15</v>
      </c>
      <c r="B57" s="1">
        <v>2023</v>
      </c>
      <c r="C57" s="11" t="s">
        <v>9</v>
      </c>
      <c r="D57" s="11" t="str">
        <f t="shared" si="0"/>
        <v>Canada2023Accounting</v>
      </c>
      <c r="E57" s="26">
        <v>0.8</v>
      </c>
      <c r="F57" s="26">
        <v>0.1</v>
      </c>
    </row>
    <row r="58" spans="1:6" x14ac:dyDescent="0.4">
      <c r="A58" t="s">
        <v>15</v>
      </c>
      <c r="B58" s="1">
        <v>2024</v>
      </c>
      <c r="C58" s="11" t="s">
        <v>9</v>
      </c>
      <c r="D58" s="11" t="str">
        <f t="shared" si="0"/>
        <v>Canada2024Accounting</v>
      </c>
      <c r="E58" s="26">
        <v>0.5</v>
      </c>
      <c r="F58" s="26">
        <v>0.1</v>
      </c>
    </row>
    <row r="59" spans="1:6" x14ac:dyDescent="0.4">
      <c r="A59" t="s">
        <v>15</v>
      </c>
      <c r="B59" s="1">
        <v>2025</v>
      </c>
      <c r="C59" s="11" t="s">
        <v>9</v>
      </c>
      <c r="D59" s="11" t="str">
        <f t="shared" si="0"/>
        <v>Canada2025Accounting</v>
      </c>
      <c r="E59" s="26">
        <v>0.5</v>
      </c>
      <c r="F59" s="26">
        <v>0.2</v>
      </c>
    </row>
    <row r="60" spans="1:6" x14ac:dyDescent="0.4">
      <c r="A60" t="s">
        <v>15</v>
      </c>
      <c r="B60" s="1">
        <v>2026</v>
      </c>
      <c r="C60" s="11" t="s">
        <v>9</v>
      </c>
      <c r="D60" s="11" t="str">
        <f t="shared" si="0"/>
        <v>Canada2026Accounting</v>
      </c>
      <c r="E60" s="26">
        <v>0.8</v>
      </c>
      <c r="F60" s="26">
        <v>0.1</v>
      </c>
    </row>
    <row r="61" spans="1:6" x14ac:dyDescent="0.4">
      <c r="A61" t="s">
        <v>15</v>
      </c>
      <c r="B61" s="1">
        <v>2027</v>
      </c>
      <c r="C61" s="11" t="s">
        <v>9</v>
      </c>
      <c r="D61" s="11" t="str">
        <f t="shared" si="0"/>
        <v>Canada2027Accounting</v>
      </c>
      <c r="E61" s="26">
        <v>0.60000000000000009</v>
      </c>
      <c r="F61" s="26">
        <v>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5 5 w U W 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n n B 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5 w U W S i K R 7 g O A A A A E Q A A A B M A H A B G b 3 J t d W x h c y 9 T Z W N 0 a W 9 u M S 5 t I K I Y A C i g F A A A A A A A A A A A A A A A A A A A A A A A A A A A A C t O T S 7 J z M 9 T C I b Q h t Y A U E s B A i 0 A F A A C A A g A 5 5 w U W d H d V o y m A A A A + A A A A B I A A A A A A A A A A A A A A A A A A A A A A E N v b m Z p Z y 9 Q Y W N r Y W d l L n h t b F B L A Q I t A B Q A A g A I A O e c F F k P y u m r p A A A A O k A A A A T A A A A A A A A A A A A A A A A A P I A A A B b Q 2 9 u d G V u d F 9 U e X B l c 1 0 u e G 1 s U E s B A i 0 A F A A C A A g A 5 5 w U 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H W a Y 9 v R c R P i w H 4 I z J r j P U A A A A A A g A A A A A A E G Y A A A A B A A A g A A A A r f K H T d p H 0 V V u F c G Q J O W q D u F y 7 k P k m v g 7 p t 7 A g 5 M g E S 4 A A A A A D o A A A A A C A A A g A A A A V c b p n P 0 / l 0 n 0 E j D E c 9 j T Z v J P + i s I g L 6 2 l Q M y F y a k R l p Q A A A A x S 4 x S h q 6 + C H T B B T T 4 O L C / / J L L b 0 W x P b L t T L k n d K v H e f q / Y j B X b V H h v b q I 3 + Z c 8 V y M 6 r v F t F X f 4 a x t K D 2 U H m z e O z U C O X k A + M 6 o j 4 2 + L f 8 B o t A A A A A q i h p d a J M 2 z W e S s A O S F p g g X + S 6 G v 7 2 E h J d X W u r j V 3 M R 9 4 I F v 7 d c n N V o m z A a 8 6 g Q C o 7 / y u c P I f a f W x 1 e l 3 c 0 G m v w = = < / D a t a M a s h u p > 
</file>

<file path=customXml/itemProps1.xml><?xml version="1.0" encoding="utf-8"?>
<ds:datastoreItem xmlns:ds="http://schemas.openxmlformats.org/officeDocument/2006/customXml" ds:itemID="{8040C3FD-3D3E-4979-B2DD-5290D8DCC1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Financials USA</vt:lpstr>
      <vt:lpstr>Financials Canada</vt:lpstr>
      <vt:lpstr>Gross Profit &amp; EBITDA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rosa</dc:creator>
  <cp:lastModifiedBy>Shane Dsouza</cp:lastModifiedBy>
  <cp:lastPrinted>2024-09-02T06:17:53Z</cp:lastPrinted>
  <dcterms:created xsi:type="dcterms:W3CDTF">2024-01-22T20:20:01Z</dcterms:created>
  <dcterms:modified xsi:type="dcterms:W3CDTF">2024-10-02T03:52:43Z</dcterms:modified>
</cp:coreProperties>
</file>