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1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hane/14Constraint Dropbox/Shane Stoner/IMPRS/ThermalAnalysis/Ch3/"/>
    </mc:Choice>
  </mc:AlternateContent>
  <xr:revisionPtr revIDLastSave="0" documentId="13_ncr:1_{A9321CBE-B094-CC40-840F-98AFE25EEE73}" xr6:coauthVersionLast="47" xr6:coauthVersionMax="47" xr10:uidLastSave="{00000000-0000-0000-0000-000000000000}"/>
  <bookViews>
    <workbookView xWindow="880" yWindow="880" windowWidth="24720" windowHeight="1518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130" i="1" l="1"/>
  <c r="R131" i="1"/>
  <c r="R132" i="1"/>
  <c r="P132" i="1" s="1"/>
  <c r="R133" i="1"/>
  <c r="P133" i="1" s="1"/>
  <c r="R134" i="1"/>
  <c r="P134" i="1" s="1"/>
  <c r="Q134" i="1" s="1"/>
  <c r="R112" i="1"/>
  <c r="R113" i="1"/>
  <c r="AL112" i="1" s="1"/>
  <c r="R114" i="1"/>
  <c r="P114" i="1" s="1"/>
  <c r="R115" i="1"/>
  <c r="R116" i="1"/>
  <c r="R106" i="1"/>
  <c r="R107" i="1"/>
  <c r="R108" i="1"/>
  <c r="R109" i="1"/>
  <c r="P109" i="1" s="1"/>
  <c r="R110" i="1"/>
  <c r="AJ4" i="1"/>
  <c r="AJ10" i="1"/>
  <c r="AJ16" i="1"/>
  <c r="AJ22" i="1"/>
  <c r="AI28" i="1"/>
  <c r="AJ28" i="1" s="1"/>
  <c r="AJ34" i="1"/>
  <c r="AJ40" i="1"/>
  <c r="AJ46" i="1"/>
  <c r="AJ52" i="1"/>
  <c r="AJ58" i="1"/>
  <c r="AJ64" i="1"/>
  <c r="AJ70" i="1"/>
  <c r="AJ76" i="1"/>
  <c r="AJ82" i="1"/>
  <c r="AJ88" i="1"/>
  <c r="AJ94" i="1"/>
  <c r="AJ106" i="1"/>
  <c r="AJ100" i="1"/>
  <c r="J101" i="1"/>
  <c r="R100" i="1" s="1"/>
  <c r="R101" i="1"/>
  <c r="P101" i="1" s="1"/>
  <c r="Q101" i="1" s="1"/>
  <c r="R104" i="1"/>
  <c r="P104" i="1" s="1"/>
  <c r="Q104" i="1" s="1"/>
  <c r="AN112" i="1"/>
  <c r="AJ112" i="1"/>
  <c r="L116" i="1"/>
  <c r="Q116" i="1" s="1"/>
  <c r="P116" i="1"/>
  <c r="K116" i="1"/>
  <c r="M116" i="1"/>
  <c r="L115" i="1"/>
  <c r="P115" i="1"/>
  <c r="Q115" i="1"/>
  <c r="K115" i="1"/>
  <c r="M115" i="1" s="1"/>
  <c r="L114" i="1"/>
  <c r="N114" i="1" s="1"/>
  <c r="K114" i="1"/>
  <c r="M114" i="1"/>
  <c r="L113" i="1"/>
  <c r="Q113" i="1" s="1"/>
  <c r="P113" i="1"/>
  <c r="K113" i="1"/>
  <c r="M113" i="1" s="1"/>
  <c r="L112" i="1"/>
  <c r="Q112" i="1" s="1"/>
  <c r="P112" i="1"/>
  <c r="K112" i="1"/>
  <c r="M112" i="1" s="1"/>
  <c r="H116" i="1"/>
  <c r="H115" i="1"/>
  <c r="H114" i="1"/>
  <c r="H113" i="1"/>
  <c r="H110" i="1"/>
  <c r="H109" i="1"/>
  <c r="H108" i="1"/>
  <c r="H107" i="1"/>
  <c r="L110" i="1"/>
  <c r="Q110" i="1" s="1"/>
  <c r="P110" i="1"/>
  <c r="K110" i="1"/>
  <c r="M110" i="1" s="1"/>
  <c r="L109" i="1"/>
  <c r="K109" i="1"/>
  <c r="M109" i="1" s="1"/>
  <c r="N109" i="1" s="1"/>
  <c r="L108" i="1"/>
  <c r="Q108" i="1" s="1"/>
  <c r="P108" i="1"/>
  <c r="K108" i="1"/>
  <c r="M108" i="1" s="1"/>
  <c r="L107" i="1"/>
  <c r="P107" i="1"/>
  <c r="K107" i="1"/>
  <c r="M107" i="1"/>
  <c r="L106" i="1"/>
  <c r="K106" i="1"/>
  <c r="M106" i="1" s="1"/>
  <c r="L104" i="1"/>
  <c r="L103" i="1"/>
  <c r="L102" i="1"/>
  <c r="L101" i="1"/>
  <c r="L100" i="1"/>
  <c r="L94" i="1"/>
  <c r="R94" i="1"/>
  <c r="P94" i="1" s="1"/>
  <c r="K104" i="1"/>
  <c r="M104" i="1" s="1"/>
  <c r="N104" i="1" s="1"/>
  <c r="K103" i="1"/>
  <c r="M103" i="1" s="1"/>
  <c r="K102" i="1"/>
  <c r="M102" i="1" s="1"/>
  <c r="N102" i="1" s="1"/>
  <c r="K101" i="1"/>
  <c r="M101" i="1" s="1"/>
  <c r="K100" i="1"/>
  <c r="M100" i="1" s="1"/>
  <c r="H104" i="1"/>
  <c r="H103" i="1"/>
  <c r="H102" i="1"/>
  <c r="H101" i="1"/>
  <c r="AJ130" i="1"/>
  <c r="L134" i="1"/>
  <c r="L133" i="1"/>
  <c r="Q133" i="1" s="1"/>
  <c r="L132" i="1"/>
  <c r="L131" i="1"/>
  <c r="Q131" i="1" s="1"/>
  <c r="L130" i="1"/>
  <c r="P131" i="1"/>
  <c r="P130" i="1"/>
  <c r="R124" i="1"/>
  <c r="P124" i="1" s="1"/>
  <c r="M134" i="1"/>
  <c r="M133" i="1"/>
  <c r="N133" i="1"/>
  <c r="M132" i="1"/>
  <c r="N132" i="1" s="1"/>
  <c r="M131" i="1"/>
  <c r="M130" i="1"/>
  <c r="H134" i="1"/>
  <c r="H133" i="1"/>
  <c r="H132" i="1"/>
  <c r="H131" i="1"/>
  <c r="R95" i="1"/>
  <c r="R96" i="1"/>
  <c r="P96" i="1" s="1"/>
  <c r="R97" i="1"/>
  <c r="P97" i="1" s="1"/>
  <c r="R98" i="1"/>
  <c r="P98" i="1" s="1"/>
  <c r="AL94" i="1"/>
  <c r="R125" i="1"/>
  <c r="R126" i="1"/>
  <c r="P126" i="1" s="1"/>
  <c r="R127" i="1"/>
  <c r="R128" i="1"/>
  <c r="P128" i="1" s="1"/>
  <c r="AJ124" i="1"/>
  <c r="R120" i="1"/>
  <c r="R119" i="1"/>
  <c r="R118" i="1"/>
  <c r="AM118" i="1" s="1"/>
  <c r="P127" i="1"/>
  <c r="L125" i="1"/>
  <c r="N125" i="1" s="1"/>
  <c r="L126" i="1"/>
  <c r="L127" i="1"/>
  <c r="N127" i="1" s="1"/>
  <c r="L128" i="1"/>
  <c r="N128" i="1" s="1"/>
  <c r="L124" i="1"/>
  <c r="N124" i="1" s="1"/>
  <c r="R121" i="1"/>
  <c r="P121" i="1" s="1"/>
  <c r="M128" i="1"/>
  <c r="M127" i="1"/>
  <c r="M126" i="1"/>
  <c r="M125" i="1"/>
  <c r="M124" i="1"/>
  <c r="H128" i="1"/>
  <c r="H127" i="1"/>
  <c r="H126" i="1"/>
  <c r="H125" i="1"/>
  <c r="R122" i="1"/>
  <c r="AJ118" i="1"/>
  <c r="L118" i="1"/>
  <c r="P120" i="1"/>
  <c r="P122" i="1"/>
  <c r="Q122" i="1" s="1"/>
  <c r="P95" i="1"/>
  <c r="L122" i="1"/>
  <c r="L121" i="1"/>
  <c r="N121" i="1" s="1"/>
  <c r="L120" i="1"/>
  <c r="L119" i="1"/>
  <c r="N119" i="1" s="1"/>
  <c r="M122" i="1"/>
  <c r="N122" i="1" s="1"/>
  <c r="M121" i="1"/>
  <c r="M120" i="1"/>
  <c r="M119" i="1"/>
  <c r="M118" i="1"/>
  <c r="N118" i="1"/>
  <c r="H122" i="1"/>
  <c r="H121" i="1"/>
  <c r="H120" i="1"/>
  <c r="H119" i="1"/>
  <c r="L98" i="1"/>
  <c r="Q98" i="1" s="1"/>
  <c r="L97" i="1"/>
  <c r="N97" i="1" s="1"/>
  <c r="L96" i="1"/>
  <c r="N96" i="1" s="1"/>
  <c r="L95" i="1"/>
  <c r="Q95" i="1" s="1"/>
  <c r="K98" i="1"/>
  <c r="M98" i="1" s="1"/>
  <c r="K97" i="1"/>
  <c r="M97" i="1"/>
  <c r="K96" i="1"/>
  <c r="M96" i="1" s="1"/>
  <c r="K95" i="1"/>
  <c r="M95" i="1" s="1"/>
  <c r="N95" i="1" s="1"/>
  <c r="K94" i="1"/>
  <c r="M94" i="1" s="1"/>
  <c r="N94" i="1" s="1"/>
  <c r="H98" i="1"/>
  <c r="H97" i="1"/>
  <c r="H96" i="1"/>
  <c r="H95" i="1"/>
  <c r="R34" i="1"/>
  <c r="R35" i="1"/>
  <c r="P35" i="1" s="1"/>
  <c r="R36" i="1"/>
  <c r="R37" i="1"/>
  <c r="R38" i="1"/>
  <c r="R88" i="1"/>
  <c r="P88" i="1" s="1"/>
  <c r="R89" i="1"/>
  <c r="P89" i="1" s="1"/>
  <c r="R90" i="1"/>
  <c r="P90" i="1" s="1"/>
  <c r="R91" i="1"/>
  <c r="P91" i="1" s="1"/>
  <c r="Q91" i="1" s="1"/>
  <c r="R92" i="1"/>
  <c r="P92" i="1" s="1"/>
  <c r="Q92" i="1" s="1"/>
  <c r="L92" i="1"/>
  <c r="L91" i="1"/>
  <c r="N91" i="1" s="1"/>
  <c r="L90" i="1"/>
  <c r="L89" i="1"/>
  <c r="Q89" i="1" s="1"/>
  <c r="L88" i="1"/>
  <c r="N88" i="1" s="1"/>
  <c r="M92" i="1"/>
  <c r="N92" i="1" s="1"/>
  <c r="M91" i="1"/>
  <c r="M90" i="1"/>
  <c r="M89" i="1"/>
  <c r="N89" i="1"/>
  <c r="M88" i="1"/>
  <c r="H92" i="1"/>
  <c r="H91" i="1"/>
  <c r="H90" i="1"/>
  <c r="H89" i="1"/>
  <c r="J83" i="1"/>
  <c r="J85" i="1"/>
  <c r="R84" i="1" s="1"/>
  <c r="P84" i="1" s="1"/>
  <c r="R83" i="1"/>
  <c r="P83" i="1" s="1"/>
  <c r="R76" i="1"/>
  <c r="P76" i="1"/>
  <c r="L86" i="1"/>
  <c r="L84" i="1"/>
  <c r="L82" i="1"/>
  <c r="N85" i="1"/>
  <c r="N83" i="1"/>
  <c r="M86" i="1"/>
  <c r="M84" i="1"/>
  <c r="M82" i="1"/>
  <c r="M85" i="1"/>
  <c r="M83" i="1"/>
  <c r="H86" i="1"/>
  <c r="H85" i="1"/>
  <c r="H84" i="1"/>
  <c r="H83" i="1"/>
  <c r="R70" i="1"/>
  <c r="R71" i="1"/>
  <c r="R72" i="1"/>
  <c r="P72" i="1" s="1"/>
  <c r="Q72" i="1" s="1"/>
  <c r="R73" i="1"/>
  <c r="P73" i="1" s="1"/>
  <c r="R74" i="1"/>
  <c r="P74" i="1" s="1"/>
  <c r="Q74" i="1" s="1"/>
  <c r="R77" i="1"/>
  <c r="R78" i="1"/>
  <c r="P78" i="1" s="1"/>
  <c r="R79" i="1"/>
  <c r="P79" i="1" s="1"/>
  <c r="R80" i="1"/>
  <c r="P80" i="1" s="1"/>
  <c r="AM76" i="1"/>
  <c r="L77" i="1"/>
  <c r="L78" i="1"/>
  <c r="L79" i="1"/>
  <c r="L80" i="1"/>
  <c r="L76" i="1"/>
  <c r="Q76" i="1" s="1"/>
  <c r="M80" i="1"/>
  <c r="M79" i="1"/>
  <c r="M78" i="1"/>
  <c r="M77" i="1"/>
  <c r="M76" i="1"/>
  <c r="H80" i="1"/>
  <c r="H79" i="1"/>
  <c r="H78" i="1"/>
  <c r="H77" i="1"/>
  <c r="R65" i="1"/>
  <c r="P65" i="1" s="1"/>
  <c r="R64" i="1"/>
  <c r="AL64" i="1" s="1"/>
  <c r="L74" i="1"/>
  <c r="L73" i="1"/>
  <c r="L72" i="1"/>
  <c r="P71" i="1"/>
  <c r="L71" i="1"/>
  <c r="Q71" i="1"/>
  <c r="L70" i="1"/>
  <c r="M74" i="1"/>
  <c r="N74" i="1"/>
  <c r="M73" i="1"/>
  <c r="M72" i="1"/>
  <c r="N72" i="1"/>
  <c r="M71" i="1"/>
  <c r="M70" i="1"/>
  <c r="N70" i="1" s="1"/>
  <c r="H74" i="1"/>
  <c r="H73" i="1"/>
  <c r="H72" i="1"/>
  <c r="H71" i="1"/>
  <c r="R66" i="1"/>
  <c r="P66" i="1" s="1"/>
  <c r="R67" i="1"/>
  <c r="P67" i="1" s="1"/>
  <c r="R68" i="1"/>
  <c r="R4" i="1"/>
  <c r="R5" i="1"/>
  <c r="P5" i="1" s="1"/>
  <c r="R6" i="1"/>
  <c r="P6" i="1" s="1"/>
  <c r="R7" i="1"/>
  <c r="R8" i="1"/>
  <c r="P8" i="1" s="1"/>
  <c r="Q8" i="1" s="1"/>
  <c r="AN64" i="1"/>
  <c r="R58" i="1"/>
  <c r="R59" i="1"/>
  <c r="R60" i="1"/>
  <c r="R61" i="1"/>
  <c r="R62" i="1"/>
  <c r="P62" i="1" s="1"/>
  <c r="Q62" i="1" s="1"/>
  <c r="R52" i="1"/>
  <c r="R53" i="1"/>
  <c r="P53" i="1" s="1"/>
  <c r="R54" i="1"/>
  <c r="P54" i="1" s="1"/>
  <c r="Q54" i="1" s="1"/>
  <c r="R55" i="1"/>
  <c r="R56" i="1"/>
  <c r="R46" i="1"/>
  <c r="R47" i="1"/>
  <c r="P47" i="1" s="1"/>
  <c r="R48" i="1"/>
  <c r="P48" i="1" s="1"/>
  <c r="R49" i="1"/>
  <c r="P49" i="1" s="1"/>
  <c r="R50" i="1"/>
  <c r="P50" i="1" s="1"/>
  <c r="AN46" i="1"/>
  <c r="J41" i="1"/>
  <c r="R40" i="1" s="1"/>
  <c r="R43" i="1"/>
  <c r="P43" i="1" s="1"/>
  <c r="Q43" i="1" s="1"/>
  <c r="R28" i="1"/>
  <c r="AM28" i="1" s="1"/>
  <c r="R29" i="1"/>
  <c r="R30" i="1"/>
  <c r="R31" i="1"/>
  <c r="P31" i="1" s="1"/>
  <c r="R32" i="1"/>
  <c r="P32" i="1" s="1"/>
  <c r="R22" i="1"/>
  <c r="AN22" i="1" s="1"/>
  <c r="R23" i="1"/>
  <c r="P23" i="1" s="1"/>
  <c r="R24" i="1"/>
  <c r="P24" i="1" s="1"/>
  <c r="Q24" i="1" s="1"/>
  <c r="R25" i="1"/>
  <c r="R26" i="1"/>
  <c r="P26" i="1" s="1"/>
  <c r="R16" i="1"/>
  <c r="AM16" i="1" s="1"/>
  <c r="R17" i="1"/>
  <c r="R18" i="1"/>
  <c r="P18" i="1" s="1"/>
  <c r="R19" i="1"/>
  <c r="P19" i="1" s="1"/>
  <c r="Q19" i="1" s="1"/>
  <c r="R20" i="1"/>
  <c r="R10" i="1"/>
  <c r="P10" i="1" s="1"/>
  <c r="R11" i="1"/>
  <c r="P11" i="1" s="1"/>
  <c r="Q11" i="1" s="1"/>
  <c r="R12" i="1"/>
  <c r="R13" i="1"/>
  <c r="P13" i="1" s="1"/>
  <c r="Q13" i="1" s="1"/>
  <c r="R14" i="1"/>
  <c r="P14" i="1" s="1"/>
  <c r="P68" i="1"/>
  <c r="L65" i="1"/>
  <c r="N65" i="1" s="1"/>
  <c r="L66" i="1"/>
  <c r="L67" i="1"/>
  <c r="N67" i="1" s="1"/>
  <c r="L68" i="1"/>
  <c r="N68" i="1" s="1"/>
  <c r="L64" i="1"/>
  <c r="N64" i="1" s="1"/>
  <c r="M68" i="1"/>
  <c r="M67" i="1"/>
  <c r="M66" i="1"/>
  <c r="M65" i="1"/>
  <c r="M64" i="1"/>
  <c r="H68" i="1"/>
  <c r="H67" i="1"/>
  <c r="H66" i="1"/>
  <c r="H65" i="1"/>
  <c r="P59" i="1"/>
  <c r="Q59" i="1" s="1"/>
  <c r="P60" i="1"/>
  <c r="Q60" i="1" s="1"/>
  <c r="P61" i="1"/>
  <c r="P58" i="1"/>
  <c r="L58" i="1"/>
  <c r="N58" i="1" s="1"/>
  <c r="Q58" i="1"/>
  <c r="M62" i="1"/>
  <c r="H62" i="1"/>
  <c r="H61" i="1"/>
  <c r="H60" i="1"/>
  <c r="H59" i="1"/>
  <c r="H56" i="1"/>
  <c r="H55" i="1"/>
  <c r="H54" i="1"/>
  <c r="H53" i="1"/>
  <c r="L62" i="1"/>
  <c r="N62" i="1" s="1"/>
  <c r="L61" i="1"/>
  <c r="Q61" i="1" s="1"/>
  <c r="L60" i="1"/>
  <c r="L59" i="1"/>
  <c r="M61" i="1"/>
  <c r="M60" i="1"/>
  <c r="N60" i="1"/>
  <c r="M59" i="1"/>
  <c r="N59" i="1" s="1"/>
  <c r="M58" i="1"/>
  <c r="L46" i="1"/>
  <c r="L56" i="1"/>
  <c r="N56" i="1" s="1"/>
  <c r="M56" i="1"/>
  <c r="L55" i="1"/>
  <c r="Q55" i="1" s="1"/>
  <c r="M55" i="1"/>
  <c r="L54" i="1"/>
  <c r="M54" i="1"/>
  <c r="N54" i="1"/>
  <c r="L53" i="1"/>
  <c r="M53" i="1"/>
  <c r="N53" i="1"/>
  <c r="L52" i="1"/>
  <c r="N52" i="1" s="1"/>
  <c r="M52" i="1"/>
  <c r="P55" i="1"/>
  <c r="P56" i="1"/>
  <c r="P36" i="1"/>
  <c r="P37" i="1"/>
  <c r="P38" i="1"/>
  <c r="P29" i="1"/>
  <c r="P30" i="1"/>
  <c r="L23" i="1"/>
  <c r="N23" i="1" s="1"/>
  <c r="P25" i="1"/>
  <c r="L24" i="1"/>
  <c r="L25" i="1"/>
  <c r="Q25" i="1"/>
  <c r="L26" i="1"/>
  <c r="P22" i="1"/>
  <c r="P20" i="1"/>
  <c r="Q20" i="1" s="1"/>
  <c r="P17" i="1"/>
  <c r="P12" i="1"/>
  <c r="L41" i="1"/>
  <c r="L47" i="1"/>
  <c r="Q47" i="1" s="1"/>
  <c r="M47" i="1"/>
  <c r="L44" i="1"/>
  <c r="N44" i="1" s="1"/>
  <c r="M44" i="1"/>
  <c r="M46" i="1"/>
  <c r="Q56" i="1"/>
  <c r="L50" i="1"/>
  <c r="L49" i="1"/>
  <c r="N49" i="1" s="1"/>
  <c r="L48" i="1"/>
  <c r="M50" i="1"/>
  <c r="M49" i="1"/>
  <c r="M48" i="1"/>
  <c r="H50" i="1"/>
  <c r="H49" i="1"/>
  <c r="H48" i="1"/>
  <c r="H47" i="1"/>
  <c r="L43" i="1"/>
  <c r="N43" i="1" s="1"/>
  <c r="L42" i="1"/>
  <c r="L40" i="1"/>
  <c r="M43" i="1"/>
  <c r="M42" i="1"/>
  <c r="N42" i="1" s="1"/>
  <c r="M41" i="1"/>
  <c r="M40" i="1"/>
  <c r="N40" i="1" s="1"/>
  <c r="H42" i="1"/>
  <c r="H43" i="1"/>
  <c r="H44" i="1"/>
  <c r="H41" i="1"/>
  <c r="L37" i="1"/>
  <c r="Q37" i="1" s="1"/>
  <c r="L4" i="1"/>
  <c r="AL22" i="1"/>
  <c r="L38" i="1"/>
  <c r="Q38" i="1" s="1"/>
  <c r="L36" i="1"/>
  <c r="L35" i="1"/>
  <c r="L34" i="1"/>
  <c r="N34" i="1" s="1"/>
  <c r="M38" i="1"/>
  <c r="M37" i="1"/>
  <c r="N37" i="1"/>
  <c r="M36" i="1"/>
  <c r="M35" i="1"/>
  <c r="N35" i="1" s="1"/>
  <c r="M34" i="1"/>
  <c r="H38" i="1"/>
  <c r="H37" i="1"/>
  <c r="H36" i="1"/>
  <c r="H35" i="1"/>
  <c r="L28" i="1"/>
  <c r="N28" i="1" s="1"/>
  <c r="L32" i="1"/>
  <c r="Q32" i="1" s="1"/>
  <c r="L31" i="1"/>
  <c r="L30" i="1"/>
  <c r="Q30" i="1" s="1"/>
  <c r="L29" i="1"/>
  <c r="N29" i="1" s="1"/>
  <c r="M32" i="1"/>
  <c r="M31" i="1"/>
  <c r="N31" i="1"/>
  <c r="M30" i="1"/>
  <c r="M29" i="1"/>
  <c r="M28" i="1"/>
  <c r="H32" i="1"/>
  <c r="H31" i="1"/>
  <c r="H30" i="1"/>
  <c r="H29" i="1"/>
  <c r="L16" i="1"/>
  <c r="L22" i="1"/>
  <c r="L20" i="1"/>
  <c r="M23" i="1"/>
  <c r="M24" i="1"/>
  <c r="N24" i="1"/>
  <c r="M25" i="1"/>
  <c r="N25" i="1" s="1"/>
  <c r="M26" i="1"/>
  <c r="M22" i="1"/>
  <c r="L19" i="1"/>
  <c r="L18" i="1"/>
  <c r="L17" i="1"/>
  <c r="Q17" i="1"/>
  <c r="L14" i="1"/>
  <c r="Q14" i="1" s="1"/>
  <c r="L13" i="1"/>
  <c r="L12" i="1"/>
  <c r="L11" i="1"/>
  <c r="L10" i="1"/>
  <c r="Q10" i="1" s="1"/>
  <c r="L5" i="1"/>
  <c r="L6" i="1"/>
  <c r="P7" i="1"/>
  <c r="L7" i="1"/>
  <c r="L8" i="1"/>
  <c r="H26" i="1"/>
  <c r="H25" i="1"/>
  <c r="H24" i="1"/>
  <c r="H23" i="1"/>
  <c r="N17" i="1"/>
  <c r="N20" i="1"/>
  <c r="N19" i="1"/>
  <c r="N18" i="1"/>
  <c r="N16" i="1"/>
  <c r="M17" i="1"/>
  <c r="M18" i="1"/>
  <c r="M19" i="1"/>
  <c r="M20" i="1"/>
  <c r="M16" i="1"/>
  <c r="H20" i="1"/>
  <c r="H19" i="1"/>
  <c r="H18" i="1"/>
  <c r="H17" i="1"/>
  <c r="N14" i="1"/>
  <c r="N13" i="1"/>
  <c r="N11" i="1"/>
  <c r="N12" i="1"/>
  <c r="M11" i="1"/>
  <c r="M12" i="1"/>
  <c r="M13" i="1"/>
  <c r="M14" i="1"/>
  <c r="M10" i="1"/>
  <c r="H12" i="1"/>
  <c r="H13" i="1"/>
  <c r="H14" i="1"/>
  <c r="H11" i="1"/>
  <c r="N5" i="1"/>
  <c r="N6" i="1"/>
  <c r="N7" i="1"/>
  <c r="N8" i="1"/>
  <c r="N4" i="1"/>
  <c r="M5" i="1"/>
  <c r="M6" i="1"/>
  <c r="M7" i="1"/>
  <c r="M8" i="1"/>
  <c r="M4" i="1"/>
  <c r="H6" i="1"/>
  <c r="H7" i="1"/>
  <c r="H8" i="1"/>
  <c r="H5" i="1"/>
  <c r="N71" i="1" l="1"/>
  <c r="AN34" i="1"/>
  <c r="P118" i="1"/>
  <c r="AN118" i="1"/>
  <c r="N50" i="1"/>
  <c r="N41" i="1"/>
  <c r="N26" i="1"/>
  <c r="N61" i="1"/>
  <c r="Q65" i="1"/>
  <c r="R44" i="1"/>
  <c r="P44" i="1" s="1"/>
  <c r="Q44" i="1" s="1"/>
  <c r="Q49" i="1"/>
  <c r="AN52" i="1"/>
  <c r="AN76" i="1"/>
  <c r="N86" i="1"/>
  <c r="R86" i="1"/>
  <c r="P86" i="1" s="1"/>
  <c r="N90" i="1"/>
  <c r="Q90" i="1"/>
  <c r="Q120" i="1"/>
  <c r="Q118" i="1"/>
  <c r="Q127" i="1"/>
  <c r="Q97" i="1"/>
  <c r="N101" i="1"/>
  <c r="R103" i="1"/>
  <c r="P103" i="1" s="1"/>
  <c r="Q67" i="1"/>
  <c r="Q23" i="1"/>
  <c r="N98" i="1"/>
  <c r="N47" i="1"/>
  <c r="AM22" i="1"/>
  <c r="R42" i="1"/>
  <c r="P42" i="1" s="1"/>
  <c r="Q42" i="1" s="1"/>
  <c r="Q5" i="1"/>
  <c r="Q73" i="1"/>
  <c r="Q80" i="1"/>
  <c r="Q88" i="1"/>
  <c r="Q103" i="1"/>
  <c r="Q107" i="1"/>
  <c r="AN106" i="1"/>
  <c r="Q94" i="1"/>
  <c r="N66" i="1"/>
  <c r="Q29" i="1"/>
  <c r="AN28" i="1"/>
  <c r="Q130" i="1"/>
  <c r="Q22" i="1"/>
  <c r="Q35" i="1"/>
  <c r="P16" i="1"/>
  <c r="Q16" i="1" s="1"/>
  <c r="AN16" i="1"/>
  <c r="Q31" i="1"/>
  <c r="R41" i="1"/>
  <c r="P41" i="1" s="1"/>
  <c r="Q41" i="1" s="1"/>
  <c r="AM46" i="1"/>
  <c r="AL4" i="1"/>
  <c r="Q79" i="1"/>
  <c r="Q78" i="1"/>
  <c r="N108" i="1"/>
  <c r="Q109" i="1"/>
  <c r="Q132" i="1"/>
  <c r="Q48" i="1"/>
  <c r="P28" i="1"/>
  <c r="Q66" i="1"/>
  <c r="L85" i="1"/>
  <c r="Q18" i="1"/>
  <c r="Q53" i="1"/>
  <c r="AN4" i="1"/>
  <c r="Q96" i="1"/>
  <c r="Q12" i="1"/>
  <c r="N36" i="1"/>
  <c r="Q36" i="1"/>
  <c r="Q68" i="1"/>
  <c r="Q26" i="1"/>
  <c r="AN58" i="1"/>
  <c r="AL76" i="1"/>
  <c r="R85" i="1"/>
  <c r="P85" i="1" s="1"/>
  <c r="Q121" i="1"/>
  <c r="N110" i="1"/>
  <c r="N113" i="1"/>
  <c r="Q114" i="1"/>
  <c r="Q84" i="1"/>
  <c r="Q6" i="1"/>
  <c r="AN70" i="1"/>
  <c r="Q7" i="1"/>
  <c r="Q28" i="1"/>
  <c r="N55" i="1"/>
  <c r="AM4" i="1"/>
  <c r="P70" i="1"/>
  <c r="Q70" i="1" s="1"/>
  <c r="AM64" i="1"/>
  <c r="Q124" i="1"/>
  <c r="AM124" i="1"/>
  <c r="N134" i="1"/>
  <c r="N106" i="1"/>
  <c r="AM112" i="1"/>
  <c r="AL130" i="1"/>
  <c r="N115" i="1"/>
  <c r="Q126" i="1"/>
  <c r="P100" i="1"/>
  <c r="Q100" i="1" s="1"/>
  <c r="N126" i="1"/>
  <c r="P119" i="1"/>
  <c r="Q119" i="1" s="1"/>
  <c r="P106" i="1"/>
  <c r="Q106" i="1" s="1"/>
  <c r="AM106" i="1"/>
  <c r="AL10" i="1"/>
  <c r="AL16" i="1"/>
  <c r="N22" i="1"/>
  <c r="N30" i="1"/>
  <c r="AL34" i="1"/>
  <c r="Q50" i="1"/>
  <c r="P4" i="1"/>
  <c r="Q4" i="1" s="1"/>
  <c r="AL58" i="1"/>
  <c r="P64" i="1"/>
  <c r="Q64" i="1" s="1"/>
  <c r="AN10" i="1"/>
  <c r="N82" i="1"/>
  <c r="Q86" i="1"/>
  <c r="R82" i="1"/>
  <c r="AL88" i="1"/>
  <c r="AM34" i="1"/>
  <c r="Q128" i="1"/>
  <c r="Q125" i="1"/>
  <c r="AN124" i="1"/>
  <c r="N130" i="1"/>
  <c r="R102" i="1"/>
  <c r="P102" i="1" s="1"/>
  <c r="Q102" i="1" s="1"/>
  <c r="AM130" i="1"/>
  <c r="P34" i="1"/>
  <c r="Q34" i="1" s="1"/>
  <c r="AL28" i="1"/>
  <c r="AM88" i="1"/>
  <c r="AL124" i="1"/>
  <c r="N100" i="1"/>
  <c r="N107" i="1"/>
  <c r="N112" i="1"/>
  <c r="N116" i="1"/>
  <c r="AL106" i="1"/>
  <c r="AL46" i="1"/>
  <c r="AM58" i="1"/>
  <c r="N84" i="1"/>
  <c r="AN88" i="1"/>
  <c r="AM94" i="1"/>
  <c r="P125" i="1"/>
  <c r="N131" i="1"/>
  <c r="N103" i="1"/>
  <c r="AL118" i="1"/>
  <c r="N46" i="1"/>
  <c r="Q52" i="1"/>
  <c r="P40" i="1"/>
  <c r="Q40" i="1" s="1"/>
  <c r="P52" i="1"/>
  <c r="AM52" i="1"/>
  <c r="P77" i="1"/>
  <c r="Q77" i="1" s="1"/>
  <c r="AL70" i="1"/>
  <c r="L83" i="1"/>
  <c r="Q83" i="1" s="1"/>
  <c r="AN94" i="1"/>
  <c r="N120" i="1"/>
  <c r="N48" i="1"/>
  <c r="AM10" i="1"/>
  <c r="N73" i="1"/>
  <c r="N32" i="1"/>
  <c r="N38" i="1"/>
  <c r="AL52" i="1"/>
  <c r="P46" i="1"/>
  <c r="Q46" i="1" s="1"/>
  <c r="AM70" i="1"/>
  <c r="AN130" i="1"/>
  <c r="AL40" i="1" l="1"/>
  <c r="Q85" i="1"/>
  <c r="AN40" i="1"/>
  <c r="AM40" i="1"/>
  <c r="AL100" i="1"/>
  <c r="AN100" i="1"/>
  <c r="AM100" i="1"/>
  <c r="AN82" i="1"/>
  <c r="P82" i="1"/>
  <c r="Q82" i="1" s="1"/>
  <c r="AM82" i="1"/>
  <c r="AL82" i="1"/>
</calcChain>
</file>

<file path=xl/sharedStrings.xml><?xml version="1.0" encoding="utf-8"?>
<sst xmlns="http://schemas.openxmlformats.org/spreadsheetml/2006/main" count="408" uniqueCount="80">
  <si>
    <t>Sample Name</t>
  </si>
  <si>
    <t>MiB1 Bhs 76 Heavy</t>
  </si>
  <si>
    <t>mBar Total</t>
  </si>
  <si>
    <t>mBar 14C</t>
  </si>
  <si>
    <t>mg 14C</t>
  </si>
  <si>
    <t>Prop_mass</t>
  </si>
  <si>
    <t>mg 13C</t>
  </si>
  <si>
    <t>mBar / mg C</t>
  </si>
  <si>
    <t>D14C</t>
  </si>
  <si>
    <t>D14C_err</t>
  </si>
  <si>
    <t>d13C</t>
  </si>
  <si>
    <t>d13C_err</t>
  </si>
  <si>
    <t>Bulk per C</t>
  </si>
  <si>
    <t>Bulk 13C</t>
  </si>
  <si>
    <t>Bulk 14C</t>
  </si>
  <si>
    <t>mg sample</t>
  </si>
  <si>
    <t>mg sand</t>
  </si>
  <si>
    <t>final per C</t>
  </si>
  <si>
    <t>mg Total</t>
  </si>
  <si>
    <t>prop_13C</t>
  </si>
  <si>
    <t>prop_14C</t>
  </si>
  <si>
    <t>Yield_pot</t>
  </si>
  <si>
    <t>Yield_err</t>
  </si>
  <si>
    <t>Fm</t>
  </si>
  <si>
    <t>Fm_err</t>
  </si>
  <si>
    <t>prop_Fm</t>
  </si>
  <si>
    <t>AEG 8 Ah</t>
  </si>
  <si>
    <t>AEW 7 Ah II</t>
  </si>
  <si>
    <t>Frac_date</t>
  </si>
  <si>
    <t>20-11-20</t>
  </si>
  <si>
    <t>24-11-20</t>
  </si>
  <si>
    <t>Frac_No</t>
  </si>
  <si>
    <t>0.11 x 2</t>
  </si>
  <si>
    <t>Prop_TG_init</t>
  </si>
  <si>
    <t>Prop_TG_final</t>
  </si>
  <si>
    <t>MiB1 Bhs 8 Bulk</t>
  </si>
  <si>
    <t>25-11-20</t>
  </si>
  <si>
    <t>failed</t>
  </si>
  <si>
    <t>LSAG 113</t>
  </si>
  <si>
    <t>27-11-20</t>
  </si>
  <si>
    <t>LSAG 69</t>
  </si>
  <si>
    <t>SA 514</t>
  </si>
  <si>
    <t>SA 742</t>
  </si>
  <si>
    <t>SA 776</t>
  </si>
  <si>
    <t>LSAG 70</t>
  </si>
  <si>
    <t xml:space="preserve">Le4-1 1508 </t>
  </si>
  <si>
    <t>vol 13C</t>
  </si>
  <si>
    <t>L_Temp</t>
  </si>
  <si>
    <t>H_Temp</t>
  </si>
  <si>
    <t>AN Sierra</t>
  </si>
  <si>
    <t>GR Sierra</t>
  </si>
  <si>
    <t>BS Sierra</t>
  </si>
  <si>
    <t>Med_Temp</t>
  </si>
  <si>
    <t>Final?</t>
  </si>
  <si>
    <t>Y</t>
  </si>
  <si>
    <t>Mineralogy</t>
  </si>
  <si>
    <t>Oxides</t>
  </si>
  <si>
    <t>Oxides - MOM</t>
  </si>
  <si>
    <t>SRO</t>
  </si>
  <si>
    <t>2:1 + 1:1 Clays</t>
  </si>
  <si>
    <t>1:1 Clays</t>
  </si>
  <si>
    <t>Michigan Podzol</t>
  </si>
  <si>
    <t>SA Black Basalt - 2:1 Clay + Oxides</t>
  </si>
  <si>
    <t>Sample Name Old</t>
  </si>
  <si>
    <t>MiB1 Spodosol</t>
  </si>
  <si>
    <t>MiB1 Spodosol - Bulk</t>
  </si>
  <si>
    <t>Kokee</t>
  </si>
  <si>
    <t>SA Black Basalt</t>
  </si>
  <si>
    <t>SA Gr Toeslope</t>
  </si>
  <si>
    <t>SA Gr Crest</t>
  </si>
  <si>
    <t>Laupahoehoe</t>
  </si>
  <si>
    <t>2:1 Clay + Oxides</t>
  </si>
  <si>
    <t>2:1 Clay + SRO</t>
  </si>
  <si>
    <t>(Oxy)hydroxides</t>
  </si>
  <si>
    <t>1:1 Clay &gt; 2:1 Clay</t>
  </si>
  <si>
    <t>1:1 Clay ≈ 2:1 Clay</t>
  </si>
  <si>
    <t>1:1 Clay + SRO + Cryst.</t>
  </si>
  <si>
    <t>Cryst.</t>
  </si>
  <si>
    <t>1:1 Clay + Cryst.</t>
  </si>
  <si>
    <t>obs_date_y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</si>
</sst>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000"/>
  </numFmts>
  <fonts count="9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Calibri"/>
    </font>
    <font>
      <sz val="12"/>
      <color rgb="FF000000"/>
      <name val="Calibri"/>
    </font>
    <font>
      <sz val="12"/>
      <name val="Calibri"/>
    </font>
    <font>
      <sz val="12"/>
      <color rgb="FFFF0000"/>
      <name val="Calibri"/>
    </font>
    <font>
      <sz val="12"/>
      <color rgb="FFDD0806"/>
      <name val="Calibri"/>
    </font>
    <font>
      <b/>
      <sz val="12"/>
      <name val="Calibri"/>
    </font>
  </fonts>
  <fills count="11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00"/>
        <bgColor rgb="FF000000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9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6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2" fontId="3" fillId="0" borderId="0" xfId="0" applyNumberFormat="1" applyFont="1"/>
    <xf numFmtId="0" fontId="3" fillId="2" borderId="1" xfId="0" applyFont="1" applyFill="1" applyBorder="1"/>
    <xf numFmtId="0" fontId="3" fillId="2" borderId="1" xfId="0" applyFont="1" applyFill="1" applyBorder="1" applyAlignment="1">
      <alignment horizontal="center"/>
    </xf>
    <xf numFmtId="0" fontId="3" fillId="2" borderId="0" xfId="0" applyFont="1" applyFill="1" applyBorder="1"/>
    <xf numFmtId="0" fontId="3" fillId="4" borderId="1" xfId="0" applyFont="1" applyFill="1" applyBorder="1"/>
    <xf numFmtId="0" fontId="3" fillId="3" borderId="1" xfId="0" applyFont="1" applyFill="1" applyBorder="1"/>
    <xf numFmtId="0" fontId="3" fillId="5" borderId="1" xfId="0" applyFont="1" applyFill="1" applyBorder="1"/>
    <xf numFmtId="2" fontId="3" fillId="5" borderId="1" xfId="0" applyNumberFormat="1" applyFont="1" applyFill="1" applyBorder="1"/>
    <xf numFmtId="0" fontId="3" fillId="6" borderId="1" xfId="0" applyFont="1" applyFill="1" applyBorder="1"/>
    <xf numFmtId="164" fontId="3" fillId="0" borderId="0" xfId="0" applyNumberFormat="1" applyFont="1"/>
    <xf numFmtId="0" fontId="3" fillId="8" borderId="0" xfId="0" applyFont="1" applyFill="1"/>
    <xf numFmtId="2" fontId="3" fillId="8" borderId="0" xfId="0" applyNumberFormat="1" applyFont="1" applyFill="1"/>
    <xf numFmtId="2" fontId="3" fillId="9" borderId="0" xfId="0" applyNumberFormat="1" applyFont="1" applyFill="1"/>
    <xf numFmtId="0" fontId="4" fillId="0" borderId="0" xfId="0" applyFont="1"/>
    <xf numFmtId="0" fontId="3" fillId="7" borderId="0" xfId="0" applyFont="1" applyFill="1"/>
    <xf numFmtId="0" fontId="3" fillId="0" borderId="0" xfId="0" applyFont="1" applyAlignment="1">
      <alignment horizontal="right"/>
    </xf>
    <xf numFmtId="0" fontId="3" fillId="9" borderId="0" xfId="0" applyFont="1" applyFill="1"/>
    <xf numFmtId="165" fontId="3" fillId="0" borderId="0" xfId="0" applyNumberFormat="1" applyFont="1"/>
    <xf numFmtId="0" fontId="3" fillId="8" borderId="0" xfId="0" applyFont="1" applyFill="1" applyAlignment="1"/>
    <xf numFmtId="0" fontId="5" fillId="0" borderId="2" xfId="0" applyFont="1" applyBorder="1"/>
    <xf numFmtId="0" fontId="4" fillId="0" borderId="0" xfId="0" applyFont="1" applyAlignment="1">
      <alignment horizontal="center"/>
    </xf>
    <xf numFmtId="0" fontId="6" fillId="0" borderId="0" xfId="0" applyFont="1"/>
    <xf numFmtId="14" fontId="3" fillId="0" borderId="0" xfId="0" applyNumberFormat="1" applyFont="1"/>
    <xf numFmtId="14" fontId="4" fillId="0" borderId="0" xfId="0" applyNumberFormat="1" applyFont="1"/>
    <xf numFmtId="0" fontId="7" fillId="0" borderId="0" xfId="0" applyFont="1"/>
    <xf numFmtId="1" fontId="8" fillId="0" borderId="0" xfId="0" applyNumberFormat="1" applyFont="1" applyFill="1" applyBorder="1" applyAlignment="1">
      <alignment horizontal="center"/>
    </xf>
    <xf numFmtId="166" fontId="5" fillId="0" borderId="0" xfId="0" applyNumberFormat="1" applyFont="1" applyBorder="1"/>
    <xf numFmtId="2" fontId="3" fillId="8" borderId="0" xfId="0" applyNumberFormat="1" applyFont="1" applyFill="1" applyAlignment="1"/>
    <xf numFmtId="2" fontId="4" fillId="0" borderId="0" xfId="0" applyNumberFormat="1" applyFont="1"/>
    <xf numFmtId="2" fontId="4" fillId="10" borderId="0" xfId="0" applyNumberFormat="1" applyFont="1" applyFill="1"/>
    <xf numFmtId="2" fontId="3" fillId="7" borderId="0" xfId="0" applyNumberFormat="1" applyFont="1" applyFill="1"/>
    <xf numFmtId="0" fontId="3" fillId="0" borderId="0" xfId="0" applyFont="1" applyFill="1"/>
    <xf numFmtId="0" fontId="3" fillId="2" borderId="0" xfId="0" applyFont="1" applyFill="1"/>
  </cellXfs>
  <cellStyles count="69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134"/>
  <sheetViews>
    <sheetView tabSelected="1" workbookViewId="0">
      <pane ySplit="3" topLeftCell="A110" activePane="bottomLeft" state="frozen"/>
      <selection pane="bottomLeft" activeCell="F137" sqref="F137"/>
    </sheetView>
  </sheetViews>
  <sheetFormatPr baseColWidth="10" defaultRowHeight="16"/>
  <cols>
    <col min="1" max="1" width="13.33203125" style="1" customWidth="1"/>
    <col min="2" max="2" width="10.6640625" style="1" customWidth="1"/>
    <col min="3" max="3" width="6" style="2" bestFit="1" customWidth="1"/>
    <col min="4" max="4" width="6" style="2" customWidth="1"/>
    <col min="5" max="5" width="36.1640625" style="2" bestFit="1" customWidth="1"/>
    <col min="6" max="6" width="8.83203125" style="1" customWidth="1"/>
    <col min="7" max="7" width="7.6640625" style="1" customWidth="1"/>
    <col min="8" max="8" width="7.6640625" style="1" bestFit="1" customWidth="1"/>
    <col min="9" max="9" width="8.1640625" style="1" bestFit="1" customWidth="1"/>
    <col min="10" max="10" width="10.1640625" style="1" bestFit="1" customWidth="1"/>
    <col min="11" max="11" width="9.1640625" style="1" bestFit="1" customWidth="1"/>
    <col min="12" max="12" width="8.33203125" style="1" bestFit="1" customWidth="1"/>
    <col min="13" max="13" width="7.33203125" style="1" bestFit="1" customWidth="1"/>
    <col min="14" max="14" width="8" style="1" customWidth="1"/>
    <col min="15" max="15" width="7.5" style="1" bestFit="1" customWidth="1"/>
    <col min="16" max="16" width="9" style="1" bestFit="1" customWidth="1"/>
    <col min="17" max="17" width="8.5" style="1" bestFit="1" customWidth="1"/>
    <col min="18" max="18" width="10.33203125" style="1" bestFit="1" customWidth="1"/>
    <col min="19" max="20" width="8.33203125" style="1" bestFit="1" customWidth="1"/>
    <col min="21" max="21" width="8.33203125" style="1" customWidth="1"/>
    <col min="22" max="22" width="2" style="1" customWidth="1"/>
    <col min="23" max="23" width="9.5" style="1" bestFit="1" customWidth="1"/>
    <col min="24" max="25" width="8.33203125" style="1" bestFit="1" customWidth="1"/>
    <col min="26" max="26" width="3.1640625" style="1" customWidth="1"/>
    <col min="27" max="28" width="7.33203125" style="1" bestFit="1" customWidth="1"/>
    <col min="29" max="29" width="7" style="1" bestFit="1" customWidth="1"/>
    <col min="30" max="30" width="9" style="1" bestFit="1" customWidth="1"/>
    <col min="31" max="31" width="6.83203125" style="1" customWidth="1"/>
    <col min="32" max="32" width="8.83203125" style="1" bestFit="1" customWidth="1"/>
    <col min="33" max="33" width="2.5" style="1" customWidth="1"/>
    <col min="34" max="34" width="10.83203125" style="1"/>
    <col min="35" max="35" width="8.1640625" style="1" bestFit="1" customWidth="1"/>
    <col min="36" max="36" width="10.83203125" style="3"/>
    <col min="37" max="37" width="2.1640625" style="1" customWidth="1"/>
    <col min="38" max="39" width="9.1640625" style="1" bestFit="1" customWidth="1"/>
    <col min="40" max="40" width="8.6640625" style="1" bestFit="1" customWidth="1"/>
    <col min="41" max="41" width="2.33203125" style="1" customWidth="1"/>
    <col min="42" max="16384" width="10.83203125" style="1"/>
  </cols>
  <sheetData>
    <row r="1" spans="1:40">
      <c r="B1" s="1" t="s">
        <v>7</v>
      </c>
    </row>
    <row r="2" spans="1:40">
      <c r="B2" s="1">
        <v>314.7</v>
      </c>
    </row>
    <row r="3" spans="1:40">
      <c r="A3" s="35" t="s">
        <v>0</v>
      </c>
      <c r="B3" s="4" t="s">
        <v>63</v>
      </c>
      <c r="C3" s="5" t="s">
        <v>53</v>
      </c>
      <c r="D3" s="5" t="s">
        <v>79</v>
      </c>
      <c r="E3" s="5" t="s">
        <v>55</v>
      </c>
      <c r="F3" s="4" t="s">
        <v>28</v>
      </c>
      <c r="G3" s="4" t="s">
        <v>31</v>
      </c>
      <c r="H3" s="4" t="s">
        <v>47</v>
      </c>
      <c r="I3" s="4" t="s">
        <v>48</v>
      </c>
      <c r="J3" s="4" t="s">
        <v>2</v>
      </c>
      <c r="K3" s="4" t="s">
        <v>3</v>
      </c>
      <c r="L3" s="4" t="s">
        <v>18</v>
      </c>
      <c r="M3" s="4" t="s">
        <v>4</v>
      </c>
      <c r="N3" s="4" t="s">
        <v>6</v>
      </c>
      <c r="O3" s="4" t="s">
        <v>46</v>
      </c>
      <c r="P3" s="4" t="s">
        <v>21</v>
      </c>
      <c r="Q3" s="4" t="s">
        <v>22</v>
      </c>
      <c r="R3" s="4" t="s">
        <v>5</v>
      </c>
      <c r="S3" s="4" t="s">
        <v>33</v>
      </c>
      <c r="T3" s="4" t="s">
        <v>34</v>
      </c>
      <c r="U3" s="6" t="s">
        <v>52</v>
      </c>
      <c r="W3" s="7" t="s">
        <v>12</v>
      </c>
      <c r="X3" s="7" t="s">
        <v>13</v>
      </c>
      <c r="Y3" s="7" t="s">
        <v>14</v>
      </c>
      <c r="AA3" s="8" t="s">
        <v>23</v>
      </c>
      <c r="AB3" s="8" t="s">
        <v>24</v>
      </c>
      <c r="AC3" s="8" t="s">
        <v>8</v>
      </c>
      <c r="AD3" s="8" t="s">
        <v>9</v>
      </c>
      <c r="AE3" s="8" t="s">
        <v>10</v>
      </c>
      <c r="AF3" s="8" t="s">
        <v>11</v>
      </c>
      <c r="AH3" s="9" t="s">
        <v>15</v>
      </c>
      <c r="AI3" s="9" t="s">
        <v>16</v>
      </c>
      <c r="AJ3" s="10" t="s">
        <v>17</v>
      </c>
      <c r="AL3" s="11" t="s">
        <v>19</v>
      </c>
      <c r="AM3" s="11" t="s">
        <v>20</v>
      </c>
      <c r="AN3" s="11" t="s">
        <v>25</v>
      </c>
    </row>
    <row r="4" spans="1:40">
      <c r="A4" s="1" t="s">
        <v>64</v>
      </c>
      <c r="B4" s="1" t="s">
        <v>1</v>
      </c>
      <c r="E4" s="2" t="s">
        <v>56</v>
      </c>
      <c r="F4" s="1" t="s">
        <v>30</v>
      </c>
      <c r="G4" s="1">
        <v>1</v>
      </c>
      <c r="H4" s="1">
        <v>140</v>
      </c>
      <c r="I4" s="1">
        <v>250</v>
      </c>
      <c r="J4" s="1">
        <v>97.6</v>
      </c>
      <c r="K4" s="1">
        <v>89</v>
      </c>
      <c r="L4" s="12">
        <f t="shared" ref="L4:M8" si="0">J4/$B$2</f>
        <v>0.31013663806800129</v>
      </c>
      <c r="M4" s="12">
        <f t="shared" si="0"/>
        <v>0.28280902446774708</v>
      </c>
      <c r="N4" s="12">
        <f>(J4-K4)/$B$2</f>
        <v>2.7327613600254194E-2</v>
      </c>
      <c r="O4" s="1">
        <v>0.59</v>
      </c>
      <c r="P4" s="3">
        <f>($W$4/100)*$AH$4*R4</f>
        <v>0.6708900365408037</v>
      </c>
      <c r="Q4" s="3">
        <f>(L4-P4)/P4</f>
        <v>-0.53772358929772435</v>
      </c>
      <c r="R4" s="3">
        <f>J4/SUM(J4:J8)</f>
        <v>0.11887941534713761</v>
      </c>
      <c r="S4" s="1">
        <v>0.13400000000000001</v>
      </c>
      <c r="T4" s="1">
        <v>0.13400000000000001</v>
      </c>
      <c r="W4" s="1">
        <v>1.5</v>
      </c>
      <c r="Y4" s="1">
        <v>-100.9</v>
      </c>
      <c r="AE4" s="3">
        <v>-27.0656557236724</v>
      </c>
      <c r="AF4" s="1">
        <v>0.02</v>
      </c>
      <c r="AH4" s="1">
        <v>376.23</v>
      </c>
      <c r="AI4" s="1">
        <v>0</v>
      </c>
      <c r="AJ4" s="3">
        <f>(W4*(AH4))/(AH4+AI4)</f>
        <v>1.5</v>
      </c>
      <c r="AL4" s="3" t="e">
        <f>(R4*AE4)+(R5*AE5)+(R6*AE6)+(R7*AE7)+(R8*AE8)</f>
        <v>#VALUE!</v>
      </c>
      <c r="AM4" s="3">
        <f>(R4*AC4)+(R5*AC5)+(R6*AC6)+(R7*AC7)+(R8*AC8)</f>
        <v>0</v>
      </c>
      <c r="AN4" s="1">
        <f>(R4*AA4)+(R5*AA5)+(R6*AA6)+(R7*AA7)+(R8*AA8)</f>
        <v>0</v>
      </c>
    </row>
    <row r="5" spans="1:40">
      <c r="A5" s="1" t="s">
        <v>64</v>
      </c>
      <c r="B5" s="1" t="s">
        <v>1</v>
      </c>
      <c r="E5" s="2" t="s">
        <v>56</v>
      </c>
      <c r="F5" s="1" t="s">
        <v>30</v>
      </c>
      <c r="G5" s="1">
        <v>2</v>
      </c>
      <c r="H5" s="1">
        <f>I4</f>
        <v>250</v>
      </c>
      <c r="I5" s="1">
        <v>320</v>
      </c>
      <c r="J5" s="1">
        <v>377.5</v>
      </c>
      <c r="K5" s="1">
        <v>358</v>
      </c>
      <c r="L5" s="12">
        <f t="shared" si="0"/>
        <v>1.1995551318716238</v>
      </c>
      <c r="M5" s="12">
        <f t="shared" si="0"/>
        <v>1.1375913568477916</v>
      </c>
      <c r="N5" s="12">
        <f>(J5-K5)/$B$2</f>
        <v>6.1963775023832227E-2</v>
      </c>
      <c r="O5" s="1">
        <v>0.14000000000000001</v>
      </c>
      <c r="P5" s="3">
        <f>($W$4/100)*$AH$4*R5</f>
        <v>2.5948871802679654</v>
      </c>
      <c r="Q5" s="3">
        <f>(L5-P5)/P5</f>
        <v>-0.53772358929772446</v>
      </c>
      <c r="R5" s="3">
        <f>J5/SUM(J4:J8)</f>
        <v>0.45980511571254562</v>
      </c>
      <c r="S5" s="1">
        <v>0.47199999999999998</v>
      </c>
      <c r="T5" s="1">
        <v>0.47199999999999998</v>
      </c>
      <c r="W5" s="13"/>
      <c r="X5" s="13"/>
      <c r="Y5" s="13"/>
      <c r="AE5" s="3">
        <v>-25.543391893811801</v>
      </c>
      <c r="AF5" s="1">
        <v>0.05</v>
      </c>
      <c r="AH5" s="13"/>
      <c r="AI5" s="13"/>
      <c r="AJ5" s="14"/>
      <c r="AL5" s="13"/>
      <c r="AM5" s="13"/>
      <c r="AN5" s="13"/>
    </row>
    <row r="6" spans="1:40">
      <c r="A6" s="1" t="s">
        <v>64</v>
      </c>
      <c r="B6" s="1" t="s">
        <v>1</v>
      </c>
      <c r="E6" s="2" t="s">
        <v>56</v>
      </c>
      <c r="F6" s="1" t="s">
        <v>30</v>
      </c>
      <c r="G6" s="1">
        <v>3</v>
      </c>
      <c r="H6" s="1">
        <f>I5</f>
        <v>320</v>
      </c>
      <c r="I6" s="1">
        <v>355</v>
      </c>
      <c r="J6" s="1">
        <v>167.6</v>
      </c>
      <c r="K6" s="1">
        <v>155.80000000000001</v>
      </c>
      <c r="L6" s="12">
        <f t="shared" si="0"/>
        <v>0.53257070225611691</v>
      </c>
      <c r="M6" s="12">
        <f t="shared" si="0"/>
        <v>0.49507467429297747</v>
      </c>
      <c r="N6" s="12">
        <f>(J6-K6)/$B$2</f>
        <v>3.7496027963139444E-2</v>
      </c>
      <c r="O6" s="1">
        <v>0.32</v>
      </c>
      <c r="P6" s="3">
        <f>($W$4/100)*$AH$4*R6</f>
        <v>1.1520611693057243</v>
      </c>
      <c r="Q6" s="3">
        <f>(L6-P6)/P6</f>
        <v>-0.53772358929772435</v>
      </c>
      <c r="R6" s="3">
        <f>J6/SUM(J4:J8)</f>
        <v>0.20414129110840434</v>
      </c>
      <c r="S6" s="1">
        <v>0.20699999999999999</v>
      </c>
      <c r="T6" s="1">
        <v>0.20699999999999999</v>
      </c>
      <c r="W6" s="13"/>
      <c r="X6" s="13"/>
      <c r="Y6" s="13"/>
      <c r="AE6" s="3">
        <v>-24.768415213308387</v>
      </c>
      <c r="AF6" s="1">
        <v>0.06</v>
      </c>
      <c r="AH6" s="13"/>
      <c r="AI6" s="13"/>
      <c r="AJ6" s="14"/>
      <c r="AL6" s="13"/>
      <c r="AM6" s="13"/>
      <c r="AN6" s="13"/>
    </row>
    <row r="7" spans="1:40">
      <c r="A7" s="1" t="s">
        <v>64</v>
      </c>
      <c r="B7" s="1" t="s">
        <v>1</v>
      </c>
      <c r="E7" s="2" t="s">
        <v>56</v>
      </c>
      <c r="F7" s="1" t="s">
        <v>30</v>
      </c>
      <c r="G7" s="1">
        <v>4</v>
      </c>
      <c r="H7" s="1">
        <f>I6</f>
        <v>355</v>
      </c>
      <c r="I7" s="1">
        <v>395</v>
      </c>
      <c r="J7" s="1">
        <v>104.7</v>
      </c>
      <c r="K7" s="1">
        <v>97.5</v>
      </c>
      <c r="L7" s="12">
        <f t="shared" si="0"/>
        <v>0.33269780743565303</v>
      </c>
      <c r="M7" s="12">
        <f t="shared" si="0"/>
        <v>0.30981887511916112</v>
      </c>
      <c r="N7" s="12">
        <f>(J7-K7)/$B$2</f>
        <v>2.2878932316491907E-2</v>
      </c>
      <c r="O7" s="1">
        <v>0.55000000000000004</v>
      </c>
      <c r="P7" s="3">
        <f>($W$4/100)*$AH$4*R7</f>
        <v>0.71969453714981713</v>
      </c>
      <c r="Q7" s="3">
        <f>(L7-P7)/P7</f>
        <v>-0.53772358929772435</v>
      </c>
      <c r="R7" s="3">
        <f>J7/SUM(J4:J8)</f>
        <v>0.12752740560292325</v>
      </c>
      <c r="S7" s="1">
        <v>0.11</v>
      </c>
      <c r="T7" s="1">
        <v>0.11</v>
      </c>
      <c r="W7" s="13"/>
      <c r="X7" s="13"/>
      <c r="Y7" s="13"/>
      <c r="AE7" s="15" t="s">
        <v>37</v>
      </c>
      <c r="AH7" s="13"/>
      <c r="AI7" s="13"/>
      <c r="AJ7" s="14"/>
      <c r="AL7" s="13"/>
      <c r="AM7" s="13"/>
      <c r="AN7" s="13"/>
    </row>
    <row r="8" spans="1:40">
      <c r="A8" s="1" t="s">
        <v>64</v>
      </c>
      <c r="B8" s="1" t="s">
        <v>1</v>
      </c>
      <c r="E8" s="2" t="s">
        <v>56</v>
      </c>
      <c r="F8" s="1" t="s">
        <v>30</v>
      </c>
      <c r="G8" s="1">
        <v>5</v>
      </c>
      <c r="H8" s="1">
        <f>I7</f>
        <v>395</v>
      </c>
      <c r="I8" s="1">
        <v>800</v>
      </c>
      <c r="J8" s="1">
        <v>73.599999999999994</v>
      </c>
      <c r="K8" s="1">
        <v>64.3</v>
      </c>
      <c r="L8" s="12">
        <f t="shared" si="0"/>
        <v>0.2338735303463616</v>
      </c>
      <c r="M8" s="12">
        <f t="shared" si="0"/>
        <v>0.20432157610422624</v>
      </c>
      <c r="N8" s="12">
        <f>(J8-K8)/$B$2</f>
        <v>2.9551954242135359E-2</v>
      </c>
      <c r="O8" s="1">
        <v>0.83</v>
      </c>
      <c r="P8" s="3">
        <f>($W$4/100)*$AH$4*R8</f>
        <v>0.50591707673568809</v>
      </c>
      <c r="Q8" s="3">
        <f>(L8-P8)/P8</f>
        <v>-0.53772358929772446</v>
      </c>
      <c r="R8" s="3">
        <f>J8/SUM(J4:J8)</f>
        <v>8.9646772228989022E-2</v>
      </c>
      <c r="S8" s="1">
        <v>7.8E-2</v>
      </c>
      <c r="T8" s="1">
        <v>7.8E-2</v>
      </c>
      <c r="W8" s="13"/>
      <c r="X8" s="13"/>
      <c r="Y8" s="13"/>
      <c r="AE8" s="3">
        <v>-23.417481610306012</v>
      </c>
      <c r="AF8" s="1">
        <v>0.04</v>
      </c>
      <c r="AH8" s="13"/>
      <c r="AI8" s="13"/>
      <c r="AJ8" s="14"/>
      <c r="AL8" s="13"/>
      <c r="AM8" s="13"/>
      <c r="AN8" s="13"/>
    </row>
    <row r="10" spans="1:40">
      <c r="B10" s="1" t="s">
        <v>26</v>
      </c>
      <c r="F10" s="16" t="s">
        <v>29</v>
      </c>
      <c r="G10" s="1">
        <v>1</v>
      </c>
      <c r="H10" s="1">
        <v>140</v>
      </c>
      <c r="I10" s="1">
        <v>270</v>
      </c>
      <c r="J10" s="1">
        <v>298.2</v>
      </c>
      <c r="K10" s="1">
        <v>131</v>
      </c>
      <c r="L10" s="12">
        <f>J10/$B$2</f>
        <v>0.94756911344137273</v>
      </c>
      <c r="M10" s="12">
        <f>K10/$B$2</f>
        <v>0.41626946298061646</v>
      </c>
      <c r="N10" s="12"/>
      <c r="O10" s="1">
        <v>0.16</v>
      </c>
      <c r="P10" s="3">
        <f>($W$10/100)*$AH$10*R10</f>
        <v>1.2526928952031047</v>
      </c>
      <c r="Q10" s="3">
        <f>(L10-P10)/P10</f>
        <v>-0.24357428938100656</v>
      </c>
      <c r="R10" s="3">
        <f>J10/SUM(J10:J14)</f>
        <v>0.15430789133247089</v>
      </c>
      <c r="S10" s="1">
        <v>0.13400000000000001</v>
      </c>
      <c r="W10" s="1">
        <v>5.9969999999999999</v>
      </c>
      <c r="AA10" s="1">
        <v>1.0610999999999999</v>
      </c>
      <c r="AB10" s="1">
        <v>3.0999999999999999E-3</v>
      </c>
      <c r="AC10" s="1">
        <v>52.2</v>
      </c>
      <c r="AD10" s="1">
        <v>3.1</v>
      </c>
      <c r="AE10" s="3">
        <v>-27.186548772398538</v>
      </c>
      <c r="AF10" s="1">
        <v>0.42</v>
      </c>
      <c r="AH10" s="1">
        <v>135.37</v>
      </c>
      <c r="AI10" s="1">
        <v>257.05</v>
      </c>
      <c r="AJ10" s="3">
        <f>(W10*(AH10))/(AH10+AI10)</f>
        <v>2.0687372967738646</v>
      </c>
      <c r="AL10" s="3" t="e">
        <f>(R10*AE10)+(R11*AE11)+(R12*AE12)+(R13*AE13)+(R14*AE14)</f>
        <v>#VALUE!</v>
      </c>
      <c r="AM10" s="3">
        <f>(R10*AC10)+(R11*AC11)+(R12*AC12)+(R13*AC13)+(R14*AC14)</f>
        <v>48.187637774902974</v>
      </c>
      <c r="AN10" s="1">
        <f>(R10*AA10)+(R11*AA11)+(R12*AA12)+(R13*AA13)+(R14*AA14)</f>
        <v>0.98089639844760668</v>
      </c>
    </row>
    <row r="11" spans="1:40">
      <c r="B11" s="1" t="s">
        <v>26</v>
      </c>
      <c r="F11" s="16" t="s">
        <v>29</v>
      </c>
      <c r="G11" s="1">
        <v>2</v>
      </c>
      <c r="H11" s="1">
        <f>I10</f>
        <v>270</v>
      </c>
      <c r="I11" s="1">
        <v>350</v>
      </c>
      <c r="J11" s="1">
        <v>781</v>
      </c>
      <c r="K11" s="1">
        <v>150</v>
      </c>
      <c r="L11" s="12">
        <f t="shared" ref="L11:L20" si="1">J11/$B$2</f>
        <v>2.4817286304416908</v>
      </c>
      <c r="M11" s="12">
        <f>K11/$B$2</f>
        <v>0.47664442326024786</v>
      </c>
      <c r="N11" s="12">
        <f>(781-738)/$B$2</f>
        <v>0.13663806800127107</v>
      </c>
      <c r="O11" s="1">
        <v>7.0000000000000007E-2</v>
      </c>
      <c r="P11" s="3">
        <f>($W$10/100)*$AH$10*R11</f>
        <v>3.2808623445795599</v>
      </c>
      <c r="Q11" s="3">
        <f>(L11-P11)/P11</f>
        <v>-0.24357428938100648</v>
      </c>
      <c r="R11" s="3">
        <f>J11/SUM(J10:J14)</f>
        <v>0.40413971539456661</v>
      </c>
      <c r="S11" s="1">
        <v>0.48099999999999998</v>
      </c>
      <c r="W11" s="13"/>
      <c r="X11" s="13"/>
      <c r="Y11" s="13"/>
      <c r="AA11" s="1">
        <v>1.0661</v>
      </c>
      <c r="AB11" s="1">
        <v>2.0999999999999999E-3</v>
      </c>
      <c r="AC11" s="1">
        <v>57.1</v>
      </c>
      <c r="AD11" s="1">
        <v>2.1</v>
      </c>
      <c r="AE11" s="3">
        <v>-26.557903556959065</v>
      </c>
      <c r="AF11" s="1">
        <v>0.09</v>
      </c>
      <c r="AH11" s="13"/>
      <c r="AI11" s="13"/>
      <c r="AJ11" s="14"/>
      <c r="AL11" s="13"/>
      <c r="AM11" s="13"/>
      <c r="AN11" s="13"/>
    </row>
    <row r="12" spans="1:40">
      <c r="B12" s="1" t="s">
        <v>26</v>
      </c>
      <c r="F12" s="16" t="s">
        <v>29</v>
      </c>
      <c r="G12" s="1">
        <v>3</v>
      </c>
      <c r="H12" s="1">
        <f>I11</f>
        <v>350</v>
      </c>
      <c r="I12" s="1">
        <v>395</v>
      </c>
      <c r="J12" s="1">
        <v>262.3</v>
      </c>
      <c r="K12" s="17">
        <v>190</v>
      </c>
      <c r="L12" s="12">
        <f t="shared" si="1"/>
        <v>0.83349221480775348</v>
      </c>
      <c r="M12" s="12">
        <f>K12/$B$2</f>
        <v>0.60374960279631396</v>
      </c>
      <c r="N12" s="12">
        <f>(262.3-248)/B2</f>
        <v>4.5440101684143669E-2</v>
      </c>
      <c r="O12" s="1">
        <v>0.2</v>
      </c>
      <c r="P12" s="3">
        <f>($W$10/100)*$AH$10*R12</f>
        <v>1.1018824494023287</v>
      </c>
      <c r="Q12" s="3">
        <f>(L12-P12)/P12</f>
        <v>-0.24357428938100664</v>
      </c>
      <c r="R12" s="3">
        <f>J12/SUM(J10:J14)</f>
        <v>0.13573091849935318</v>
      </c>
      <c r="S12" s="1">
        <v>0.14499999999999999</v>
      </c>
      <c r="W12" s="13"/>
      <c r="X12" s="13"/>
      <c r="Y12" s="13"/>
      <c r="AA12" s="1">
        <v>1.0629</v>
      </c>
      <c r="AB12" s="1">
        <v>2.0999999999999999E-3</v>
      </c>
      <c r="AC12" s="1">
        <v>53.9</v>
      </c>
      <c r="AD12" s="1">
        <v>2.1</v>
      </c>
      <c r="AE12" s="3">
        <v>-26.424792504202017</v>
      </c>
      <c r="AF12" s="1">
        <v>0.06</v>
      </c>
      <c r="AH12" s="13"/>
      <c r="AI12" s="13"/>
      <c r="AJ12" s="14"/>
      <c r="AL12" s="13"/>
      <c r="AM12" s="13"/>
      <c r="AN12" s="13"/>
    </row>
    <row r="13" spans="1:40">
      <c r="B13" s="1" t="s">
        <v>26</v>
      </c>
      <c r="F13" s="16" t="s">
        <v>29</v>
      </c>
      <c r="G13" s="1">
        <v>4</v>
      </c>
      <c r="H13" s="1">
        <f>I12</f>
        <v>395</v>
      </c>
      <c r="I13" s="1">
        <v>470</v>
      </c>
      <c r="J13" s="1">
        <v>445</v>
      </c>
      <c r="K13" s="1">
        <v>158</v>
      </c>
      <c r="L13" s="12">
        <f t="shared" si="1"/>
        <v>1.4140451223387354</v>
      </c>
      <c r="M13" s="12">
        <f>K13/$B$2</f>
        <v>0.50206545916746104</v>
      </c>
      <c r="N13" s="12">
        <f>(445-335)/B2</f>
        <v>0.34953924372418177</v>
      </c>
      <c r="O13" s="18" t="s">
        <v>32</v>
      </c>
      <c r="P13" s="3">
        <f>($W$10/100)*$AH$10*R13</f>
        <v>1.8693773922380335</v>
      </c>
      <c r="Q13" s="3">
        <f>(L13-P13)/P13</f>
        <v>-0.24357428938100653</v>
      </c>
      <c r="R13" s="3">
        <f>J13/SUM(J10:J14)</f>
        <v>0.23027166882276842</v>
      </c>
      <c r="S13" s="1">
        <v>0.17399999999999999</v>
      </c>
      <c r="W13" s="13"/>
      <c r="X13" s="13"/>
      <c r="Y13" s="13"/>
      <c r="AA13" s="1">
        <v>1.0510999999999999</v>
      </c>
      <c r="AB13" s="1">
        <v>2.3E-3</v>
      </c>
      <c r="AC13" s="1">
        <v>42.3</v>
      </c>
      <c r="AD13" s="1">
        <v>2.2000000000000002</v>
      </c>
      <c r="AE13" s="3">
        <v>-25.298611102970931</v>
      </c>
      <c r="AF13" s="1">
        <v>7.0000000000000007E-2</v>
      </c>
      <c r="AH13" s="13"/>
      <c r="AI13" s="13"/>
      <c r="AJ13" s="14"/>
      <c r="AL13" s="13"/>
      <c r="AM13" s="13"/>
      <c r="AN13" s="13"/>
    </row>
    <row r="14" spans="1:40">
      <c r="B14" s="1" t="s">
        <v>26</v>
      </c>
      <c r="F14" s="16" t="s">
        <v>29</v>
      </c>
      <c r="G14" s="1">
        <v>5</v>
      </c>
      <c r="H14" s="1">
        <f>I13</f>
        <v>470</v>
      </c>
      <c r="I14" s="1">
        <v>800</v>
      </c>
      <c r="J14" s="1">
        <v>146</v>
      </c>
      <c r="K14" s="1">
        <v>95</v>
      </c>
      <c r="L14" s="12">
        <f t="shared" si="1"/>
        <v>0.46393390530664125</v>
      </c>
      <c r="M14" s="12">
        <f>K14/$B$2</f>
        <v>0.30187480139815698</v>
      </c>
      <c r="N14" s="12">
        <f>(146-95)/B2</f>
        <v>0.16205910390848427</v>
      </c>
      <c r="O14" s="1">
        <v>0.37</v>
      </c>
      <c r="P14" s="3">
        <f>($W$10/100)*$AH$10*R14</f>
        <v>0.61332381857697282</v>
      </c>
      <c r="Q14" s="3">
        <f>(L14-P14)/P14</f>
        <v>-0.24357428938100661</v>
      </c>
      <c r="R14" s="3">
        <f>J14/SUM(J10:J14)</f>
        <v>7.5549805950840876E-2</v>
      </c>
      <c r="S14" s="1">
        <v>6.6000000000000003E-2</v>
      </c>
      <c r="W14" s="13"/>
      <c r="X14" s="13"/>
      <c r="Y14" s="13"/>
      <c r="AE14" s="19" t="s">
        <v>37</v>
      </c>
      <c r="AH14" s="13"/>
      <c r="AI14" s="13"/>
      <c r="AJ14" s="14"/>
      <c r="AL14" s="13"/>
      <c r="AM14" s="13"/>
      <c r="AN14" s="13"/>
    </row>
    <row r="16" spans="1:40">
      <c r="B16" s="1" t="s">
        <v>27</v>
      </c>
      <c r="F16" s="16" t="s">
        <v>29</v>
      </c>
      <c r="G16" s="1">
        <v>1</v>
      </c>
      <c r="H16" s="1">
        <v>160</v>
      </c>
      <c r="I16" s="1">
        <v>250</v>
      </c>
      <c r="J16" s="1">
        <v>134.5</v>
      </c>
      <c r="K16" s="1">
        <v>124</v>
      </c>
      <c r="L16" s="12">
        <f t="shared" si="1"/>
        <v>0.42739116619002226</v>
      </c>
      <c r="M16" s="12">
        <f>K16/$B$2</f>
        <v>0.39402605656180489</v>
      </c>
      <c r="N16" s="12">
        <f>(J16-K16)/$B$2</f>
        <v>3.336510962821735E-2</v>
      </c>
      <c r="O16" s="1">
        <v>0.4</v>
      </c>
      <c r="P16" s="3">
        <f>($W$16/100)*$AH$16*R16</f>
        <v>0.53337569034317645</v>
      </c>
      <c r="Q16" s="3">
        <f>(L16-P16)/P16</f>
        <v>-0.19870520174056533</v>
      </c>
      <c r="R16" s="3">
        <f>J16/SUM(J16:J20)</f>
        <v>7.1561585528065977E-2</v>
      </c>
      <c r="S16" s="1">
        <v>9.8000000000000004E-2</v>
      </c>
      <c r="W16" s="1">
        <v>5.0599999999999996</v>
      </c>
      <c r="AA16" s="1">
        <v>1.1122000000000001</v>
      </c>
      <c r="AB16" s="1">
        <v>3.5000000000000001E-3</v>
      </c>
      <c r="AC16" s="1">
        <v>102.8</v>
      </c>
      <c r="AD16" s="1">
        <v>3.5</v>
      </c>
      <c r="AE16" s="19" t="s">
        <v>37</v>
      </c>
      <c r="AH16" s="1">
        <v>147.30000000000001</v>
      </c>
      <c r="AI16" s="1">
        <v>226.5</v>
      </c>
      <c r="AJ16" s="3">
        <f>(W16*(AH16))/(AH16+AI16)</f>
        <v>1.9939486356340288</v>
      </c>
      <c r="AL16" s="3" t="e">
        <f>(R16*AE16)+(R17*AE17)+(R18*AE18)+(R19*AE19)+(R20*AE20)</f>
        <v>#VALUE!</v>
      </c>
      <c r="AM16" s="3">
        <f>(R16*AC16)+(R17*AC17)+(R18*AC18)+(R19*AC19)+(R20*AC20)</f>
        <v>69.703591380686348</v>
      </c>
      <c r="AN16" s="1">
        <f>(R16*AA16)+(R17*AA17)+(R18*AA18)+(R19*AA19)+(R20*AA20)</f>
        <v>0.81801362064378835</v>
      </c>
    </row>
    <row r="17" spans="1:40">
      <c r="B17" s="1" t="s">
        <v>27</v>
      </c>
      <c r="F17" s="16" t="s">
        <v>29</v>
      </c>
      <c r="G17" s="1">
        <v>2</v>
      </c>
      <c r="H17" s="1">
        <f>I16</f>
        <v>250</v>
      </c>
      <c r="I17" s="1">
        <v>350</v>
      </c>
      <c r="J17" s="1">
        <v>1016</v>
      </c>
      <c r="K17" s="1">
        <v>360</v>
      </c>
      <c r="L17" s="12">
        <f t="shared" si="1"/>
        <v>3.2284715602160787</v>
      </c>
      <c r="M17" s="12">
        <f>K17/$B$2</f>
        <v>1.143946615824595</v>
      </c>
      <c r="N17" s="1">
        <f>(1016-981)/B2</f>
        <v>0.11121703209405784</v>
      </c>
      <c r="O17" s="1">
        <v>0.06</v>
      </c>
      <c r="P17" s="3">
        <f>($W$16/100)*$AH$16*R17</f>
        <v>4.029068411811652</v>
      </c>
      <c r="Q17" s="3">
        <f>(L17-P17)/P17</f>
        <v>-0.19870520174056527</v>
      </c>
      <c r="R17" s="3">
        <f>J17/SUM(J16:J20)</f>
        <v>0.54056930034583661</v>
      </c>
      <c r="S17" s="1">
        <v>0.54800000000000004</v>
      </c>
      <c r="W17" s="13"/>
      <c r="X17" s="13"/>
      <c r="Y17" s="13"/>
      <c r="AA17" s="1">
        <v>1.1061000000000001</v>
      </c>
      <c r="AB17" s="1">
        <v>2.0999999999999999E-3</v>
      </c>
      <c r="AC17" s="1">
        <v>96.8</v>
      </c>
      <c r="AD17" s="1">
        <v>2.1</v>
      </c>
      <c r="AE17" s="1">
        <v>-25.789754423178707</v>
      </c>
      <c r="AF17" s="1">
        <v>7.0000000000000007E-2</v>
      </c>
      <c r="AH17" s="13"/>
      <c r="AI17" s="13"/>
      <c r="AJ17" s="14"/>
      <c r="AL17" s="13"/>
      <c r="AM17" s="13"/>
      <c r="AN17" s="13"/>
    </row>
    <row r="18" spans="1:40">
      <c r="B18" s="1" t="s">
        <v>27</v>
      </c>
      <c r="F18" s="16" t="s">
        <v>29</v>
      </c>
      <c r="G18" s="1">
        <v>3</v>
      </c>
      <c r="H18" s="1">
        <f>I17</f>
        <v>350</v>
      </c>
      <c r="I18" s="1">
        <v>395</v>
      </c>
      <c r="J18" s="1">
        <v>243</v>
      </c>
      <c r="K18" s="1">
        <v>228</v>
      </c>
      <c r="L18" s="12">
        <f t="shared" si="1"/>
        <v>0.77216396568160151</v>
      </c>
      <c r="M18" s="12">
        <f>K18/$B$2</f>
        <v>0.72449952335557677</v>
      </c>
      <c r="N18" s="12">
        <f>(J18-K18)/$B$2</f>
        <v>4.7664442326024785E-2</v>
      </c>
      <c r="O18" s="1">
        <v>0.21</v>
      </c>
      <c r="P18" s="3">
        <f>($W$16/100)*$AH$16*R18</f>
        <v>0.96364529928172393</v>
      </c>
      <c r="Q18" s="3">
        <f>(L18-P18)/P18</f>
        <v>-0.19870520174056536</v>
      </c>
      <c r="R18" s="3">
        <f>J18/SUM(J16:J20)</f>
        <v>0.12928970470869913</v>
      </c>
      <c r="S18" s="1">
        <v>0.13800000000000001</v>
      </c>
      <c r="W18" s="13"/>
      <c r="X18" s="13"/>
      <c r="Y18" s="13"/>
      <c r="AA18" s="1">
        <v>1.0867</v>
      </c>
      <c r="AB18" s="1">
        <v>2.2000000000000001E-3</v>
      </c>
      <c r="AC18" s="1">
        <v>77.5</v>
      </c>
      <c r="AD18" s="1">
        <v>2.2000000000000002</v>
      </c>
      <c r="AE18" s="1" t="s">
        <v>37</v>
      </c>
      <c r="AH18" s="13"/>
      <c r="AI18" s="13"/>
      <c r="AJ18" s="14"/>
      <c r="AL18" s="13"/>
      <c r="AM18" s="13"/>
      <c r="AN18" s="13"/>
    </row>
    <row r="19" spans="1:40">
      <c r="B19" s="1" t="s">
        <v>27</v>
      </c>
      <c r="F19" s="16" t="s">
        <v>29</v>
      </c>
      <c r="G19" s="1">
        <v>4</v>
      </c>
      <c r="H19" s="1">
        <f>I18</f>
        <v>395</v>
      </c>
      <c r="I19" s="1">
        <v>490</v>
      </c>
      <c r="J19" s="1">
        <v>317</v>
      </c>
      <c r="K19" s="1">
        <v>299</v>
      </c>
      <c r="L19" s="12">
        <f t="shared" si="1"/>
        <v>1.0073085478233239</v>
      </c>
      <c r="M19" s="12">
        <f>K19/$B$2</f>
        <v>0.95011121703209411</v>
      </c>
      <c r="N19" s="12">
        <f>(J19-K19)/$B$2</f>
        <v>5.7197330791229746E-2</v>
      </c>
      <c r="O19" s="1">
        <v>0.16</v>
      </c>
      <c r="P19" s="3">
        <f>($W$16/100)*$AH$16*R19</f>
        <v>1.25710106943336</v>
      </c>
      <c r="Q19" s="3">
        <f>(L19-P19)/P19</f>
        <v>-0.19870520174056522</v>
      </c>
      <c r="R19" s="3">
        <f>J19/SUM(J16:J20)</f>
        <v>0.16866187815908487</v>
      </c>
      <c r="S19" s="1">
        <v>0.14799999999999999</v>
      </c>
      <c r="W19" s="13"/>
      <c r="X19" s="13"/>
      <c r="Y19" s="13"/>
      <c r="AE19" s="1">
        <v>-24.812508114793729</v>
      </c>
      <c r="AF19" s="1">
        <v>0.04</v>
      </c>
      <c r="AH19" s="13"/>
      <c r="AI19" s="13"/>
      <c r="AJ19" s="14"/>
      <c r="AL19" s="13"/>
      <c r="AM19" s="13"/>
      <c r="AN19" s="13"/>
    </row>
    <row r="20" spans="1:40">
      <c r="B20" s="1" t="s">
        <v>27</v>
      </c>
      <c r="F20" s="16" t="s">
        <v>29</v>
      </c>
      <c r="G20" s="1">
        <v>5</v>
      </c>
      <c r="H20" s="1">
        <f>I19</f>
        <v>490</v>
      </c>
      <c r="I20" s="1">
        <v>800</v>
      </c>
      <c r="J20" s="1">
        <v>169</v>
      </c>
      <c r="K20" s="1">
        <v>151</v>
      </c>
      <c r="L20" s="12">
        <f t="shared" si="1"/>
        <v>0.53701938353987932</v>
      </c>
      <c r="M20" s="12">
        <f>K20/$B$2</f>
        <v>0.47982205274864953</v>
      </c>
      <c r="N20" s="12">
        <f>(J20-K20)/$B$2</f>
        <v>5.7197330791229746E-2</v>
      </c>
      <c r="O20" s="1">
        <v>0.32</v>
      </c>
      <c r="P20" s="3">
        <f>($W$16/100)*$AH$16*R20</f>
        <v>0.67018952913008778</v>
      </c>
      <c r="Q20" s="3">
        <f>(L20-P20)/P20</f>
        <v>-0.19870520174056513</v>
      </c>
      <c r="R20" s="3">
        <f>J20/SUM(J16:J20)</f>
        <v>8.991753125831338E-2</v>
      </c>
      <c r="S20" s="1">
        <v>6.8000000000000005E-2</v>
      </c>
      <c r="W20" s="13"/>
      <c r="X20" s="13"/>
      <c r="Y20" s="13"/>
      <c r="AE20" s="19" t="s">
        <v>37</v>
      </c>
      <c r="AH20" s="13"/>
      <c r="AI20" s="13"/>
      <c r="AJ20" s="14"/>
      <c r="AL20" s="13"/>
      <c r="AM20" s="13"/>
      <c r="AN20" s="13"/>
    </row>
    <row r="22" spans="1:40">
      <c r="A22" s="1" t="s">
        <v>65</v>
      </c>
      <c r="B22" s="1" t="s">
        <v>35</v>
      </c>
      <c r="E22" s="2" t="s">
        <v>57</v>
      </c>
      <c r="F22" s="16" t="s">
        <v>36</v>
      </c>
      <c r="G22" s="1">
        <v>1</v>
      </c>
      <c r="H22" s="1">
        <v>140</v>
      </c>
      <c r="I22" s="1">
        <v>250</v>
      </c>
      <c r="J22" s="1">
        <v>175.3</v>
      </c>
      <c r="K22" s="20">
        <v>163.30000000000001</v>
      </c>
      <c r="L22" s="12">
        <f t="shared" ref="L22:M26" si="2">J22/$B$2</f>
        <v>0.55703844931680968</v>
      </c>
      <c r="M22" s="12">
        <f t="shared" si="2"/>
        <v>0.51890689545598989</v>
      </c>
      <c r="N22" s="12">
        <f>L22-M22</f>
        <v>3.8131553860819789E-2</v>
      </c>
      <c r="O22" s="1">
        <v>0.3</v>
      </c>
      <c r="P22" s="3">
        <f>($W$22/100)*$AH$22*R22</f>
        <v>0.65280490664845192</v>
      </c>
      <c r="Q22" s="3">
        <f>(L22-P22)/P22</f>
        <v>-0.14669996557365697</v>
      </c>
      <c r="R22" s="3">
        <f>J22/SUM(J22:J26)</f>
        <v>0.13304493017607774</v>
      </c>
      <c r="S22" s="1">
        <v>0.12</v>
      </c>
      <c r="W22" s="1">
        <v>1.05</v>
      </c>
      <c r="Y22" s="1">
        <v>-87</v>
      </c>
      <c r="AE22" s="1">
        <v>-26.468605362402226</v>
      </c>
      <c r="AF22" s="1">
        <v>7.7598023789420267E-3</v>
      </c>
      <c r="AH22" s="1">
        <v>467.3</v>
      </c>
      <c r="AI22" s="1">
        <v>0</v>
      </c>
      <c r="AJ22" s="3">
        <f>(W22*(AH22))/(AH22+AI22)</f>
        <v>1.05</v>
      </c>
      <c r="AL22" s="3">
        <f>(R22*AE22)+(R23*AE23)+(R24*AE24)+(R25*AE25)+(R26*AE26)</f>
        <v>-24.724890186908905</v>
      </c>
      <c r="AM22" s="3">
        <f>(R22*AC22)+(R23*AC23)+(R24*AC24)+(R25*AC25)+(R26*AC26)</f>
        <v>0</v>
      </c>
      <c r="AN22" s="1">
        <f>(R22*AA22)+(R23*AA23)+(R24*AA24)+(R25*AA25)+(R26*AA26)</f>
        <v>0</v>
      </c>
    </row>
    <row r="23" spans="1:40">
      <c r="A23" s="1" t="s">
        <v>65</v>
      </c>
      <c r="B23" s="1" t="s">
        <v>35</v>
      </c>
      <c r="E23" s="2" t="s">
        <v>57</v>
      </c>
      <c r="F23" s="16" t="s">
        <v>36</v>
      </c>
      <c r="G23" s="1">
        <v>2</v>
      </c>
      <c r="H23" s="1">
        <f>I22</f>
        <v>250</v>
      </c>
      <c r="I23" s="1">
        <v>310</v>
      </c>
      <c r="J23" s="1">
        <v>533.5</v>
      </c>
      <c r="K23" s="20">
        <v>504</v>
      </c>
      <c r="L23" s="12">
        <f t="shared" si="2"/>
        <v>1.6952653320622817</v>
      </c>
      <c r="M23" s="12">
        <f t="shared" si="2"/>
        <v>1.6015252621544329</v>
      </c>
      <c r="N23" s="12">
        <f>L23-M23</f>
        <v>9.3740069907848778E-2</v>
      </c>
      <c r="O23" s="1">
        <v>0.15</v>
      </c>
      <c r="P23" s="3">
        <f>($W$22/100)*$AH$22*R23</f>
        <v>1.986716586976321</v>
      </c>
      <c r="Q23" s="3">
        <f>(L23-P23)/P23</f>
        <v>-0.14669996557365686</v>
      </c>
      <c r="R23" s="3">
        <f>J23/SUM(J22:J26)</f>
        <v>0.4049028536733455</v>
      </c>
      <c r="S23" s="1">
        <v>0.41599999999999998</v>
      </c>
      <c r="W23" s="21"/>
      <c r="X23" s="21"/>
      <c r="Y23" s="21"/>
      <c r="AE23" s="1">
        <v>-25.152213933241729</v>
      </c>
      <c r="AF23" s="1">
        <v>3.9777294270550101E-2</v>
      </c>
      <c r="AH23" s="13"/>
      <c r="AI23" s="13"/>
      <c r="AJ23" s="14"/>
      <c r="AL23" s="13"/>
      <c r="AM23" s="13"/>
      <c r="AN23" s="13"/>
    </row>
    <row r="24" spans="1:40">
      <c r="A24" s="1" t="s">
        <v>65</v>
      </c>
      <c r="B24" s="1" t="s">
        <v>35</v>
      </c>
      <c r="E24" s="2" t="s">
        <v>57</v>
      </c>
      <c r="F24" s="16" t="s">
        <v>36</v>
      </c>
      <c r="G24" s="1">
        <v>3</v>
      </c>
      <c r="H24" s="1">
        <f>I23</f>
        <v>310</v>
      </c>
      <c r="I24" s="1">
        <v>350</v>
      </c>
      <c r="J24" s="1">
        <v>314</v>
      </c>
      <c r="K24" s="20">
        <v>240.4</v>
      </c>
      <c r="L24" s="12">
        <f t="shared" si="2"/>
        <v>0.99777565935811885</v>
      </c>
      <c r="M24" s="12">
        <f t="shared" si="2"/>
        <v>0.76390212901175725</v>
      </c>
      <c r="N24" s="12">
        <f>L24-M24</f>
        <v>0.2338735303463616</v>
      </c>
      <c r="O24" s="1">
        <v>0.4</v>
      </c>
      <c r="P24" s="3">
        <f>($W$22/100)*$AH$22*R24</f>
        <v>1.1693139799635703</v>
      </c>
      <c r="Q24" s="3">
        <f>(L24-P24)/P24</f>
        <v>-0.14669996557365689</v>
      </c>
      <c r="R24" s="3">
        <f>J24/SUM(J22:J26)</f>
        <v>0.23831208257437766</v>
      </c>
      <c r="S24" s="1">
        <v>0.26300000000000001</v>
      </c>
      <c r="W24" s="21"/>
      <c r="X24" s="21"/>
      <c r="Y24" s="21"/>
      <c r="AE24" s="1">
        <v>-23.8240791888751</v>
      </c>
      <c r="AF24" s="1">
        <v>8.9224568572092267E-2</v>
      </c>
      <c r="AH24" s="13"/>
      <c r="AI24" s="13"/>
      <c r="AJ24" s="14"/>
      <c r="AL24" s="13"/>
      <c r="AM24" s="13"/>
      <c r="AN24" s="13"/>
    </row>
    <row r="25" spans="1:40">
      <c r="A25" s="1" t="s">
        <v>65</v>
      </c>
      <c r="B25" s="1" t="s">
        <v>35</v>
      </c>
      <c r="E25" s="2" t="s">
        <v>57</v>
      </c>
      <c r="F25" s="16" t="s">
        <v>36</v>
      </c>
      <c r="G25" s="1">
        <v>4</v>
      </c>
      <c r="H25" s="1">
        <f>I24</f>
        <v>350</v>
      </c>
      <c r="I25" s="1">
        <v>385</v>
      </c>
      <c r="J25" s="1">
        <v>154.80000000000001</v>
      </c>
      <c r="K25" s="20">
        <v>142.6</v>
      </c>
      <c r="L25" s="12">
        <f t="shared" si="2"/>
        <v>0.49189704480457586</v>
      </c>
      <c r="M25" s="12">
        <f t="shared" si="2"/>
        <v>0.45312996504607561</v>
      </c>
      <c r="N25" s="12">
        <f>L25-M25</f>
        <v>3.8767079758500245E-2</v>
      </c>
      <c r="O25" s="1">
        <v>0.4</v>
      </c>
      <c r="P25" s="3">
        <f>($W$22/100)*$AH$22*R25</f>
        <v>0.57646434426229531</v>
      </c>
      <c r="Q25" s="3">
        <f>(L25-P25)/P25</f>
        <v>-0.14669996557365697</v>
      </c>
      <c r="R25" s="3">
        <f>J25/SUM(J22:J26)</f>
        <v>0.11748633879781423</v>
      </c>
      <c r="S25" s="1">
        <v>0.113</v>
      </c>
      <c r="W25" s="21"/>
      <c r="X25" s="21"/>
      <c r="Y25" s="21"/>
      <c r="AE25" s="1">
        <v>-24.309107830890365</v>
      </c>
      <c r="AF25" s="1">
        <v>3.6221433403959225E-2</v>
      </c>
      <c r="AH25" s="13"/>
      <c r="AI25" s="13"/>
      <c r="AJ25" s="14"/>
      <c r="AL25" s="13"/>
      <c r="AM25" s="13"/>
      <c r="AN25" s="13"/>
    </row>
    <row r="26" spans="1:40">
      <c r="A26" s="1" t="s">
        <v>65</v>
      </c>
      <c r="B26" s="1" t="s">
        <v>35</v>
      </c>
      <c r="E26" s="2" t="s">
        <v>57</v>
      </c>
      <c r="F26" s="16" t="s">
        <v>36</v>
      </c>
      <c r="G26" s="1">
        <v>5</v>
      </c>
      <c r="H26" s="1">
        <f>I25</f>
        <v>385</v>
      </c>
      <c r="I26" s="1">
        <v>800</v>
      </c>
      <c r="J26" s="1">
        <v>140</v>
      </c>
      <c r="K26" s="20">
        <v>125.7</v>
      </c>
      <c r="L26" s="12">
        <f t="shared" si="2"/>
        <v>0.44486812837623135</v>
      </c>
      <c r="M26" s="12">
        <f t="shared" si="2"/>
        <v>0.39942802669208771</v>
      </c>
      <c r="N26" s="12">
        <f>L26-M26</f>
        <v>4.5440101684143641E-2</v>
      </c>
      <c r="O26" s="1">
        <v>0.45</v>
      </c>
      <c r="P26" s="3">
        <f>($W$22/100)*$AH$22*R26</f>
        <v>0.52135018214936257</v>
      </c>
      <c r="Q26" s="3">
        <f>(L26-P26)/P26</f>
        <v>-0.14669996557365686</v>
      </c>
      <c r="R26" s="3">
        <f>J26/SUM(J22:J26)</f>
        <v>0.10625379477838495</v>
      </c>
      <c r="S26" s="1">
        <v>8.5999999999999993E-2</v>
      </c>
      <c r="W26" s="21"/>
      <c r="X26" s="21"/>
      <c r="Y26" s="21"/>
      <c r="AE26" s="1">
        <v>-23.393227852349902</v>
      </c>
      <c r="AF26" s="1">
        <v>3.5775024105731745E-2</v>
      </c>
      <c r="AH26" s="13"/>
      <c r="AI26" s="13"/>
      <c r="AJ26" s="14"/>
      <c r="AL26" s="13"/>
      <c r="AM26" s="13"/>
      <c r="AN26" s="13"/>
    </row>
    <row r="28" spans="1:40">
      <c r="B28" s="1" t="s">
        <v>44</v>
      </c>
      <c r="F28" s="16" t="s">
        <v>36</v>
      </c>
      <c r="G28" s="1">
        <v>1</v>
      </c>
      <c r="H28" s="1">
        <v>140</v>
      </c>
      <c r="I28" s="1">
        <v>245</v>
      </c>
      <c r="J28" s="1">
        <v>226.5</v>
      </c>
      <c r="K28" s="20">
        <v>198.4</v>
      </c>
      <c r="L28" s="12">
        <f t="shared" ref="L28:M32" si="3">J28/$B$2</f>
        <v>0.71973307912297424</v>
      </c>
      <c r="M28" s="12">
        <f t="shared" si="3"/>
        <v>0.63044169049888787</v>
      </c>
      <c r="N28" s="12">
        <f>L28-M28</f>
        <v>8.9291388624086365E-2</v>
      </c>
      <c r="O28" s="1">
        <v>0.48499999999999999</v>
      </c>
      <c r="P28" s="3">
        <f>($W$28/100)*$AH$28*R28</f>
        <v>0.86027100544025803</v>
      </c>
      <c r="Q28" s="3">
        <f>(L28-P28)/P28</f>
        <v>-0.16336471347812212</v>
      </c>
      <c r="R28" s="3">
        <f>J28/SUM(J28:J32)</f>
        <v>0.11409429780374773</v>
      </c>
      <c r="S28" s="1">
        <v>8.1000000000000003E-2</v>
      </c>
      <c r="W28" s="1">
        <v>10</v>
      </c>
      <c r="Y28" s="22">
        <v>-497.3</v>
      </c>
      <c r="AE28" s="1">
        <v>-27.078602362065027</v>
      </c>
      <c r="AF28" s="1">
        <v>0.14023426709136189</v>
      </c>
      <c r="AH28" s="1">
        <v>75.400000000000006</v>
      </c>
      <c r="AI28" s="1">
        <f>339.4+120.3</f>
        <v>459.7</v>
      </c>
      <c r="AJ28" s="3">
        <f>(W28*(AH28))/(AH28+AI28)</f>
        <v>1.4090824145019623</v>
      </c>
      <c r="AL28" s="3">
        <f>(R28*AE28)+(R29*AE29)+(R30*AE30)+(R31*AE31)+(R32*AE32)</f>
        <v>-25.814502343964087</v>
      </c>
      <c r="AM28" s="3">
        <f>(R28*AC28)+(R29*AC29)+(R30*AC30)+(R31*AC31)+(R32*AC32)</f>
        <v>0</v>
      </c>
      <c r="AN28" s="1">
        <f>(R28*AA28)+(R29*AA29)+(R30*AA30)+(R31*AA31)+(R32*AA32)</f>
        <v>0</v>
      </c>
    </row>
    <row r="29" spans="1:40">
      <c r="B29" s="1" t="s">
        <v>44</v>
      </c>
      <c r="F29" s="16" t="s">
        <v>36</v>
      </c>
      <c r="G29" s="1">
        <v>2</v>
      </c>
      <c r="H29" s="1">
        <f>I28</f>
        <v>245</v>
      </c>
      <c r="I29" s="1">
        <v>318</v>
      </c>
      <c r="J29" s="1">
        <v>991</v>
      </c>
      <c r="K29" s="20">
        <v>936</v>
      </c>
      <c r="L29" s="12">
        <f t="shared" si="3"/>
        <v>3.1490308230060378</v>
      </c>
      <c r="M29" s="12">
        <f t="shared" si="3"/>
        <v>2.9742612011439467</v>
      </c>
      <c r="N29" s="12">
        <f>L29-M29</f>
        <v>0.17476962186209111</v>
      </c>
      <c r="O29" s="1">
        <v>0.15</v>
      </c>
      <c r="P29" s="3">
        <f>($W$28/100)*$AH$28*R29</f>
        <v>3.7639230304251461</v>
      </c>
      <c r="Q29" s="3">
        <f>(L29-P29)/P29</f>
        <v>-0.1633647134781219</v>
      </c>
      <c r="R29" s="3">
        <f>J29/SUM(J28:J32)</f>
        <v>0.49919403586540395</v>
      </c>
      <c r="S29" s="1">
        <v>0.501</v>
      </c>
      <c r="W29" s="21"/>
      <c r="X29" s="21"/>
      <c r="Y29" s="21"/>
      <c r="AE29" s="1">
        <v>-26.131462325687909</v>
      </c>
      <c r="AF29" s="1">
        <v>3.9222187671093423E-2</v>
      </c>
      <c r="AH29" s="13"/>
      <c r="AI29" s="13"/>
      <c r="AJ29" s="14"/>
      <c r="AL29" s="13"/>
      <c r="AM29" s="13"/>
      <c r="AN29" s="13"/>
    </row>
    <row r="30" spans="1:40">
      <c r="B30" s="1" t="s">
        <v>44</v>
      </c>
      <c r="F30" s="16" t="s">
        <v>36</v>
      </c>
      <c r="G30" s="1">
        <v>3</v>
      </c>
      <c r="H30" s="1">
        <f>I29</f>
        <v>318</v>
      </c>
      <c r="I30" s="1">
        <v>360</v>
      </c>
      <c r="J30" s="1">
        <v>364</v>
      </c>
      <c r="K30" s="20">
        <v>341</v>
      </c>
      <c r="L30" s="12">
        <f t="shared" si="3"/>
        <v>1.1566571337782015</v>
      </c>
      <c r="M30" s="12">
        <f t="shared" si="3"/>
        <v>1.0835716555449635</v>
      </c>
      <c r="N30" s="12">
        <f>L30-M30</f>
        <v>7.3085478233237966E-2</v>
      </c>
      <c r="O30" s="1">
        <v>0.28000000000000003</v>
      </c>
      <c r="P30" s="3">
        <f>($W$28/100)*$AH$28*R30</f>
        <v>1.3825105782792666</v>
      </c>
      <c r="Q30" s="3">
        <f>(L30-P30)/P30</f>
        <v>-0.16336471347812201</v>
      </c>
      <c r="R30" s="3">
        <f>J30/SUM(J28:J32)</f>
        <v>0.18335684062059238</v>
      </c>
      <c r="S30" s="1">
        <v>0.21</v>
      </c>
      <c r="W30" s="21"/>
      <c r="X30" s="21"/>
      <c r="Y30" s="21"/>
      <c r="AE30" s="1">
        <v>-24.727562769160038</v>
      </c>
      <c r="AF30" s="1">
        <v>3.824544064908153E-2</v>
      </c>
      <c r="AH30" s="13"/>
      <c r="AI30" s="13"/>
      <c r="AJ30" s="14"/>
      <c r="AL30" s="13"/>
      <c r="AM30" s="13"/>
      <c r="AN30" s="13"/>
    </row>
    <row r="31" spans="1:40">
      <c r="B31" s="16" t="s">
        <v>44</v>
      </c>
      <c r="C31" s="23"/>
      <c r="D31" s="23"/>
      <c r="E31" s="23"/>
      <c r="F31" s="16" t="s">
        <v>36</v>
      </c>
      <c r="G31" s="1">
        <v>4</v>
      </c>
      <c r="H31" s="1">
        <f>I30</f>
        <v>360</v>
      </c>
      <c r="I31" s="1">
        <v>405</v>
      </c>
      <c r="J31" s="1">
        <v>237.8</v>
      </c>
      <c r="K31" s="20">
        <v>222.4</v>
      </c>
      <c r="L31" s="12">
        <f t="shared" si="3"/>
        <v>0.75564029234191299</v>
      </c>
      <c r="M31" s="12">
        <f t="shared" si="3"/>
        <v>0.70670479822052756</v>
      </c>
      <c r="N31" s="12">
        <f>L31-M31</f>
        <v>4.8935494121385426E-2</v>
      </c>
      <c r="O31" s="1">
        <v>0.3</v>
      </c>
      <c r="P31" s="3">
        <f>($W$28/100)*$AH$28*R31</f>
        <v>0.90318960306266383</v>
      </c>
      <c r="Q31" s="3">
        <f>(L31-P31)/P31</f>
        <v>-0.16336471347812204</v>
      </c>
      <c r="R31" s="3">
        <f>J31/SUM(J28:J32)</f>
        <v>0.11978641950433205</v>
      </c>
      <c r="S31" s="1">
        <v>0.121</v>
      </c>
      <c r="W31" s="21"/>
      <c r="X31" s="21"/>
      <c r="Y31" s="21"/>
      <c r="AE31" s="1">
        <v>-25.468113005309288</v>
      </c>
      <c r="AF31" s="1">
        <v>6.9224821183254903E-2</v>
      </c>
      <c r="AH31" s="13"/>
      <c r="AI31" s="13"/>
      <c r="AJ31" s="14"/>
      <c r="AL31" s="13"/>
      <c r="AM31" s="13"/>
      <c r="AN31" s="13"/>
    </row>
    <row r="32" spans="1:40">
      <c r="B32" s="16" t="s">
        <v>44</v>
      </c>
      <c r="C32" s="23"/>
      <c r="D32" s="23"/>
      <c r="E32" s="23"/>
      <c r="F32" s="16" t="s">
        <v>36</v>
      </c>
      <c r="G32" s="1">
        <v>5</v>
      </c>
      <c r="H32" s="1">
        <f>I31</f>
        <v>405</v>
      </c>
      <c r="I32" s="1">
        <v>800</v>
      </c>
      <c r="J32" s="1">
        <v>165.9</v>
      </c>
      <c r="K32" s="20">
        <v>151</v>
      </c>
      <c r="L32" s="12">
        <f t="shared" si="3"/>
        <v>0.52716873212583415</v>
      </c>
      <c r="M32" s="12">
        <f t="shared" si="3"/>
        <v>0.47982205274864953</v>
      </c>
      <c r="N32" s="12">
        <f>L32-M32</f>
        <v>4.7346679377184619E-2</v>
      </c>
      <c r="O32" s="1">
        <v>0.66</v>
      </c>
      <c r="P32" s="3">
        <f>($W$28/100)*$AH$28*R32</f>
        <v>0.63010578279266571</v>
      </c>
      <c r="Q32" s="3">
        <f>(L32-P32)/P32</f>
        <v>-0.16336471347812193</v>
      </c>
      <c r="R32" s="3">
        <f>J32/SUM(J28:J32)</f>
        <v>8.3568406205923831E-2</v>
      </c>
      <c r="S32" s="1">
        <v>8.5999999999999993E-2</v>
      </c>
      <c r="W32" s="21"/>
      <c r="X32" s="21"/>
      <c r="Y32" s="21"/>
      <c r="AE32" s="1">
        <v>-25.076656617457886</v>
      </c>
      <c r="AF32" s="1">
        <v>3.9227319959056928E-2</v>
      </c>
      <c r="AH32" s="13"/>
      <c r="AI32" s="13"/>
      <c r="AJ32" s="14"/>
      <c r="AL32" s="13"/>
      <c r="AM32" s="13"/>
      <c r="AN32" s="13"/>
    </row>
    <row r="34" spans="1:40">
      <c r="A34" s="1" t="s">
        <v>66</v>
      </c>
      <c r="B34" s="1" t="s">
        <v>38</v>
      </c>
      <c r="E34" s="2" t="s">
        <v>77</v>
      </c>
      <c r="F34" s="16" t="s">
        <v>39</v>
      </c>
      <c r="G34" s="1">
        <v>1</v>
      </c>
      <c r="H34" s="1">
        <v>130</v>
      </c>
      <c r="I34" s="1">
        <v>200</v>
      </c>
      <c r="J34" s="1">
        <v>46.5</v>
      </c>
      <c r="K34" s="20">
        <v>40.6</v>
      </c>
      <c r="L34" s="12">
        <f t="shared" ref="L34:L44" si="4">J34/$B$2</f>
        <v>0.14775977121067685</v>
      </c>
      <c r="M34" s="12">
        <f t="shared" ref="M34:M44" si="5">K34/$B$2</f>
        <v>0.1290117572291071</v>
      </c>
      <c r="N34" s="12">
        <f>L34-M34</f>
        <v>1.874801398156975E-2</v>
      </c>
      <c r="O34" s="1">
        <v>1</v>
      </c>
      <c r="P34" s="3">
        <f>($W$34/100)*$AH$34*R34</f>
        <v>0.42979998310668122</v>
      </c>
      <c r="Q34" s="3">
        <f>(L34-P34)/P34</f>
        <v>-0.65621271052027663</v>
      </c>
      <c r="R34" s="3">
        <f>J34/SUM(J34:J38)</f>
        <v>3.9276965959962828E-2</v>
      </c>
      <c r="S34" s="1">
        <v>4.8000000000000001E-2</v>
      </c>
      <c r="W34" s="1">
        <v>2.2000000000000002</v>
      </c>
      <c r="Y34" s="1">
        <v>-863.3</v>
      </c>
      <c r="AC34" s="24">
        <v>-700</v>
      </c>
      <c r="AE34" s="1">
        <v>-22.404097915296767</v>
      </c>
      <c r="AF34" s="1">
        <v>3.9231559677862293E-2</v>
      </c>
      <c r="AH34" s="1">
        <v>497.4</v>
      </c>
      <c r="AI34" s="1">
        <v>47.8</v>
      </c>
      <c r="AJ34" s="3">
        <f>(W34*(AH34))/(AH34+AI34)</f>
        <v>2.0071166544387382</v>
      </c>
      <c r="AL34" s="3">
        <f>(R34*AE34)+(R35*AE35)+(R36*AE36)+(R37*AE37)+(R38*AE38)</f>
        <v>-24.491979547042156</v>
      </c>
      <c r="AM34" s="3">
        <f>(R34*AC34)+(R35*AC35)+(R36*AC36)+(R37*AC37)+(R38*AC38)</f>
        <v>-868.75718388377391</v>
      </c>
      <c r="AN34" s="1">
        <f>(R34*AA34)+(R35*AA35)+(R36*AA36)+(R37*AA37)+(R38*AA38)</f>
        <v>0.12046461694399863</v>
      </c>
    </row>
    <row r="35" spans="1:40">
      <c r="A35" s="1" t="s">
        <v>66</v>
      </c>
      <c r="B35" s="1" t="s">
        <v>38</v>
      </c>
      <c r="E35" s="2" t="s">
        <v>77</v>
      </c>
      <c r="F35" s="16" t="s">
        <v>39</v>
      </c>
      <c r="G35" s="1">
        <v>2</v>
      </c>
      <c r="H35" s="1">
        <f>I34</f>
        <v>200</v>
      </c>
      <c r="I35" s="1">
        <v>260</v>
      </c>
      <c r="J35" s="1">
        <v>213.8</v>
      </c>
      <c r="K35" s="20">
        <v>199.8</v>
      </c>
      <c r="L35" s="12">
        <f t="shared" si="4"/>
        <v>0.6793771846202733</v>
      </c>
      <c r="M35" s="12">
        <f t="shared" si="5"/>
        <v>0.63489037178265018</v>
      </c>
      <c r="N35" s="12">
        <f>L35-M35</f>
        <v>4.4486812837623124E-2</v>
      </c>
      <c r="O35" s="1">
        <v>0.3</v>
      </c>
      <c r="P35" s="3">
        <f>($W$34/100)*$AH$34*R35</f>
        <v>1.976155621251795</v>
      </c>
      <c r="Q35" s="3">
        <f>(L35-P35)/P35</f>
        <v>-0.65621271052027674</v>
      </c>
      <c r="R35" s="3">
        <f>J35/SUM(J34:J38)</f>
        <v>0.18058957682236676</v>
      </c>
      <c r="S35" s="1">
        <v>0.17499999999999999</v>
      </c>
      <c r="W35" s="21"/>
      <c r="X35" s="21"/>
      <c r="Y35" s="21"/>
      <c r="AA35" s="1">
        <v>0.1492</v>
      </c>
      <c r="AB35" s="1">
        <v>6.9999999999999999E-4</v>
      </c>
      <c r="AC35" s="1">
        <v>-852.1</v>
      </c>
      <c r="AD35" s="1">
        <v>0.7</v>
      </c>
      <c r="AE35" s="1">
        <v>-26.436942234968591</v>
      </c>
      <c r="AF35" s="1">
        <v>2.5771022263736398E-2</v>
      </c>
      <c r="AH35" s="13"/>
      <c r="AI35" s="13"/>
      <c r="AJ35" s="14"/>
      <c r="AL35" s="13"/>
      <c r="AM35" s="13"/>
      <c r="AN35" s="13"/>
    </row>
    <row r="36" spans="1:40">
      <c r="A36" s="1" t="s">
        <v>66</v>
      </c>
      <c r="B36" s="1" t="s">
        <v>38</v>
      </c>
      <c r="E36" s="2" t="s">
        <v>77</v>
      </c>
      <c r="F36" s="16" t="s">
        <v>39</v>
      </c>
      <c r="G36" s="1">
        <v>3</v>
      </c>
      <c r="H36" s="1">
        <f>I35</f>
        <v>260</v>
      </c>
      <c r="I36" s="1">
        <v>355</v>
      </c>
      <c r="J36" s="1">
        <v>727.6</v>
      </c>
      <c r="K36" s="20">
        <v>688</v>
      </c>
      <c r="L36" s="12">
        <f t="shared" si="4"/>
        <v>2.3120432157610424</v>
      </c>
      <c r="M36" s="12">
        <f t="shared" si="5"/>
        <v>2.1862090880203371</v>
      </c>
      <c r="N36" s="12">
        <f>L36-M36</f>
        <v>0.12583412774070535</v>
      </c>
      <c r="O36" s="1">
        <v>0.2</v>
      </c>
      <c r="P36" s="3">
        <f>($W$34/100)*$AH$34*R36</f>
        <v>6.725214359320888</v>
      </c>
      <c r="Q36" s="3">
        <f>(L36-P36)/P36</f>
        <v>-0.65621271052027652</v>
      </c>
      <c r="R36" s="3">
        <f>J36/SUM(J34:J38)</f>
        <v>0.61457893403159047</v>
      </c>
      <c r="S36" s="1">
        <v>0.56699999999999995</v>
      </c>
      <c r="W36" s="21"/>
      <c r="X36" s="21"/>
      <c r="Y36" s="21"/>
      <c r="AA36" s="1">
        <v>0.121</v>
      </c>
      <c r="AB36" s="1">
        <v>5.0000000000000001E-4</v>
      </c>
      <c r="AC36" s="1">
        <v>-880</v>
      </c>
      <c r="AD36" s="1">
        <v>0.5</v>
      </c>
      <c r="AE36" s="1">
        <v>-24.592105643082583</v>
      </c>
      <c r="AF36" s="1">
        <v>5.5770085490845389E-2</v>
      </c>
      <c r="AH36" s="13"/>
      <c r="AI36" s="13"/>
      <c r="AJ36" s="14"/>
      <c r="AL36" s="13"/>
      <c r="AM36" s="13"/>
      <c r="AN36" s="13"/>
    </row>
    <row r="37" spans="1:40">
      <c r="A37" s="1" t="s">
        <v>66</v>
      </c>
      <c r="B37" s="1" t="s">
        <v>38</v>
      </c>
      <c r="E37" s="2" t="s">
        <v>77</v>
      </c>
      <c r="F37" s="16" t="s">
        <v>39</v>
      </c>
      <c r="G37" s="1">
        <v>4</v>
      </c>
      <c r="H37" s="1">
        <f>I36</f>
        <v>355</v>
      </c>
      <c r="I37" s="1">
        <v>405</v>
      </c>
      <c r="J37" s="1">
        <v>118.5</v>
      </c>
      <c r="K37" s="20">
        <v>107.8</v>
      </c>
      <c r="L37" s="12">
        <f t="shared" si="4"/>
        <v>0.37654909437559581</v>
      </c>
      <c r="M37" s="12">
        <f t="shared" si="5"/>
        <v>0.34254845884969815</v>
      </c>
      <c r="N37" s="12">
        <f>L37-M37</f>
        <v>3.400063552589766E-2</v>
      </c>
      <c r="O37" s="1">
        <v>0.6</v>
      </c>
      <c r="P37" s="3">
        <f>($W$34/100)*$AH$34*R37</f>
        <v>1.095296731142833</v>
      </c>
      <c r="Q37" s="3">
        <f>(L37-P37)/P37</f>
        <v>-0.65621271052027663</v>
      </c>
      <c r="R37" s="3">
        <f>J37/SUM(J34:J38)</f>
        <v>0.1000929132528085</v>
      </c>
      <c r="S37" s="1">
        <v>0.14599999999999999</v>
      </c>
      <c r="W37" s="21"/>
      <c r="X37" s="21"/>
      <c r="Y37" s="21"/>
      <c r="AA37" s="1">
        <v>0.115</v>
      </c>
      <c r="AB37" s="1">
        <v>5.9999999999999995E-4</v>
      </c>
      <c r="AC37" s="1">
        <v>-885.9</v>
      </c>
      <c r="AD37" s="1">
        <v>0.6</v>
      </c>
      <c r="AE37" s="1">
        <v>-22.809233712236868</v>
      </c>
      <c r="AF37" s="1">
        <v>1.4776215391957948E-2</v>
      </c>
      <c r="AH37" s="13"/>
      <c r="AI37" s="13"/>
      <c r="AJ37" s="14"/>
      <c r="AL37" s="13"/>
      <c r="AM37" s="13"/>
      <c r="AN37" s="13"/>
    </row>
    <row r="38" spans="1:40">
      <c r="A38" s="1" t="s">
        <v>66</v>
      </c>
      <c r="B38" s="1" t="s">
        <v>38</v>
      </c>
      <c r="E38" s="2" t="s">
        <v>77</v>
      </c>
      <c r="F38" s="16" t="s">
        <v>39</v>
      </c>
      <c r="G38" s="1">
        <v>5</v>
      </c>
      <c r="H38" s="1">
        <f>I37</f>
        <v>405</v>
      </c>
      <c r="I38" s="1">
        <v>800</v>
      </c>
      <c r="J38" s="1">
        <v>77.5</v>
      </c>
      <c r="K38" s="20">
        <v>67.3</v>
      </c>
      <c r="L38" s="12">
        <f t="shared" si="4"/>
        <v>0.24626628535112807</v>
      </c>
      <c r="M38" s="12">
        <f t="shared" si="5"/>
        <v>0.21385446456943119</v>
      </c>
      <c r="N38" s="12">
        <f>L38-M38</f>
        <v>3.2411820781696882E-2</v>
      </c>
      <c r="O38" s="1">
        <v>0.85</v>
      </c>
      <c r="P38" s="3">
        <f>($W$34/100)*$AH$34*R38</f>
        <v>0.71633330517780203</v>
      </c>
      <c r="Q38" s="3">
        <f>(L38-P38)/P38</f>
        <v>-0.65621271052027663</v>
      </c>
      <c r="R38" s="3">
        <f>J38/SUM(J34:J38)</f>
        <v>6.5461609933271381E-2</v>
      </c>
      <c r="S38" s="1">
        <v>6.4000000000000001E-2</v>
      </c>
      <c r="W38" s="21"/>
      <c r="X38" s="21"/>
      <c r="Y38" s="21"/>
      <c r="AA38" s="1">
        <v>0.1168</v>
      </c>
      <c r="AB38" s="1">
        <v>8.9999999999999998E-4</v>
      </c>
      <c r="AC38" s="1">
        <v>-884.2</v>
      </c>
      <c r="AD38" s="1">
        <v>0.9</v>
      </c>
      <c r="AE38" s="1">
        <v>-22.012071252111898</v>
      </c>
      <c r="AF38" s="1">
        <v>7.576670887545589E-2</v>
      </c>
      <c r="AH38" s="13"/>
      <c r="AI38" s="13"/>
      <c r="AJ38" s="14"/>
      <c r="AL38" s="13"/>
      <c r="AM38" s="13"/>
      <c r="AN38" s="13"/>
    </row>
    <row r="40" spans="1:40">
      <c r="A40" s="1" t="s">
        <v>70</v>
      </c>
      <c r="B40" s="1" t="s">
        <v>40</v>
      </c>
      <c r="E40" s="2" t="s">
        <v>58</v>
      </c>
      <c r="F40" s="25">
        <v>43933</v>
      </c>
      <c r="G40" s="1">
        <v>1</v>
      </c>
      <c r="H40" s="1">
        <v>140</v>
      </c>
      <c r="I40" s="1">
        <v>245</v>
      </c>
      <c r="J40" s="1">
        <v>261.3</v>
      </c>
      <c r="K40" s="20">
        <v>244.9</v>
      </c>
      <c r="L40" s="12">
        <f>J40/$B$2</f>
        <v>0.83031458531935187</v>
      </c>
      <c r="M40" s="12">
        <f t="shared" si="5"/>
        <v>0.77820146170956472</v>
      </c>
      <c r="N40" s="12">
        <f>L40-M40</f>
        <v>5.2113123609787149E-2</v>
      </c>
      <c r="O40" s="1">
        <v>0.3</v>
      </c>
      <c r="P40" s="3">
        <f>($W$40/100)*$AH$40*R40</f>
        <v>0.39062555256518083</v>
      </c>
      <c r="Q40" s="3">
        <f>(L40-P40)/P40</f>
        <v>1.1256023316109187</v>
      </c>
      <c r="R40" s="3">
        <f>J40/SUM(J40:J44)</f>
        <v>7.3254835996635834E-2</v>
      </c>
      <c r="S40" s="1">
        <v>0.112</v>
      </c>
      <c r="W40" s="1">
        <v>5.9</v>
      </c>
      <c r="Y40" s="1">
        <v>-331.3</v>
      </c>
      <c r="AA40" s="1">
        <v>0.66600000000000004</v>
      </c>
      <c r="AB40" s="1">
        <v>1.2999999999999999E-3</v>
      </c>
      <c r="AC40" s="1">
        <v>-339.7</v>
      </c>
      <c r="AD40" s="1">
        <v>1.3</v>
      </c>
      <c r="AE40" s="1">
        <v>-26.418850963957404</v>
      </c>
      <c r="AH40" s="1">
        <v>90.38</v>
      </c>
      <c r="AI40" s="1">
        <v>264.45999999999998</v>
      </c>
      <c r="AJ40" s="3">
        <f>(W40*(AH40))/(AH40+AI40)</f>
        <v>1.50276744448202</v>
      </c>
      <c r="AL40" s="3">
        <f>(R40*AE40)+(R41*AE41)+(R42*AE42)+(R43*AE43)+(R44*AE44)</f>
        <v>-24.946081178640487</v>
      </c>
      <c r="AM40" s="3">
        <f>(R40*AC40)+(R41*AC41)+(R42*AC42)+(R43*AC43)+(R44*AC44)</f>
        <v>-337.3676759181385</v>
      </c>
      <c r="AN40" s="1">
        <f>(R40*AA40)+(R41*AA41)+(R42*AA42)+(R43*AA43)+(R44*AA44)</f>
        <v>0.66832175777964686</v>
      </c>
    </row>
    <row r="41" spans="1:40">
      <c r="A41" s="1" t="s">
        <v>70</v>
      </c>
      <c r="B41" s="1" t="s">
        <v>40</v>
      </c>
      <c r="E41" s="2" t="s">
        <v>58</v>
      </c>
      <c r="F41" s="25">
        <v>43933</v>
      </c>
      <c r="G41" s="1">
        <v>2</v>
      </c>
      <c r="H41" s="1">
        <f>I40</f>
        <v>245</v>
      </c>
      <c r="I41" s="1">
        <v>318</v>
      </c>
      <c r="J41" s="1">
        <f>451+1365</f>
        <v>1816</v>
      </c>
      <c r="K41" s="20">
        <v>457</v>
      </c>
      <c r="L41" s="12">
        <f t="shared" si="4"/>
        <v>5.7705751509374013</v>
      </c>
      <c r="M41" s="12">
        <f t="shared" si="5"/>
        <v>1.4521766761995551</v>
      </c>
      <c r="N41" s="12">
        <f>L41-M41</f>
        <v>4.3183984747378457</v>
      </c>
      <c r="O41" s="1">
        <v>0.2</v>
      </c>
      <c r="P41" s="3">
        <f>($W$40/100)*$AH$40*R41</f>
        <v>2.7147952677319878</v>
      </c>
      <c r="Q41" s="3">
        <f>(L41-P41)/P41</f>
        <v>1.1256023316109187</v>
      </c>
      <c r="R41" s="3">
        <f>J41/SUM(J40:J44)</f>
        <v>0.50911129800953181</v>
      </c>
      <c r="S41" s="1">
        <v>0.47899999999999998</v>
      </c>
      <c r="W41" s="21"/>
      <c r="X41" s="21"/>
      <c r="Y41" s="21"/>
      <c r="AA41" s="1">
        <v>0.67900000000000005</v>
      </c>
      <c r="AB41" s="1">
        <v>1.4E-3</v>
      </c>
      <c r="AC41" s="1">
        <v>-326.8</v>
      </c>
      <c r="AD41" s="1">
        <v>1.4</v>
      </c>
      <c r="AE41" s="1">
        <v>-25.268921805422476</v>
      </c>
      <c r="AH41" s="13"/>
      <c r="AI41" s="13"/>
      <c r="AJ41" s="14"/>
      <c r="AL41" s="13"/>
      <c r="AM41" s="13"/>
      <c r="AN41" s="13"/>
    </row>
    <row r="42" spans="1:40">
      <c r="A42" s="1" t="s">
        <v>70</v>
      </c>
      <c r="B42" s="1" t="s">
        <v>40</v>
      </c>
      <c r="E42" s="2" t="s">
        <v>58</v>
      </c>
      <c r="F42" s="26">
        <v>43933</v>
      </c>
      <c r="G42" s="1">
        <v>3</v>
      </c>
      <c r="H42" s="1">
        <f>I41</f>
        <v>318</v>
      </c>
      <c r="I42" s="1">
        <v>360</v>
      </c>
      <c r="J42" s="1">
        <v>738.2</v>
      </c>
      <c r="K42" s="20">
        <v>692</v>
      </c>
      <c r="L42" s="12">
        <f t="shared" si="4"/>
        <v>2.3457260883380999</v>
      </c>
      <c r="M42" s="12">
        <f t="shared" si="5"/>
        <v>2.1989196059739435</v>
      </c>
      <c r="N42" s="12">
        <f>L42-M42</f>
        <v>0.14680648236415639</v>
      </c>
      <c r="O42" s="1">
        <v>0.2</v>
      </c>
      <c r="P42" s="3">
        <f>($W$40/100)*$AH$40*R42</f>
        <v>1.1035582966077937</v>
      </c>
      <c r="Q42" s="3">
        <f>(L42-P42)/P42</f>
        <v>1.1256023316109185</v>
      </c>
      <c r="R42" s="3">
        <f>J42/SUM(J40:J44)</f>
        <v>0.20695262125035044</v>
      </c>
      <c r="S42" s="1">
        <v>0.187</v>
      </c>
      <c r="W42" s="21"/>
      <c r="X42" s="21"/>
      <c r="Y42" s="21"/>
      <c r="AA42" s="1">
        <v>0.66520000000000001</v>
      </c>
      <c r="AB42" s="1">
        <v>1.2999999999999999E-3</v>
      </c>
      <c r="AC42" s="1">
        <v>-340.4</v>
      </c>
      <c r="AD42" s="1">
        <v>1.3</v>
      </c>
      <c r="AE42" s="1">
        <v>-23.932657505626693</v>
      </c>
      <c r="AH42" s="13"/>
      <c r="AI42" s="13"/>
      <c r="AJ42" s="14"/>
      <c r="AL42" s="13"/>
      <c r="AM42" s="13"/>
      <c r="AN42" s="13"/>
    </row>
    <row r="43" spans="1:40">
      <c r="A43" s="1" t="s">
        <v>70</v>
      </c>
      <c r="B43" s="1" t="s">
        <v>40</v>
      </c>
      <c r="E43" s="2" t="s">
        <v>58</v>
      </c>
      <c r="F43" s="26">
        <v>43933</v>
      </c>
      <c r="G43" s="1">
        <v>4</v>
      </c>
      <c r="H43" s="1">
        <f>I42</f>
        <v>360</v>
      </c>
      <c r="I43" s="1">
        <v>405</v>
      </c>
      <c r="J43" s="1">
        <v>399.9</v>
      </c>
      <c r="K43" s="20">
        <v>372.7</v>
      </c>
      <c r="L43" s="12">
        <f t="shared" si="4"/>
        <v>1.2707340324118208</v>
      </c>
      <c r="M43" s="12">
        <f t="shared" si="5"/>
        <v>1.1843025103272959</v>
      </c>
      <c r="N43" s="12">
        <f>L43-M43</f>
        <v>8.643152208452487E-2</v>
      </c>
      <c r="O43" s="1">
        <v>0.3</v>
      </c>
      <c r="P43" s="3">
        <f>($W$40/100)*$AH$40*R43</f>
        <v>0.59782303280067284</v>
      </c>
      <c r="Q43" s="3">
        <f>(L43-P43)/P43</f>
        <v>1.1256023316109185</v>
      </c>
      <c r="R43" s="3">
        <f>J43/SUM(J40:J44)</f>
        <v>0.11211101766190075</v>
      </c>
      <c r="S43" s="1">
        <v>0.122</v>
      </c>
      <c r="W43" s="21"/>
      <c r="X43" s="21"/>
      <c r="Y43" s="21"/>
      <c r="AA43" s="1">
        <v>0.66010000000000002</v>
      </c>
      <c r="AB43" s="1">
        <v>1.4E-3</v>
      </c>
      <c r="AC43" s="1">
        <v>-345.5</v>
      </c>
      <c r="AD43" s="1">
        <v>1.4</v>
      </c>
      <c r="AE43" s="1">
        <v>-25.074525038016354</v>
      </c>
      <c r="AH43" s="13"/>
      <c r="AI43" s="13"/>
      <c r="AJ43" s="14"/>
      <c r="AL43" s="13"/>
      <c r="AM43" s="13"/>
      <c r="AN43" s="13"/>
    </row>
    <row r="44" spans="1:40">
      <c r="A44" s="1" t="s">
        <v>70</v>
      </c>
      <c r="B44" s="1" t="s">
        <v>40</v>
      </c>
      <c r="E44" s="2" t="s">
        <v>58</v>
      </c>
      <c r="F44" s="25">
        <v>43933</v>
      </c>
      <c r="G44" s="1">
        <v>5</v>
      </c>
      <c r="H44" s="1">
        <f>I43</f>
        <v>405</v>
      </c>
      <c r="I44" s="1">
        <v>800</v>
      </c>
      <c r="J44" s="1">
        <v>351.6</v>
      </c>
      <c r="K44" s="20">
        <v>326.3</v>
      </c>
      <c r="L44" s="12">
        <f t="shared" si="4"/>
        <v>1.1172545281220212</v>
      </c>
      <c r="M44" s="12">
        <f t="shared" si="5"/>
        <v>1.0368605020654593</v>
      </c>
      <c r="N44" s="12">
        <f>L44-M44</f>
        <v>8.0394026056561874E-2</v>
      </c>
      <c r="O44" s="1">
        <v>0.3</v>
      </c>
      <c r="P44" s="3">
        <f>($W$40/100)*$AH$40*R44</f>
        <v>0.52561785029436503</v>
      </c>
      <c r="Q44" s="3">
        <f>(L44-P44)/P44</f>
        <v>1.1256023316109189</v>
      </c>
      <c r="R44" s="3">
        <f>J44/SUM(J40:J44)</f>
        <v>9.8570227081581169E-2</v>
      </c>
      <c r="S44" s="1">
        <v>0.1</v>
      </c>
      <c r="W44" s="21"/>
      <c r="X44" s="21"/>
      <c r="Y44" s="21"/>
      <c r="AA44" s="1">
        <v>0.63080000000000003</v>
      </c>
      <c r="AB44" s="1">
        <v>1.2999999999999999E-3</v>
      </c>
      <c r="AC44" s="1">
        <v>-374.6</v>
      </c>
      <c r="AD44" s="1">
        <v>1.3</v>
      </c>
      <c r="AE44" s="1">
        <v>-24.165737984428247</v>
      </c>
      <c r="AH44" s="13"/>
      <c r="AI44" s="13"/>
      <c r="AJ44" s="14"/>
      <c r="AL44" s="13"/>
      <c r="AM44" s="13"/>
      <c r="AN44" s="13"/>
    </row>
    <row r="46" spans="1:40">
      <c r="B46" s="1" t="s">
        <v>41</v>
      </c>
      <c r="F46" s="25">
        <v>44086</v>
      </c>
      <c r="G46" s="1">
        <v>1</v>
      </c>
      <c r="H46" s="1">
        <v>140</v>
      </c>
      <c r="I46" s="1">
        <v>245</v>
      </c>
      <c r="J46" s="1">
        <v>120.76</v>
      </c>
      <c r="K46" s="20">
        <v>109.5</v>
      </c>
      <c r="L46" s="12">
        <f t="shared" ref="L46:M50" si="6">J46/$B$2</f>
        <v>0.38373053701938359</v>
      </c>
      <c r="M46" s="12">
        <f t="shared" si="6"/>
        <v>0.34795042897998096</v>
      </c>
      <c r="N46" s="12">
        <f>L46-M46</f>
        <v>3.5780108039402625E-2</v>
      </c>
      <c r="O46" s="1">
        <v>0.6</v>
      </c>
      <c r="P46" s="3">
        <f>($W$46/100)*$AH$46*R46</f>
        <v>0.34254655722337179</v>
      </c>
      <c r="Q46" s="3">
        <f>(L46-P46)/P46</f>
        <v>0.12022885335600106</v>
      </c>
      <c r="R46" s="3">
        <f>J46/SUM(J46:J50)</f>
        <v>6.9027014050049726E-2</v>
      </c>
      <c r="S46" s="1">
        <v>0.10199999999999999</v>
      </c>
      <c r="W46" s="1">
        <v>0.25</v>
      </c>
      <c r="X46" s="27">
        <v>-17.7</v>
      </c>
      <c r="Y46" s="27">
        <v>53.6</v>
      </c>
      <c r="AE46" s="1">
        <v>-20.441268452775333</v>
      </c>
      <c r="AH46" s="1">
        <v>1985</v>
      </c>
      <c r="AI46" s="1">
        <v>0</v>
      </c>
      <c r="AJ46" s="3">
        <f>(W46*(AH46))/(AH46+AI46)</f>
        <v>0.25</v>
      </c>
      <c r="AL46" s="3">
        <f>(R46*AE46)+(R47*AE47)+(R48*AE48)+(R49*AE49)+(R50*AE50)</f>
        <v>-17.329489772624619</v>
      </c>
      <c r="AM46" s="3">
        <f>(R46*AC46)+(R47*AC47)+(R48*AC48)+(R49*AC49)+(R50*AC50)</f>
        <v>0</v>
      </c>
      <c r="AN46" s="1">
        <f>(R46*AA46)+(R47*AA47)+(R48*AA48)+(R49*AA49)+(R50*AA50)</f>
        <v>0</v>
      </c>
    </row>
    <row r="47" spans="1:40">
      <c r="B47" s="1" t="s">
        <v>41</v>
      </c>
      <c r="F47" s="25">
        <v>44086</v>
      </c>
      <c r="G47" s="1">
        <v>2</v>
      </c>
      <c r="H47" s="1">
        <f>I46</f>
        <v>245</v>
      </c>
      <c r="I47" s="1">
        <v>320</v>
      </c>
      <c r="J47" s="1">
        <v>689.6</v>
      </c>
      <c r="K47" s="20">
        <v>650</v>
      </c>
      <c r="L47" s="12">
        <f t="shared" si="6"/>
        <v>2.1912932952017798</v>
      </c>
      <c r="M47" s="12">
        <f t="shared" si="6"/>
        <v>2.0654591674610741</v>
      </c>
      <c r="N47" s="12">
        <f>L47-M47</f>
        <v>0.12583412774070579</v>
      </c>
      <c r="O47" s="1">
        <v>0.2</v>
      </c>
      <c r="P47" s="3">
        <f>($W$46/100)*$AH$46*R47</f>
        <v>1.9561121717558561</v>
      </c>
      <c r="Q47" s="3">
        <f>(L47-P47)/P47</f>
        <v>0.12022885335600117</v>
      </c>
      <c r="R47" s="3">
        <f>J47/SUM(J46:J50)</f>
        <v>0.39417877516490801</v>
      </c>
      <c r="S47" s="1">
        <v>0.36199999999999999</v>
      </c>
      <c r="W47" s="21"/>
      <c r="X47" s="21"/>
      <c r="Y47" s="21"/>
      <c r="AE47" s="1">
        <v>-18.416980231886349</v>
      </c>
      <c r="AH47" s="13"/>
      <c r="AI47" s="13"/>
      <c r="AJ47" s="14"/>
      <c r="AL47" s="13"/>
      <c r="AM47" s="13"/>
      <c r="AN47" s="13"/>
    </row>
    <row r="48" spans="1:40">
      <c r="B48" s="1" t="s">
        <v>41</v>
      </c>
      <c r="F48" s="25">
        <v>44086</v>
      </c>
      <c r="G48" s="1">
        <v>3</v>
      </c>
      <c r="H48" s="1">
        <f>I47</f>
        <v>320</v>
      </c>
      <c r="I48" s="1">
        <v>380</v>
      </c>
      <c r="J48" s="1">
        <v>488</v>
      </c>
      <c r="K48" s="20">
        <v>460.1</v>
      </c>
      <c r="L48" s="12">
        <f t="shared" si="6"/>
        <v>1.5506831903400065</v>
      </c>
      <c r="M48" s="12">
        <f t="shared" si="6"/>
        <v>1.4620273276136004</v>
      </c>
      <c r="N48" s="12">
        <f>L48-M48</f>
        <v>8.8655862726406021E-2</v>
      </c>
      <c r="O48" s="1">
        <v>0.2</v>
      </c>
      <c r="P48" s="3">
        <f>($W$46/100)*$AH$46*R48</f>
        <v>1.3842557131914992</v>
      </c>
      <c r="Q48" s="3">
        <f>(L48-P48)/P48</f>
        <v>0.12022885335600093</v>
      </c>
      <c r="R48" s="3">
        <f>J48/SUM(J46:J50)</f>
        <v>0.27894321676403006</v>
      </c>
      <c r="S48" s="1">
        <v>0.27200000000000002</v>
      </c>
      <c r="W48" s="21"/>
      <c r="X48" s="21"/>
      <c r="Y48" s="21"/>
      <c r="AE48" s="1">
        <v>-16.340505177365991</v>
      </c>
      <c r="AH48" s="13"/>
      <c r="AI48" s="13"/>
      <c r="AJ48" s="14"/>
      <c r="AL48" s="13"/>
      <c r="AM48" s="13"/>
      <c r="AN48" s="13"/>
    </row>
    <row r="49" spans="1:45">
      <c r="B49" s="1" t="s">
        <v>41</v>
      </c>
      <c r="F49" s="25">
        <v>44086</v>
      </c>
      <c r="G49" s="1">
        <v>4</v>
      </c>
      <c r="H49" s="1">
        <f>I48</f>
        <v>380</v>
      </c>
      <c r="I49" s="1">
        <v>470</v>
      </c>
      <c r="J49" s="1">
        <v>302</v>
      </c>
      <c r="K49" s="20">
        <v>279.3</v>
      </c>
      <c r="L49" s="12">
        <f t="shared" si="6"/>
        <v>0.95964410549729906</v>
      </c>
      <c r="M49" s="12">
        <f t="shared" si="6"/>
        <v>0.88751191611058156</v>
      </c>
      <c r="N49" s="12">
        <f>L49-M49</f>
        <v>7.2132189386717505E-2</v>
      </c>
      <c r="O49" s="1">
        <v>0.35</v>
      </c>
      <c r="P49" s="3">
        <f>($W$46/100)*$AH$46*R49</f>
        <v>0.8566500520160506</v>
      </c>
      <c r="Q49" s="3">
        <f>(L49-P49)/P49</f>
        <v>0.1202288533560011</v>
      </c>
      <c r="R49" s="3">
        <f>J49/SUM(J46:J50)</f>
        <v>0.17262469562036284</v>
      </c>
      <c r="S49" s="1">
        <v>0.13900000000000001</v>
      </c>
      <c r="W49" s="21"/>
      <c r="X49" s="21"/>
      <c r="Y49" s="21"/>
      <c r="AE49" s="1">
        <v>-16.060141172321487</v>
      </c>
      <c r="AH49" s="13"/>
      <c r="AI49" s="13"/>
      <c r="AJ49" s="14"/>
      <c r="AL49" s="13"/>
      <c r="AM49" s="13"/>
      <c r="AN49" s="13"/>
    </row>
    <row r="50" spans="1:45">
      <c r="B50" s="1" t="s">
        <v>41</v>
      </c>
      <c r="F50" s="25">
        <v>44086</v>
      </c>
      <c r="G50" s="1">
        <v>5</v>
      </c>
      <c r="H50" s="1">
        <f>I49</f>
        <v>470</v>
      </c>
      <c r="I50" s="1">
        <v>800</v>
      </c>
      <c r="J50" s="1">
        <v>149.1</v>
      </c>
      <c r="K50" s="20">
        <v>133.19999999999999</v>
      </c>
      <c r="L50" s="12">
        <f t="shared" si="6"/>
        <v>0.47378455672068637</v>
      </c>
      <c r="M50" s="12">
        <f t="shared" si="6"/>
        <v>0.42326024785510008</v>
      </c>
      <c r="N50" s="12">
        <f>L50-M50</f>
        <v>5.0524308865586287E-2</v>
      </c>
      <c r="O50" s="1">
        <v>0.7</v>
      </c>
      <c r="P50" s="3">
        <f>($W$46/100)*$AH$46*R50</f>
        <v>0.42293550581322237</v>
      </c>
      <c r="Q50" s="3">
        <f>(L50-P50)/P50</f>
        <v>0.12022885335600095</v>
      </c>
      <c r="R50" s="3">
        <f>J50/SUM(J46:J50)</f>
        <v>8.5226298400649339E-2</v>
      </c>
      <c r="S50" s="1">
        <v>0.125</v>
      </c>
      <c r="W50" s="21"/>
      <c r="X50" s="21"/>
      <c r="Y50" s="21"/>
      <c r="AE50" s="1">
        <v>-15.587410266627773</v>
      </c>
      <c r="AH50" s="13"/>
      <c r="AI50" s="13"/>
      <c r="AJ50" s="14"/>
      <c r="AL50" s="13"/>
      <c r="AM50" s="13"/>
      <c r="AN50" s="13"/>
    </row>
    <row r="52" spans="1:45">
      <c r="A52" s="1" t="s">
        <v>68</v>
      </c>
      <c r="B52" s="1" t="s">
        <v>42</v>
      </c>
      <c r="E52" s="2" t="s">
        <v>59</v>
      </c>
      <c r="F52" s="25">
        <v>44086</v>
      </c>
      <c r="G52" s="1">
        <v>1</v>
      </c>
      <c r="H52" s="1">
        <v>140</v>
      </c>
      <c r="I52" s="1">
        <v>250</v>
      </c>
      <c r="J52" s="1">
        <v>98</v>
      </c>
      <c r="K52" s="20">
        <v>85.7</v>
      </c>
      <c r="L52" s="12">
        <f t="shared" ref="L52:M56" si="7">J52/$B$2</f>
        <v>0.31140768986336193</v>
      </c>
      <c r="M52" s="12">
        <f t="shared" si="7"/>
        <v>0.27232284715602162</v>
      </c>
      <c r="N52" s="12">
        <f>L52-M52</f>
        <v>3.9084842707340306E-2</v>
      </c>
      <c r="O52" s="20">
        <v>0.9</v>
      </c>
      <c r="P52" s="3">
        <f>($W$52/100)*$AH$52*R52</f>
        <v>0.33109785985080092</v>
      </c>
      <c r="Q52" s="3">
        <f>(L52-P52)/P52</f>
        <v>-5.946933633552258E-2</v>
      </c>
      <c r="R52" s="3">
        <f>J52/SUM(J52:J56)</f>
        <v>5.9924177571236394E-2</v>
      </c>
      <c r="S52" s="1">
        <v>9.2999999999999999E-2</v>
      </c>
      <c r="W52" s="1">
        <v>0.48</v>
      </c>
      <c r="X52" s="27">
        <v>-13.8</v>
      </c>
      <c r="Y52" s="27">
        <v>2.6</v>
      </c>
      <c r="AE52" s="1">
        <v>-21.421786892187981</v>
      </c>
      <c r="AH52" s="1">
        <v>1151.0999999999999</v>
      </c>
      <c r="AI52" s="1">
        <v>0</v>
      </c>
      <c r="AJ52" s="3">
        <f>(W52*(AH52))/(AH52+AI52)</f>
        <v>0.48</v>
      </c>
      <c r="AL52" s="3">
        <f>(R52*AE52)+(R53*AE53)+(R54*AE54)+(R55*AE55)+(R56*AE56)</f>
        <v>-17.861346810136776</v>
      </c>
      <c r="AM52" s="3">
        <f>(R52*AC52)+(R53*AC53)+(R54*AC54)+(R55*AC55)+(R56*AC56)</f>
        <v>0</v>
      </c>
      <c r="AN52" s="1">
        <f>(R52*AA52)+(R53*AA53)+(R54*AA54)+(R55*AA55)+(R56*AA56)</f>
        <v>0</v>
      </c>
    </row>
    <row r="53" spans="1:45">
      <c r="A53" s="1" t="s">
        <v>68</v>
      </c>
      <c r="B53" s="1" t="s">
        <v>42</v>
      </c>
      <c r="E53" s="2" t="s">
        <v>59</v>
      </c>
      <c r="F53" s="25">
        <v>44086</v>
      </c>
      <c r="G53" s="1">
        <v>2</v>
      </c>
      <c r="H53" s="1">
        <f>I52</f>
        <v>250</v>
      </c>
      <c r="I53" s="1">
        <v>340</v>
      </c>
      <c r="J53" s="1">
        <v>803.5</v>
      </c>
      <c r="K53" s="20">
        <v>758</v>
      </c>
      <c r="L53" s="12">
        <f t="shared" si="7"/>
        <v>2.5532252939307276</v>
      </c>
      <c r="M53" s="12">
        <f t="shared" si="7"/>
        <v>2.4086431522084526</v>
      </c>
      <c r="N53" s="12">
        <f>L53-M53</f>
        <v>0.14458214172227501</v>
      </c>
      <c r="O53" s="20">
        <v>0.2</v>
      </c>
      <c r="P53" s="3">
        <f>($W$52/100)*$AH$52*R53</f>
        <v>2.7146645958175362</v>
      </c>
      <c r="Q53" s="3">
        <f>(L53-P53)/P53</f>
        <v>-5.9469336335522593E-2</v>
      </c>
      <c r="R53" s="3">
        <f>J53/SUM(J52:J56)</f>
        <v>0.49131710896416775</v>
      </c>
      <c r="S53" s="1">
        <v>0.47599999999999998</v>
      </c>
      <c r="W53" s="21"/>
      <c r="X53" s="21"/>
      <c r="Y53" s="21"/>
      <c r="AE53" s="1">
        <v>-19.357810128595453</v>
      </c>
      <c r="AH53" s="13"/>
      <c r="AI53" s="13"/>
      <c r="AJ53" s="14"/>
      <c r="AL53" s="13"/>
      <c r="AM53" s="13"/>
      <c r="AN53" s="13"/>
    </row>
    <row r="54" spans="1:45">
      <c r="A54" s="1" t="s">
        <v>68</v>
      </c>
      <c r="B54" s="16" t="s">
        <v>42</v>
      </c>
      <c r="C54" s="23"/>
      <c r="D54" s="23"/>
      <c r="E54" s="2" t="s">
        <v>59</v>
      </c>
      <c r="F54" s="26">
        <v>44086</v>
      </c>
      <c r="G54" s="1">
        <v>3</v>
      </c>
      <c r="H54" s="1">
        <f>I53</f>
        <v>340</v>
      </c>
      <c r="I54" s="1">
        <v>375</v>
      </c>
      <c r="J54" s="1">
        <v>250.3</v>
      </c>
      <c r="K54" s="20">
        <v>231.2</v>
      </c>
      <c r="L54" s="12">
        <f t="shared" si="7"/>
        <v>0.7953606609469337</v>
      </c>
      <c r="M54" s="12">
        <f t="shared" si="7"/>
        <v>0.73466793771846206</v>
      </c>
      <c r="N54" s="12">
        <f>L54-M54</f>
        <v>6.0692723228471634E-2</v>
      </c>
      <c r="O54" s="20">
        <v>0.4</v>
      </c>
      <c r="P54" s="3">
        <f>($W$52/100)*$AH$52*R54</f>
        <v>0.84565096245566818</v>
      </c>
      <c r="Q54" s="3">
        <f>(L54-P54)/P54</f>
        <v>-5.9469336335522545E-2</v>
      </c>
      <c r="R54" s="3">
        <f>J54/SUM(J52:J56)</f>
        <v>0.15305124128653541</v>
      </c>
      <c r="S54" s="1">
        <v>0.14430000000000001</v>
      </c>
      <c r="W54" s="21"/>
      <c r="X54" s="21"/>
      <c r="Y54" s="21"/>
      <c r="AE54" s="1">
        <v>-15.158114877361918</v>
      </c>
      <c r="AH54" s="13"/>
      <c r="AI54" s="13"/>
      <c r="AJ54" s="14"/>
      <c r="AL54" s="13"/>
      <c r="AM54" s="13"/>
      <c r="AN54" s="13"/>
      <c r="AP54" s="28"/>
      <c r="AQ54" s="3"/>
    </row>
    <row r="55" spans="1:45">
      <c r="A55" s="1" t="s">
        <v>68</v>
      </c>
      <c r="B55" s="16" t="s">
        <v>42</v>
      </c>
      <c r="C55" s="23"/>
      <c r="D55" s="23"/>
      <c r="E55" s="2" t="s">
        <v>59</v>
      </c>
      <c r="F55" s="26">
        <v>44086</v>
      </c>
      <c r="G55" s="1">
        <v>4</v>
      </c>
      <c r="H55" s="1">
        <f>I54</f>
        <v>375</v>
      </c>
      <c r="I55" s="1">
        <v>460</v>
      </c>
      <c r="J55" s="1">
        <v>347.6</v>
      </c>
      <c r="K55" s="20">
        <v>323.39999999999998</v>
      </c>
      <c r="L55" s="12">
        <f t="shared" si="7"/>
        <v>1.1045440101684145</v>
      </c>
      <c r="M55" s="12">
        <f t="shared" si="7"/>
        <v>1.0276453765490943</v>
      </c>
      <c r="N55" s="12">
        <f>L55-M55</f>
        <v>7.6898633619320256E-2</v>
      </c>
      <c r="O55" s="20">
        <v>0.3</v>
      </c>
      <c r="P55" s="3">
        <f>($W$52/100)*$AH$52*R55</f>
        <v>1.1743838375932492</v>
      </c>
      <c r="Q55" s="3">
        <f>(L55-P55)/P55</f>
        <v>-5.9469336335522559E-2</v>
      </c>
      <c r="R55" s="3">
        <f>J55/SUM(J52:J56)</f>
        <v>0.21254738901797726</v>
      </c>
      <c r="S55" s="1">
        <v>0.186</v>
      </c>
      <c r="W55" s="21"/>
      <c r="X55" s="21"/>
      <c r="Y55" s="21"/>
      <c r="AE55" s="1">
        <v>-16.232816744766318</v>
      </c>
      <c r="AH55" s="13"/>
      <c r="AI55" s="13"/>
      <c r="AJ55" s="14"/>
      <c r="AL55" s="13"/>
      <c r="AM55" s="13"/>
      <c r="AN55" s="13"/>
      <c r="AP55" s="28"/>
      <c r="AS55" s="3"/>
    </row>
    <row r="56" spans="1:45">
      <c r="A56" s="1" t="s">
        <v>68</v>
      </c>
      <c r="B56" s="16" t="s">
        <v>42</v>
      </c>
      <c r="C56" s="23"/>
      <c r="D56" s="23"/>
      <c r="E56" s="2" t="s">
        <v>59</v>
      </c>
      <c r="F56" s="26">
        <v>44086</v>
      </c>
      <c r="G56" s="1">
        <v>5</v>
      </c>
      <c r="H56" s="1">
        <f>I55</f>
        <v>460</v>
      </c>
      <c r="I56" s="1">
        <v>800</v>
      </c>
      <c r="J56" s="1">
        <v>136</v>
      </c>
      <c r="K56" s="20">
        <v>120</v>
      </c>
      <c r="L56" s="12">
        <f t="shared" si="7"/>
        <v>0.43215761042262474</v>
      </c>
      <c r="M56" s="12">
        <f t="shared" si="7"/>
        <v>0.38131553860819828</v>
      </c>
      <c r="N56" s="12">
        <f>L56-M56</f>
        <v>5.0842071814426459E-2</v>
      </c>
      <c r="O56" s="20">
        <v>0.8</v>
      </c>
      <c r="P56" s="3">
        <f>($W$52/100)*$AH$52*R56</f>
        <v>0.4594827442827441</v>
      </c>
      <c r="Q56" s="3">
        <f>(L56-P56)/P56</f>
        <v>-5.9469336335522455E-2</v>
      </c>
      <c r="R56" s="3">
        <f>J56/SUM(J52:J56)</f>
        <v>8.3160083160083151E-2</v>
      </c>
      <c r="S56" s="1">
        <v>0.10199999999999999</v>
      </c>
      <c r="W56" s="21"/>
      <c r="X56" s="21"/>
      <c r="Y56" s="21"/>
      <c r="AE56" s="1">
        <v>-15.591968862149681</v>
      </c>
      <c r="AH56" s="13"/>
      <c r="AI56" s="13"/>
      <c r="AJ56" s="14"/>
      <c r="AL56" s="13"/>
      <c r="AM56" s="13"/>
      <c r="AN56" s="13"/>
      <c r="AP56" s="28"/>
      <c r="AQ56" s="3"/>
      <c r="AS56" s="3"/>
    </row>
    <row r="57" spans="1:45">
      <c r="O57" s="20"/>
      <c r="AP57" s="28"/>
      <c r="AS57" s="3"/>
    </row>
    <row r="58" spans="1:45">
      <c r="A58" s="1" t="s">
        <v>69</v>
      </c>
      <c r="B58" s="16" t="s">
        <v>43</v>
      </c>
      <c r="C58" s="23"/>
      <c r="D58" s="23"/>
      <c r="E58" s="23" t="s">
        <v>60</v>
      </c>
      <c r="F58" s="25">
        <v>44147</v>
      </c>
      <c r="G58" s="1">
        <v>1</v>
      </c>
      <c r="H58" s="1">
        <v>140</v>
      </c>
      <c r="I58" s="1">
        <v>255</v>
      </c>
      <c r="J58" s="1">
        <v>106.4</v>
      </c>
      <c r="K58" s="20">
        <v>95.9</v>
      </c>
      <c r="L58" s="12">
        <f t="shared" ref="L58:M62" si="8">J58/$B$2</f>
        <v>0.33809977756593584</v>
      </c>
      <c r="M58" s="12">
        <f t="shared" si="8"/>
        <v>0.30473466793771847</v>
      </c>
      <c r="N58" s="12">
        <f>L58-M58</f>
        <v>3.3365109628217371E-2</v>
      </c>
      <c r="O58" s="20">
        <v>0.6</v>
      </c>
      <c r="P58" s="3">
        <f>($W$58/100)*$AH$58*R58</f>
        <v>0.3290075476660092</v>
      </c>
      <c r="Q58" s="3">
        <f>(L58-P58)/P58</f>
        <v>2.763532315421707E-2</v>
      </c>
      <c r="R58" s="3">
        <f>J58/SUM(J58:J62)</f>
        <v>8.7442472057856671E-2</v>
      </c>
      <c r="S58" s="1">
        <v>0.109</v>
      </c>
      <c r="W58" s="1">
        <v>0.16</v>
      </c>
      <c r="X58" s="27">
        <v>-14.9</v>
      </c>
      <c r="Y58" s="27">
        <v>-85.6</v>
      </c>
      <c r="AE58" s="3">
        <v>-17.317832663434032</v>
      </c>
      <c r="AH58" s="1">
        <v>2351.6</v>
      </c>
      <c r="AI58" s="1">
        <v>0</v>
      </c>
      <c r="AJ58" s="3">
        <f>(W58*(AH58))/(AH58+AI58)</f>
        <v>0.16</v>
      </c>
      <c r="AL58" s="3">
        <f>(R58*AE58)+(R59*AE59)+(R60*AE60)+(R61*AE61)+(R62*AE62)</f>
        <v>-14.457264262638228</v>
      </c>
      <c r="AM58" s="3">
        <f>(R58*AC58)+(R59*AC59)+(R60*AC60)+(R61*AC61)+(R62*AC62)</f>
        <v>0</v>
      </c>
      <c r="AN58" s="1">
        <f>(R58*AA58)+(R59*AA59)+(R60*AA60)+(R61*AA61)+(R62*AA62)</f>
        <v>0</v>
      </c>
      <c r="AP58" s="28"/>
      <c r="AQ58" s="3"/>
      <c r="AS58" s="3"/>
    </row>
    <row r="59" spans="1:45">
      <c r="A59" s="1" t="s">
        <v>69</v>
      </c>
      <c r="B59" s="16" t="s">
        <v>43</v>
      </c>
      <c r="C59" s="23"/>
      <c r="D59" s="23"/>
      <c r="E59" s="23" t="s">
        <v>60</v>
      </c>
      <c r="F59" s="25">
        <v>44147</v>
      </c>
      <c r="G59" s="1">
        <v>2</v>
      </c>
      <c r="H59" s="1">
        <f>I58</f>
        <v>255</v>
      </c>
      <c r="I59" s="1">
        <v>342</v>
      </c>
      <c r="J59" s="1">
        <v>553.5</v>
      </c>
      <c r="K59" s="20">
        <v>521.4</v>
      </c>
      <c r="L59" s="12">
        <f t="shared" si="8"/>
        <v>1.7588179218303146</v>
      </c>
      <c r="M59" s="12">
        <f t="shared" si="8"/>
        <v>1.6568160152526215</v>
      </c>
      <c r="N59" s="12">
        <f>L59-M59</f>
        <v>0.10200190657769315</v>
      </c>
      <c r="O59" s="20">
        <v>0.2</v>
      </c>
      <c r="P59" s="3">
        <f>($W$58/100)*$AH$58*R59</f>
        <v>1.7115195266272187</v>
      </c>
      <c r="Q59" s="3">
        <f>(L59-P59)/P59</f>
        <v>2.7635323154217097E-2</v>
      </c>
      <c r="R59" s="3">
        <f>J59/SUM(J58:J62)</f>
        <v>0.45488165680473364</v>
      </c>
      <c r="S59" s="1">
        <v>0.34499999999999997</v>
      </c>
      <c r="W59" s="21"/>
      <c r="X59" s="21"/>
      <c r="Y59" s="21"/>
      <c r="AE59" s="3">
        <v>-15.08255175864217</v>
      </c>
      <c r="AH59" s="13"/>
      <c r="AI59" s="13"/>
      <c r="AJ59" s="14"/>
      <c r="AL59" s="13"/>
      <c r="AM59" s="13"/>
      <c r="AN59" s="13"/>
      <c r="AP59" s="28"/>
      <c r="AS59" s="3"/>
    </row>
    <row r="60" spans="1:45">
      <c r="A60" s="1" t="s">
        <v>69</v>
      </c>
      <c r="B60" s="16" t="s">
        <v>43</v>
      </c>
      <c r="C60" s="23"/>
      <c r="D60" s="23"/>
      <c r="E60" s="23" t="s">
        <v>60</v>
      </c>
      <c r="F60" s="25">
        <v>44147</v>
      </c>
      <c r="G60" s="1">
        <v>3</v>
      </c>
      <c r="H60" s="1">
        <f>I59</f>
        <v>342</v>
      </c>
      <c r="I60" s="1">
        <v>410</v>
      </c>
      <c r="J60" s="1">
        <v>339.8</v>
      </c>
      <c r="K60" s="20">
        <v>317.10000000000002</v>
      </c>
      <c r="L60" s="12">
        <f t="shared" si="8"/>
        <v>1.0797585001588816</v>
      </c>
      <c r="M60" s="12">
        <f t="shared" si="8"/>
        <v>1.0076263107721641</v>
      </c>
      <c r="N60" s="12">
        <f>L60-M60</f>
        <v>7.2132189386717505E-2</v>
      </c>
      <c r="O60" s="20">
        <v>0.3</v>
      </c>
      <c r="P60" s="3">
        <f>($W$58/100)*$AH$58*R60</f>
        <v>1.0507214727153187</v>
      </c>
      <c r="Q60" s="3">
        <f>(L60-P60)/P60</f>
        <v>2.7635323154217309E-2</v>
      </c>
      <c r="R60" s="3">
        <f>J60/SUM(J58:J62)</f>
        <v>0.27925706771860614</v>
      </c>
      <c r="S60" s="1">
        <v>0.30299999999999999</v>
      </c>
      <c r="W60" s="21"/>
      <c r="X60" s="21"/>
      <c r="Y60" s="21"/>
      <c r="AE60" s="3">
        <v>-13.483867022955744</v>
      </c>
      <c r="AH60" s="13"/>
      <c r="AI60" s="13"/>
      <c r="AJ60" s="14"/>
      <c r="AL60" s="13"/>
      <c r="AM60" s="13"/>
      <c r="AN60" s="13"/>
      <c r="AP60" s="28"/>
      <c r="AQ60" s="3"/>
    </row>
    <row r="61" spans="1:45">
      <c r="A61" s="1" t="s">
        <v>69</v>
      </c>
      <c r="B61" s="16" t="s">
        <v>43</v>
      </c>
      <c r="C61" s="23"/>
      <c r="D61" s="23"/>
      <c r="E61" s="23" t="s">
        <v>60</v>
      </c>
      <c r="F61" s="26">
        <v>44147</v>
      </c>
      <c r="G61" s="1">
        <v>4</v>
      </c>
      <c r="H61" s="1">
        <f>I60</f>
        <v>410</v>
      </c>
      <c r="I61" s="1">
        <v>480</v>
      </c>
      <c r="J61" s="1">
        <v>152.4</v>
      </c>
      <c r="K61" s="20">
        <v>136.5</v>
      </c>
      <c r="L61" s="12">
        <f t="shared" si="8"/>
        <v>0.48427073403241183</v>
      </c>
      <c r="M61" s="12">
        <f t="shared" si="8"/>
        <v>0.43374642516682554</v>
      </c>
      <c r="N61" s="12">
        <f>L61-M61</f>
        <v>5.0524308865586287E-2</v>
      </c>
      <c r="O61" s="20">
        <v>0.7</v>
      </c>
      <c r="P61" s="3">
        <f>($W$58/100)*$AH$58*R61</f>
        <v>0.47124765285996045</v>
      </c>
      <c r="Q61" s="3">
        <f>(L61-P61)/P61</f>
        <v>2.7635323154217208E-2</v>
      </c>
      <c r="R61" s="3">
        <f>J61/SUM(J58:J62)</f>
        <v>0.12524654832347137</v>
      </c>
      <c r="S61" s="1">
        <v>0.125</v>
      </c>
      <c r="W61" s="21"/>
      <c r="X61" s="21"/>
      <c r="Y61" s="21"/>
      <c r="AE61" s="3">
        <v>-13.415995654977035</v>
      </c>
      <c r="AH61" s="13"/>
      <c r="AI61" s="13"/>
      <c r="AJ61" s="14"/>
      <c r="AL61" s="13"/>
      <c r="AM61" s="13"/>
      <c r="AN61" s="13"/>
      <c r="AP61" s="28"/>
    </row>
    <row r="62" spans="1:45">
      <c r="A62" s="1" t="s">
        <v>69</v>
      </c>
      <c r="B62" s="16" t="s">
        <v>43</v>
      </c>
      <c r="C62" s="23"/>
      <c r="D62" s="23"/>
      <c r="E62" s="23" t="s">
        <v>60</v>
      </c>
      <c r="F62" s="26">
        <v>44147</v>
      </c>
      <c r="G62" s="1">
        <v>5</v>
      </c>
      <c r="H62" s="1">
        <f>I61</f>
        <v>480</v>
      </c>
      <c r="I62" s="1">
        <v>800</v>
      </c>
      <c r="J62" s="1">
        <v>64.7</v>
      </c>
      <c r="K62" s="20">
        <v>55.7</v>
      </c>
      <c r="L62" s="12">
        <f t="shared" si="8"/>
        <v>0.20559262789958693</v>
      </c>
      <c r="M62" s="12">
        <f t="shared" si="8"/>
        <v>0.17699396250397206</v>
      </c>
      <c r="N62" s="12">
        <f>L62-M62</f>
        <v>2.859866539561487E-2</v>
      </c>
      <c r="O62" s="20">
        <v>0.97</v>
      </c>
      <c r="P62" s="3">
        <f>($W$58/100)*$AH$58*R62</f>
        <v>0.20006380013149244</v>
      </c>
      <c r="Q62" s="3">
        <f>(L62-P62)/P62</f>
        <v>2.763532315421708E-2</v>
      </c>
      <c r="R62" s="3">
        <f>J62/SUM(J58:J62)</f>
        <v>5.3172255095332015E-2</v>
      </c>
      <c r="S62" s="1">
        <v>0.11799999999999999</v>
      </c>
      <c r="W62" s="21"/>
      <c r="X62" s="21"/>
      <c r="Y62" s="21"/>
      <c r="AE62" s="3">
        <v>-11.968680197241351</v>
      </c>
      <c r="AH62" s="13"/>
      <c r="AI62" s="13"/>
      <c r="AJ62" s="14"/>
      <c r="AL62" s="13"/>
      <c r="AM62" s="13"/>
      <c r="AN62" s="13"/>
      <c r="AP62" s="28"/>
      <c r="AQ62" s="3"/>
    </row>
    <row r="63" spans="1:45">
      <c r="AP63" s="28"/>
    </row>
    <row r="64" spans="1:45">
      <c r="A64" s="1" t="s">
        <v>67</v>
      </c>
      <c r="B64" s="16" t="s">
        <v>45</v>
      </c>
      <c r="C64" s="23"/>
      <c r="D64" s="23"/>
      <c r="E64" s="23" t="s">
        <v>62</v>
      </c>
      <c r="F64" s="25">
        <v>44153</v>
      </c>
      <c r="G64" s="1">
        <v>1</v>
      </c>
      <c r="H64" s="1">
        <v>140</v>
      </c>
      <c r="I64" s="1">
        <v>280</v>
      </c>
      <c r="J64" s="1">
        <v>246.5</v>
      </c>
      <c r="K64" s="1">
        <v>246.5</v>
      </c>
      <c r="L64" s="12">
        <f t="shared" ref="L64:M68" si="9">J64/$B$2</f>
        <v>0.78328566889100737</v>
      </c>
      <c r="M64" s="12">
        <f t="shared" si="9"/>
        <v>0.78328566889100737</v>
      </c>
      <c r="N64" s="12">
        <f>L64-M64</f>
        <v>0</v>
      </c>
      <c r="O64" s="20">
        <v>0.25</v>
      </c>
      <c r="P64" s="3">
        <f>($W$64/100)*$AH$64*R64</f>
        <v>1.0861468947213211</v>
      </c>
      <c r="Q64" s="3">
        <f>(L64-P64)/P64</f>
        <v>-0.27884002366735167</v>
      </c>
      <c r="R64" s="3">
        <f>J64/SUM(J64:J68)</f>
        <v>0.14538484222943085</v>
      </c>
      <c r="S64" s="1">
        <v>0.14099999999999999</v>
      </c>
      <c r="W64" s="1">
        <v>1.56</v>
      </c>
      <c r="X64" s="1">
        <v>-12.3</v>
      </c>
      <c r="Y64" s="1">
        <v>-133.19999999999999</v>
      </c>
      <c r="AE64" s="1">
        <v>-13.815157673452871</v>
      </c>
      <c r="AF64" s="1">
        <v>0.1</v>
      </c>
      <c r="AH64" s="1">
        <v>478.9</v>
      </c>
      <c r="AI64" s="1">
        <v>0</v>
      </c>
      <c r="AJ64" s="3">
        <f>(W64*(AH64))/(AH64+AI64)</f>
        <v>1.56</v>
      </c>
      <c r="AL64" s="3">
        <f>(R64*AE64)+(R65*AE65)+(R66*AE66)+(R67*AE67)+(R68*AE68)</f>
        <v>-12.545351811191765</v>
      </c>
      <c r="AM64" s="3">
        <f>(R64*AC64)+(R65*AC65)+(R66*AC66)+(R67*AC67)+(R68*AC68)</f>
        <v>-60.680743143615452</v>
      </c>
      <c r="AN64" s="1">
        <f>(R64*AA64)+(R65*AA65)+(R66*AA66)+(R67*AA67)+(R68*AA68)</f>
        <v>0.30762831023296966</v>
      </c>
      <c r="AP64" s="28"/>
    </row>
    <row r="65" spans="1:43">
      <c r="A65" s="1" t="s">
        <v>67</v>
      </c>
      <c r="B65" s="16" t="s">
        <v>45</v>
      </c>
      <c r="C65" s="23"/>
      <c r="D65" s="23"/>
      <c r="E65" s="23" t="s">
        <v>62</v>
      </c>
      <c r="F65" s="25">
        <v>44153</v>
      </c>
      <c r="G65" s="1">
        <v>2</v>
      </c>
      <c r="H65" s="1">
        <f>I64</f>
        <v>280</v>
      </c>
      <c r="I65" s="1">
        <v>370</v>
      </c>
      <c r="J65" s="1">
        <v>829</v>
      </c>
      <c r="K65" s="1">
        <v>829</v>
      </c>
      <c r="L65" s="12">
        <f t="shared" si="9"/>
        <v>2.6342548458849699</v>
      </c>
      <c r="M65" s="12">
        <f t="shared" si="9"/>
        <v>2.6342548458849699</v>
      </c>
      <c r="N65" s="12">
        <f>L65-M65</f>
        <v>0</v>
      </c>
      <c r="O65" s="20">
        <v>0.1</v>
      </c>
      <c r="P65" s="3">
        <f>($W$64/100)*$AH$64*R65</f>
        <v>3.6528023355942203</v>
      </c>
      <c r="Q65" s="3">
        <f>(L65-P65)/P65</f>
        <v>-0.27884002366735183</v>
      </c>
      <c r="R65" s="3">
        <f>J65/SUM(J64:J68)</f>
        <v>0.48894131524624007</v>
      </c>
      <c r="S65" s="1">
        <v>0.48299999999999998</v>
      </c>
      <c r="W65" s="21"/>
      <c r="X65" s="21"/>
      <c r="Y65" s="21"/>
      <c r="AA65" s="29"/>
      <c r="AE65" s="1">
        <v>-12.309886248165245</v>
      </c>
      <c r="AF65" s="1">
        <v>0.1</v>
      </c>
      <c r="AH65" s="13"/>
      <c r="AI65" s="13"/>
      <c r="AJ65" s="14"/>
      <c r="AL65" s="13"/>
      <c r="AM65" s="13"/>
      <c r="AN65" s="13"/>
      <c r="AP65" s="28"/>
      <c r="AQ65" s="3"/>
    </row>
    <row r="66" spans="1:43">
      <c r="A66" s="1" t="s">
        <v>67</v>
      </c>
      <c r="B66" s="16" t="s">
        <v>45</v>
      </c>
      <c r="C66" s="23"/>
      <c r="D66" s="23"/>
      <c r="E66" s="23" t="s">
        <v>62</v>
      </c>
      <c r="F66" s="25">
        <v>44153</v>
      </c>
      <c r="G66" s="1">
        <v>3</v>
      </c>
      <c r="H66" s="1">
        <f>I65</f>
        <v>370</v>
      </c>
      <c r="I66" s="1">
        <v>420</v>
      </c>
      <c r="J66" s="1">
        <v>314</v>
      </c>
      <c r="K66" s="1">
        <v>314</v>
      </c>
      <c r="L66" s="12">
        <f t="shared" si="9"/>
        <v>0.99777565935811885</v>
      </c>
      <c r="M66" s="12">
        <f t="shared" si="9"/>
        <v>0.99777565935811885</v>
      </c>
      <c r="N66" s="12">
        <f>L66-M66</f>
        <v>0</v>
      </c>
      <c r="O66" s="20">
        <v>0.3</v>
      </c>
      <c r="P66" s="3">
        <f>($W$64/100)*$AH$64*R66</f>
        <v>1.3835704865821292</v>
      </c>
      <c r="Q66" s="3">
        <f>(L66-P66)/P66</f>
        <v>-0.27884002366735183</v>
      </c>
      <c r="R66" s="3">
        <f>J66/SUM(J64:J68)</f>
        <v>0.18519610734296668</v>
      </c>
      <c r="S66" s="1">
        <v>0.17100000000000001</v>
      </c>
      <c r="W66" s="21"/>
      <c r="X66" s="21"/>
      <c r="Y66" s="21"/>
      <c r="AA66" s="1">
        <v>0.84440000000000004</v>
      </c>
      <c r="AB66" s="1">
        <v>2.0999999999999999E-3</v>
      </c>
      <c r="AC66" s="1">
        <v>-162.80000000000001</v>
      </c>
      <c r="AD66" s="1">
        <v>2.1</v>
      </c>
      <c r="AE66" s="1">
        <v>-12.812918248303298</v>
      </c>
      <c r="AF66" s="1">
        <v>0.1</v>
      </c>
      <c r="AH66" s="13"/>
      <c r="AI66" s="13"/>
      <c r="AJ66" s="14"/>
      <c r="AL66" s="13"/>
      <c r="AM66" s="13"/>
      <c r="AN66" s="13"/>
      <c r="AP66" s="28"/>
    </row>
    <row r="67" spans="1:43">
      <c r="A67" s="1" t="s">
        <v>67</v>
      </c>
      <c r="B67" s="16" t="s">
        <v>45</v>
      </c>
      <c r="C67" s="23"/>
      <c r="D67" s="23"/>
      <c r="E67" s="23" t="s">
        <v>62</v>
      </c>
      <c r="F67" s="25">
        <v>44153</v>
      </c>
      <c r="G67" s="1">
        <v>4</v>
      </c>
      <c r="H67" s="1">
        <f>I66</f>
        <v>420</v>
      </c>
      <c r="I67" s="1">
        <v>470</v>
      </c>
      <c r="J67" s="1">
        <v>173</v>
      </c>
      <c r="K67" s="1">
        <v>173</v>
      </c>
      <c r="L67" s="12">
        <f t="shared" si="9"/>
        <v>0.54972990149348588</v>
      </c>
      <c r="M67" s="12">
        <f t="shared" si="9"/>
        <v>0.54972990149348588</v>
      </c>
      <c r="N67" s="12">
        <f>L67-M67</f>
        <v>0</v>
      </c>
      <c r="O67" s="20">
        <v>0.35</v>
      </c>
      <c r="P67" s="3">
        <f>($W$64/100)*$AH$64*R67</f>
        <v>0.76228565025066342</v>
      </c>
      <c r="Q67" s="3">
        <f>(L67-P67)/P67</f>
        <v>-0.27884002366735167</v>
      </c>
      <c r="R67" s="3">
        <f>J67/SUM(J64:J68)</f>
        <v>0.10203479799469183</v>
      </c>
      <c r="S67" s="1">
        <v>0.115</v>
      </c>
      <c r="W67" s="21"/>
      <c r="X67" s="21"/>
      <c r="Y67" s="21"/>
      <c r="AA67" s="1">
        <v>0.84699999999999998</v>
      </c>
      <c r="AB67" s="1">
        <v>1.8E-3</v>
      </c>
      <c r="AC67" s="1">
        <v>-160.30000000000001</v>
      </c>
      <c r="AD67" s="1">
        <v>1.8</v>
      </c>
      <c r="AE67" s="1">
        <v>-11.732643929363743</v>
      </c>
      <c r="AF67" s="1">
        <v>0.1</v>
      </c>
      <c r="AH67" s="13"/>
      <c r="AI67" s="13"/>
      <c r="AJ67" s="14"/>
      <c r="AL67" s="13"/>
      <c r="AM67" s="13"/>
      <c r="AN67" s="13"/>
      <c r="AP67" s="28"/>
      <c r="AQ67" s="3"/>
    </row>
    <row r="68" spans="1:43">
      <c r="A68" s="1" t="s">
        <v>67</v>
      </c>
      <c r="B68" s="16" t="s">
        <v>45</v>
      </c>
      <c r="C68" s="23"/>
      <c r="D68" s="23"/>
      <c r="E68" s="23" t="s">
        <v>62</v>
      </c>
      <c r="F68" s="26">
        <v>44153</v>
      </c>
      <c r="G68" s="1">
        <v>5</v>
      </c>
      <c r="H68" s="1">
        <f>I67</f>
        <v>470</v>
      </c>
      <c r="I68" s="1">
        <v>800</v>
      </c>
      <c r="J68" s="1">
        <v>133</v>
      </c>
      <c r="K68" s="1">
        <v>133</v>
      </c>
      <c r="L68" s="12">
        <f t="shared" si="9"/>
        <v>0.42262472195741979</v>
      </c>
      <c r="M68" s="12">
        <f t="shared" si="9"/>
        <v>0.42262472195741979</v>
      </c>
      <c r="N68" s="12">
        <f>L68-M68</f>
        <v>0</v>
      </c>
      <c r="O68" s="20">
        <v>0.5</v>
      </c>
      <c r="P68" s="3">
        <f>($W$64/100)*$AH$64*R68</f>
        <v>0.58603463285166613</v>
      </c>
      <c r="Q68" s="3">
        <f>(L68-P68)/P68</f>
        <v>-0.27884002366735167</v>
      </c>
      <c r="R68" s="3">
        <f>J68/SUM(J64:J68)</f>
        <v>7.84429371866706E-2</v>
      </c>
      <c r="S68" s="1">
        <v>8.8999999999999996E-2</v>
      </c>
      <c r="W68" s="21"/>
      <c r="X68" s="21"/>
      <c r="Y68" s="21"/>
      <c r="AA68" s="1">
        <v>0.82640000000000002</v>
      </c>
      <c r="AB68" s="1">
        <v>2.2000000000000001E-3</v>
      </c>
      <c r="AC68" s="1">
        <v>-180.7</v>
      </c>
      <c r="AD68" s="1">
        <v>2.2000000000000002</v>
      </c>
      <c r="AE68" s="1">
        <v>-12.085024059348488</v>
      </c>
      <c r="AF68" s="1">
        <v>0.1</v>
      </c>
      <c r="AH68" s="13"/>
      <c r="AI68" s="13"/>
      <c r="AJ68" s="14"/>
      <c r="AL68" s="13"/>
      <c r="AM68" s="13"/>
      <c r="AN68" s="13"/>
      <c r="AP68" s="28"/>
    </row>
    <row r="69" spans="1:43">
      <c r="AP69" s="28"/>
      <c r="AQ69" s="3"/>
    </row>
    <row r="70" spans="1:43">
      <c r="A70" s="1" t="s">
        <v>65</v>
      </c>
      <c r="B70" s="1" t="s">
        <v>35</v>
      </c>
      <c r="C70" s="2" t="s">
        <v>54</v>
      </c>
      <c r="D70" s="2">
        <v>2018</v>
      </c>
      <c r="E70" s="2" t="s">
        <v>73</v>
      </c>
      <c r="F70" s="25">
        <v>44344</v>
      </c>
      <c r="G70" s="1">
        <v>1</v>
      </c>
      <c r="H70" s="1">
        <v>140</v>
      </c>
      <c r="I70" s="1">
        <v>250</v>
      </c>
      <c r="J70" s="1">
        <v>138.80000000000001</v>
      </c>
      <c r="K70" s="1">
        <v>138.80000000000001</v>
      </c>
      <c r="L70" s="12">
        <f>J70/$B$2</f>
        <v>0.4410549729901494</v>
      </c>
      <c r="M70" s="12">
        <f>K70/$B$2</f>
        <v>0.4410549729901494</v>
      </c>
      <c r="N70" s="12">
        <f>L70-M70</f>
        <v>0</v>
      </c>
      <c r="O70" s="20">
        <v>0</v>
      </c>
      <c r="P70" s="3">
        <f>($W$70/100)*$AH$70*R70</f>
        <v>0.47079904988123528</v>
      </c>
      <c r="Q70" s="3">
        <f>(L70-P70)/P70</f>
        <v>-6.3177860912398145E-2</v>
      </c>
      <c r="R70" s="3">
        <f>J70/SUM(J70:J74)</f>
        <v>9.4197488971835788E-2</v>
      </c>
      <c r="S70" s="1">
        <v>8.3000000000000004E-2</v>
      </c>
      <c r="U70" s="1">
        <v>232</v>
      </c>
      <c r="W70" s="1">
        <v>1.05</v>
      </c>
      <c r="X70" s="1">
        <v>-25.227442385735483</v>
      </c>
      <c r="Y70" s="1">
        <v>-87</v>
      </c>
      <c r="AA70" s="1">
        <v>0.94679999999999997</v>
      </c>
      <c r="AB70" s="1">
        <v>3.7000000000000002E-3</v>
      </c>
      <c r="AC70" s="1">
        <v>-61.3</v>
      </c>
      <c r="AD70" s="1">
        <v>3.7</v>
      </c>
      <c r="AE70" s="1">
        <v>-26.468605362402226</v>
      </c>
      <c r="AF70" s="1">
        <v>7.7598023789420267E-3</v>
      </c>
      <c r="AH70" s="17">
        <v>476</v>
      </c>
      <c r="AI70" s="1">
        <v>0</v>
      </c>
      <c r="AJ70" s="3">
        <f>(W70*(AH70))/(AH70+AI70)</f>
        <v>1.05</v>
      </c>
      <c r="AL70" s="3">
        <f>(R70*AE70)+(R71*AE71)+(R72*AE72)+(R73*AE73)+(R74*AE74)</f>
        <v>-24.572478138985375</v>
      </c>
      <c r="AM70" s="3">
        <f>(R70*AC70)+(R71*AC71)+(R72*AC72)+(R73*AC73)+(R74*AC74)</f>
        <v>-87.947431286053629</v>
      </c>
      <c r="AN70" s="1">
        <f>(R70*AA70)+(R71*AA71)+(R72*AA72)+(R73*AA73)+(R74*AA74)</f>
        <v>0.91993655242619632</v>
      </c>
      <c r="AP70" s="28"/>
    </row>
    <row r="71" spans="1:43">
      <c r="A71" s="1" t="s">
        <v>65</v>
      </c>
      <c r="B71" s="1" t="s">
        <v>35</v>
      </c>
      <c r="C71" s="2" t="s">
        <v>54</v>
      </c>
      <c r="D71" s="2">
        <v>2018</v>
      </c>
      <c r="E71" s="2" t="s">
        <v>73</v>
      </c>
      <c r="F71" s="25">
        <v>44344</v>
      </c>
      <c r="G71" s="1">
        <v>2</v>
      </c>
      <c r="H71" s="1">
        <f>I70</f>
        <v>250</v>
      </c>
      <c r="I71" s="1">
        <v>310</v>
      </c>
      <c r="J71" s="1">
        <v>546.79999999999995</v>
      </c>
      <c r="K71" s="1">
        <v>546.79999999999995</v>
      </c>
      <c r="L71" s="12">
        <f>J71/$B$2</f>
        <v>1.7375278042580233</v>
      </c>
      <c r="M71" s="12">
        <f>K71/$B$2</f>
        <v>1.7375278042580233</v>
      </c>
      <c r="N71" s="12">
        <f>L71-M71</f>
        <v>0</v>
      </c>
      <c r="O71" s="20">
        <v>0</v>
      </c>
      <c r="P71" s="3">
        <f>($W$70/100)*$AH$70*R71</f>
        <v>1.854704038004751</v>
      </c>
      <c r="Q71" s="3">
        <f>(L71-P71)/P71</f>
        <v>-6.3177860912398326E-2</v>
      </c>
      <c r="R71" s="3">
        <f>J71/SUM(J70:J74)</f>
        <v>0.37108924329826948</v>
      </c>
      <c r="S71" s="1">
        <v>0.372</v>
      </c>
      <c r="U71" s="1">
        <v>285</v>
      </c>
      <c r="W71" s="21"/>
      <c r="X71" s="21"/>
      <c r="Y71" s="21"/>
      <c r="AA71" s="1">
        <v>0.93389999999999995</v>
      </c>
      <c r="AB71" s="1">
        <v>2.0999999999999999E-3</v>
      </c>
      <c r="AC71" s="1">
        <v>-74.099999999999994</v>
      </c>
      <c r="AD71" s="1">
        <v>2.1</v>
      </c>
      <c r="AE71" s="1">
        <v>-25.152213933241729</v>
      </c>
      <c r="AF71" s="1">
        <v>3.9777294270550101E-2</v>
      </c>
      <c r="AH71" s="13"/>
      <c r="AI71" s="13"/>
      <c r="AJ71" s="14"/>
      <c r="AL71" s="13"/>
      <c r="AM71" s="13"/>
      <c r="AN71" s="13"/>
    </row>
    <row r="72" spans="1:43">
      <c r="A72" s="1" t="s">
        <v>65</v>
      </c>
      <c r="B72" s="1" t="s">
        <v>35</v>
      </c>
      <c r="C72" s="2" t="s">
        <v>54</v>
      </c>
      <c r="D72" s="2">
        <v>2018</v>
      </c>
      <c r="E72" s="2" t="s">
        <v>73</v>
      </c>
      <c r="F72" s="25">
        <v>44344</v>
      </c>
      <c r="G72" s="1">
        <v>3</v>
      </c>
      <c r="H72" s="1">
        <f>I71</f>
        <v>310</v>
      </c>
      <c r="I72" s="1">
        <v>350</v>
      </c>
      <c r="J72" s="1">
        <v>434.5</v>
      </c>
      <c r="K72" s="1">
        <v>434.5</v>
      </c>
      <c r="L72" s="12">
        <f t="shared" ref="L72:M74" si="10">J72/$B$2</f>
        <v>1.3806800127105181</v>
      </c>
      <c r="M72" s="12">
        <f t="shared" si="10"/>
        <v>1.3806800127105181</v>
      </c>
      <c r="N72" s="12">
        <f>L72-M72</f>
        <v>0</v>
      </c>
      <c r="O72" s="20">
        <v>0</v>
      </c>
      <c r="P72" s="3">
        <f>($W$70/100)*$AH$70*R72</f>
        <v>1.4737909738717343</v>
      </c>
      <c r="Q72" s="3">
        <f>(L72-P72)/P72</f>
        <v>-6.3177860912398118E-2</v>
      </c>
      <c r="R72" s="3">
        <f>J72/SUM(J70:J74)</f>
        <v>0.29487614523243982</v>
      </c>
      <c r="S72" s="1">
        <v>0.26600000000000001</v>
      </c>
      <c r="U72" s="1">
        <v>329</v>
      </c>
      <c r="W72" s="21"/>
      <c r="X72" s="21"/>
      <c r="Y72" s="21"/>
      <c r="AA72" s="1">
        <v>0.91830000000000001</v>
      </c>
      <c r="AB72" s="1">
        <v>2.0999999999999999E-3</v>
      </c>
      <c r="AC72" s="1">
        <v>-89.6</v>
      </c>
      <c r="AD72" s="1">
        <v>2.1</v>
      </c>
      <c r="AE72" s="1">
        <v>-23.8240791888751</v>
      </c>
      <c r="AF72" s="1">
        <v>8.9224568572092267E-2</v>
      </c>
      <c r="AH72" s="13"/>
      <c r="AI72" s="13"/>
      <c r="AJ72" s="14"/>
      <c r="AL72" s="13"/>
      <c r="AM72" s="13"/>
      <c r="AN72" s="13"/>
    </row>
    <row r="73" spans="1:43">
      <c r="A73" s="1" t="s">
        <v>65</v>
      </c>
      <c r="B73" s="1" t="s">
        <v>35</v>
      </c>
      <c r="C73" s="2" t="s">
        <v>54</v>
      </c>
      <c r="D73" s="2">
        <v>2018</v>
      </c>
      <c r="E73" s="2" t="s">
        <v>73</v>
      </c>
      <c r="F73" s="25">
        <v>44344</v>
      </c>
      <c r="G73" s="1">
        <v>4</v>
      </c>
      <c r="H73" s="1">
        <f>I72</f>
        <v>350</v>
      </c>
      <c r="I73" s="1">
        <v>385</v>
      </c>
      <c r="J73" s="1">
        <v>176.6</v>
      </c>
      <c r="K73" s="1">
        <v>176.6</v>
      </c>
      <c r="L73" s="12">
        <f t="shared" si="10"/>
        <v>0.56116936765173187</v>
      </c>
      <c r="M73" s="12">
        <f t="shared" si="10"/>
        <v>0.56116936765173187</v>
      </c>
      <c r="N73" s="12">
        <f>L73-M73</f>
        <v>0</v>
      </c>
      <c r="O73" s="20">
        <v>0</v>
      </c>
      <c r="P73" s="3">
        <f>($W$70/100)*$AH$70*R73</f>
        <v>0.59901377672209033</v>
      </c>
      <c r="Q73" s="3">
        <f>(L73-P73)/P73</f>
        <v>-6.3177860912398021E-2</v>
      </c>
      <c r="R73" s="3">
        <f>J73/SUM(J70:J74)</f>
        <v>0.11985069562266713</v>
      </c>
      <c r="S73" s="1">
        <v>0.13100000000000001</v>
      </c>
      <c r="U73" s="1">
        <v>366</v>
      </c>
      <c r="W73" s="21"/>
      <c r="X73" s="21"/>
      <c r="Y73" s="21"/>
      <c r="AA73" s="1">
        <v>0.90239999999999998</v>
      </c>
      <c r="AB73" s="1">
        <v>3.5999999999999999E-3</v>
      </c>
      <c r="AC73" s="1">
        <v>-105.3</v>
      </c>
      <c r="AD73" s="1">
        <v>3.6</v>
      </c>
      <c r="AE73" s="1">
        <v>-24.309107830890365</v>
      </c>
      <c r="AF73" s="1">
        <v>3.6221433403959225E-2</v>
      </c>
      <c r="AH73" s="13"/>
      <c r="AI73" s="13"/>
      <c r="AJ73" s="14"/>
      <c r="AL73" s="13"/>
      <c r="AM73" s="13"/>
      <c r="AN73" s="13"/>
    </row>
    <row r="74" spans="1:43">
      <c r="A74" s="1" t="s">
        <v>65</v>
      </c>
      <c r="B74" s="1" t="s">
        <v>35</v>
      </c>
      <c r="C74" s="2" t="s">
        <v>54</v>
      </c>
      <c r="D74" s="2">
        <v>2018</v>
      </c>
      <c r="E74" s="2" t="s">
        <v>73</v>
      </c>
      <c r="F74" s="25">
        <v>44344</v>
      </c>
      <c r="G74" s="1">
        <v>5</v>
      </c>
      <c r="H74" s="1">
        <f>I73</f>
        <v>385</v>
      </c>
      <c r="I74" s="1">
        <v>800</v>
      </c>
      <c r="J74" s="1">
        <v>176.8</v>
      </c>
      <c r="K74" s="1">
        <v>176.8</v>
      </c>
      <c r="L74" s="12">
        <f t="shared" si="10"/>
        <v>0.56180489354941221</v>
      </c>
      <c r="M74" s="12">
        <f>K74/$B$2</f>
        <v>0.56180489354941221</v>
      </c>
      <c r="N74" s="12">
        <f>L74-M74</f>
        <v>0</v>
      </c>
      <c r="O74" s="20">
        <v>0</v>
      </c>
      <c r="P74" s="3">
        <f>($W$70/100)*$AH$70*R74</f>
        <v>0.59969216152019011</v>
      </c>
      <c r="Q74" s="3">
        <f>(L74-P74)/P74</f>
        <v>-6.3177860912398034E-2</v>
      </c>
      <c r="R74" s="3">
        <f>J74/SUM(J70:J74)</f>
        <v>0.11998642687478794</v>
      </c>
      <c r="S74" s="1">
        <v>0.14899999999999999</v>
      </c>
      <c r="U74" s="1">
        <v>418</v>
      </c>
      <c r="W74" s="21"/>
      <c r="X74" s="21"/>
      <c r="Y74" s="21"/>
      <c r="AA74" s="1">
        <v>0.87719999999999998</v>
      </c>
      <c r="AB74" s="1">
        <v>2E-3</v>
      </c>
      <c r="AC74" s="1">
        <v>-130.30000000000001</v>
      </c>
      <c r="AD74" s="1">
        <v>2</v>
      </c>
      <c r="AE74" s="1">
        <v>-23.393227852349902</v>
      </c>
      <c r="AF74" s="1">
        <v>3.5775024105731745E-2</v>
      </c>
      <c r="AH74" s="13"/>
      <c r="AI74" s="13"/>
      <c r="AJ74" s="14"/>
      <c r="AL74" s="13"/>
      <c r="AM74" s="13"/>
      <c r="AN74" s="13"/>
    </row>
    <row r="76" spans="1:43">
      <c r="A76" s="1" t="s">
        <v>67</v>
      </c>
      <c r="B76" s="16" t="s">
        <v>45</v>
      </c>
      <c r="C76" s="2" t="s">
        <v>54</v>
      </c>
      <c r="D76" s="2">
        <v>2009</v>
      </c>
      <c r="E76" s="2" t="s">
        <v>71</v>
      </c>
      <c r="F76" s="25">
        <v>44321</v>
      </c>
      <c r="G76" s="1">
        <v>1</v>
      </c>
      <c r="H76" s="1">
        <v>140</v>
      </c>
      <c r="I76" s="1">
        <v>270</v>
      </c>
      <c r="J76" s="1">
        <v>210.5</v>
      </c>
      <c r="K76" s="1">
        <v>138.80000000000001</v>
      </c>
      <c r="L76" s="12">
        <f t="shared" ref="L76:M80" si="11">J76/$B$2</f>
        <v>0.66889100730854789</v>
      </c>
      <c r="M76" s="12">
        <f t="shared" si="11"/>
        <v>0.4410549729901494</v>
      </c>
      <c r="N76" s="12"/>
      <c r="O76" s="20">
        <v>0</v>
      </c>
      <c r="P76" s="3">
        <f>($W$76/100)*$AH$76*R76</f>
        <v>0.6574791177850775</v>
      </c>
      <c r="Q76" s="3">
        <f>(L76-P76)/P76</f>
        <v>1.7357037227151609E-2</v>
      </c>
      <c r="R76" s="3">
        <f>J76/SUM(J76:J80)</f>
        <v>0.10975546170290422</v>
      </c>
      <c r="S76" s="1">
        <v>7.5999999999999998E-2</v>
      </c>
      <c r="U76" s="1">
        <v>257</v>
      </c>
      <c r="W76" s="1">
        <v>1.56</v>
      </c>
      <c r="X76" s="1">
        <v>-13.169321641067025</v>
      </c>
      <c r="Y76" s="1">
        <v>-133.19999999999999</v>
      </c>
      <c r="AA76" s="1">
        <v>0.97570000000000001</v>
      </c>
      <c r="AB76" s="1">
        <v>2.2000000000000001E-3</v>
      </c>
      <c r="AC76" s="1">
        <v>-32.6</v>
      </c>
      <c r="AD76" s="1">
        <v>2.2000000000000002</v>
      </c>
      <c r="AE76" s="1">
        <v>-13.815157673452871</v>
      </c>
      <c r="AF76" s="1">
        <v>0.1</v>
      </c>
      <c r="AH76" s="1">
        <v>384</v>
      </c>
      <c r="AI76" s="1">
        <v>0</v>
      </c>
      <c r="AJ76" s="3">
        <f>(W76*(AH76))/(AH76+AI76)</f>
        <v>1.5599999999999998</v>
      </c>
      <c r="AL76" s="3">
        <f>(R76*AE76)+(R77*AE77)+(R78*AE78)+(R79*AE79)+(R80*AE80)</f>
        <v>-12.456066816822858</v>
      </c>
      <c r="AM76" s="3">
        <f>(R76*AC76)+(R77*AC77)+(R78*AC78)+(R79*AC79)+(R80*AC80)</f>
        <v>-99.227206840815498</v>
      </c>
      <c r="AN76" s="1">
        <f>(R76*AA76)+(R77*AA77)+(R78*AA78)+(R79*AA79)+(R80*AA80)</f>
        <v>0.90856400750821209</v>
      </c>
    </row>
    <row r="77" spans="1:43">
      <c r="A77" s="1" t="s">
        <v>67</v>
      </c>
      <c r="B77" s="16" t="s">
        <v>45</v>
      </c>
      <c r="C77" s="2" t="s">
        <v>54</v>
      </c>
      <c r="D77" s="2">
        <v>2009</v>
      </c>
      <c r="E77" s="2" t="s">
        <v>71</v>
      </c>
      <c r="F77" s="25">
        <v>44321</v>
      </c>
      <c r="G77" s="1">
        <v>2</v>
      </c>
      <c r="H77" s="1">
        <f>I76</f>
        <v>270</v>
      </c>
      <c r="I77" s="1">
        <v>370</v>
      </c>
      <c r="J77" s="1">
        <v>994.1</v>
      </c>
      <c r="K77" s="1">
        <v>546.79999999999995</v>
      </c>
      <c r="L77" s="12">
        <f t="shared" si="11"/>
        <v>3.1588814744200828</v>
      </c>
      <c r="M77" s="12">
        <f t="shared" si="11"/>
        <v>1.7375278042580233</v>
      </c>
      <c r="N77" s="12"/>
      <c r="O77" s="20">
        <v>0</v>
      </c>
      <c r="P77" s="3">
        <f>($W$76/100)*$AH$76*R77</f>
        <v>3.1049880807132806</v>
      </c>
      <c r="Q77" s="3">
        <f>(L77-P77)/P77</f>
        <v>1.7357037227151546E-2</v>
      </c>
      <c r="R77" s="3">
        <f>J77/SUM(J76:J80)</f>
        <v>0.51832733719172019</v>
      </c>
      <c r="S77" s="1">
        <v>0.53200000000000003</v>
      </c>
      <c r="U77" s="1">
        <v>324</v>
      </c>
      <c r="W77" s="21"/>
      <c r="X77" s="21"/>
      <c r="Y77" s="21"/>
      <c r="AA77" s="1">
        <v>0.93379999999999996</v>
      </c>
      <c r="AB77" s="1">
        <v>2.3E-3</v>
      </c>
      <c r="AC77" s="1">
        <v>-74.2</v>
      </c>
      <c r="AD77" s="1">
        <v>2.2999999999999998</v>
      </c>
      <c r="AE77" s="1">
        <v>-12.309886248165245</v>
      </c>
      <c r="AF77" s="1">
        <v>0.1</v>
      </c>
      <c r="AH77" s="13"/>
      <c r="AI77" s="13"/>
      <c r="AJ77" s="14"/>
      <c r="AL77" s="13"/>
      <c r="AM77" s="13"/>
      <c r="AN77" s="13"/>
    </row>
    <row r="78" spans="1:43">
      <c r="A78" s="1" t="s">
        <v>67</v>
      </c>
      <c r="B78" s="16" t="s">
        <v>45</v>
      </c>
      <c r="C78" s="2" t="s">
        <v>54</v>
      </c>
      <c r="D78" s="2">
        <v>2009</v>
      </c>
      <c r="E78" s="2" t="s">
        <v>71</v>
      </c>
      <c r="F78" s="25">
        <v>44321</v>
      </c>
      <c r="G78" s="1">
        <v>3</v>
      </c>
      <c r="H78" s="1">
        <f>I77</f>
        <v>370</v>
      </c>
      <c r="I78" s="1">
        <v>420</v>
      </c>
      <c r="J78" s="1">
        <v>289.3</v>
      </c>
      <c r="K78" s="1">
        <v>434.5</v>
      </c>
      <c r="L78" s="12">
        <f t="shared" si="11"/>
        <v>0.91928821099459812</v>
      </c>
      <c r="M78" s="12">
        <f t="shared" si="11"/>
        <v>1.3806800127105181</v>
      </c>
      <c r="N78" s="12"/>
      <c r="O78" s="20">
        <v>0</v>
      </c>
      <c r="P78" s="3">
        <f>($W$76/100)*$AH$76*R78</f>
        <v>0.90360431722196166</v>
      </c>
      <c r="Q78" s="3">
        <f>(L78-P78)/P78</f>
        <v>1.7357037227151564E-2</v>
      </c>
      <c r="R78" s="3">
        <f>J78/SUM(J76:J80)</f>
        <v>0.15084206684394391</v>
      </c>
      <c r="S78" s="1">
        <v>0.16600000000000001</v>
      </c>
      <c r="U78" s="1">
        <v>395</v>
      </c>
      <c r="W78" s="21"/>
      <c r="X78" s="21"/>
      <c r="Y78" s="21"/>
      <c r="AA78" s="1">
        <v>0.86160000000000003</v>
      </c>
      <c r="AB78" s="1">
        <v>2.0999999999999999E-3</v>
      </c>
      <c r="AC78" s="1">
        <v>-145.80000000000001</v>
      </c>
      <c r="AD78" s="1">
        <v>2.1</v>
      </c>
      <c r="AE78" s="1">
        <v>-12.812918248303298</v>
      </c>
      <c r="AF78" s="1">
        <v>0.1</v>
      </c>
      <c r="AH78" s="13"/>
      <c r="AI78" s="13"/>
      <c r="AJ78" s="14"/>
      <c r="AL78" s="13"/>
      <c r="AM78" s="13"/>
      <c r="AN78" s="13"/>
    </row>
    <row r="79" spans="1:43">
      <c r="A79" s="1" t="s">
        <v>67</v>
      </c>
      <c r="B79" s="16" t="s">
        <v>45</v>
      </c>
      <c r="C79" s="2" t="s">
        <v>54</v>
      </c>
      <c r="D79" s="2">
        <v>2009</v>
      </c>
      <c r="E79" s="2" t="s">
        <v>71</v>
      </c>
      <c r="F79" s="25">
        <v>44321</v>
      </c>
      <c r="G79" s="1">
        <v>4</v>
      </c>
      <c r="H79" s="1">
        <f>I78</f>
        <v>420</v>
      </c>
      <c r="I79" s="1">
        <v>470</v>
      </c>
      <c r="J79" s="1">
        <v>246</v>
      </c>
      <c r="K79" s="1">
        <v>176.6</v>
      </c>
      <c r="L79" s="12">
        <f t="shared" si="11"/>
        <v>0.78169685414680656</v>
      </c>
      <c r="M79" s="12">
        <f t="shared" si="11"/>
        <v>0.56116936765173187</v>
      </c>
      <c r="N79" s="12"/>
      <c r="O79" s="20">
        <v>0</v>
      </c>
      <c r="P79" s="3">
        <f>($W$76/100)*$AH$76*R79</f>
        <v>0.76836039418113578</v>
      </c>
      <c r="Q79" s="3">
        <f>(L79-P79)/P79</f>
        <v>1.7357037227151519E-2</v>
      </c>
      <c r="R79" s="3">
        <f>J79/SUM(J76:J80)</f>
        <v>0.12826529016111374</v>
      </c>
      <c r="S79" s="1">
        <v>0.126</v>
      </c>
      <c r="U79" s="1">
        <v>444</v>
      </c>
      <c r="W79" s="21"/>
      <c r="X79" s="21"/>
      <c r="Y79" s="21"/>
      <c r="AA79" s="1">
        <v>0.85680000000000001</v>
      </c>
      <c r="AB79" s="1">
        <v>1.9E-3</v>
      </c>
      <c r="AC79" s="1">
        <v>-150.6</v>
      </c>
      <c r="AD79" s="1">
        <v>1.9</v>
      </c>
      <c r="AE79" s="1">
        <v>-11.732643929363743</v>
      </c>
      <c r="AF79" s="1">
        <v>0.1</v>
      </c>
      <c r="AH79" s="13"/>
      <c r="AI79" s="13"/>
      <c r="AJ79" s="14"/>
      <c r="AL79" s="13"/>
      <c r="AM79" s="13"/>
      <c r="AN79" s="13"/>
    </row>
    <row r="80" spans="1:43">
      <c r="A80" s="1" t="s">
        <v>67</v>
      </c>
      <c r="B80" s="16" t="s">
        <v>45</v>
      </c>
      <c r="C80" s="2" t="s">
        <v>54</v>
      </c>
      <c r="D80" s="2">
        <v>2009</v>
      </c>
      <c r="E80" s="2" t="s">
        <v>71</v>
      </c>
      <c r="F80" s="25">
        <v>44321</v>
      </c>
      <c r="G80" s="1">
        <v>5</v>
      </c>
      <c r="H80" s="1">
        <f>I79</f>
        <v>470</v>
      </c>
      <c r="I80" s="1">
        <v>800</v>
      </c>
      <c r="J80" s="1">
        <v>178</v>
      </c>
      <c r="K80" s="1">
        <v>176.8</v>
      </c>
      <c r="L80" s="12">
        <f t="shared" si="11"/>
        <v>0.56561804893549417</v>
      </c>
      <c r="M80" s="12">
        <f t="shared" si="11"/>
        <v>0.56180489354941221</v>
      </c>
      <c r="N80" s="12"/>
      <c r="O80" s="20">
        <v>0</v>
      </c>
      <c r="P80" s="3">
        <f>($W$76/100)*$AH$76*R80</f>
        <v>0.55596809009854531</v>
      </c>
      <c r="Q80" s="3">
        <f>(L80-P80)/P80</f>
        <v>1.7357037227151657E-2</v>
      </c>
      <c r="R80" s="3">
        <f>J80/SUM(J76:J80)</f>
        <v>9.2809844100318062E-2</v>
      </c>
      <c r="S80" s="1">
        <v>0.10100000000000001</v>
      </c>
      <c r="U80" s="1">
        <v>497</v>
      </c>
      <c r="W80" s="21"/>
      <c r="X80" s="21"/>
      <c r="Y80" s="21"/>
      <c r="AA80" s="1">
        <v>0.83609999999999995</v>
      </c>
      <c r="AB80" s="1">
        <v>2.0999999999999999E-3</v>
      </c>
      <c r="AC80" s="1">
        <v>-171.1</v>
      </c>
      <c r="AD80" s="1">
        <v>2.1</v>
      </c>
      <c r="AE80" s="1">
        <v>-12.085024059348488</v>
      </c>
      <c r="AF80" s="1">
        <v>0.1</v>
      </c>
      <c r="AH80" s="13"/>
      <c r="AI80" s="13"/>
      <c r="AJ80" s="14"/>
      <c r="AL80" s="13"/>
      <c r="AM80" s="13"/>
      <c r="AN80" s="13"/>
    </row>
    <row r="82" spans="1:40">
      <c r="A82" s="16" t="s">
        <v>49</v>
      </c>
      <c r="B82" s="16" t="s">
        <v>49</v>
      </c>
      <c r="C82" s="2" t="s">
        <v>54</v>
      </c>
      <c r="D82" s="2">
        <v>2019</v>
      </c>
      <c r="E82" s="2" t="s">
        <v>72</v>
      </c>
      <c r="F82" s="25">
        <v>44320</v>
      </c>
      <c r="G82" s="1">
        <v>1</v>
      </c>
      <c r="H82" s="1">
        <v>140</v>
      </c>
      <c r="I82" s="1">
        <v>245</v>
      </c>
      <c r="J82" s="1">
        <v>125.8</v>
      </c>
      <c r="K82" s="1">
        <v>113.85</v>
      </c>
      <c r="L82" s="12">
        <f>J82/$B$2</f>
        <v>0.39974578964092788</v>
      </c>
      <c r="M82" s="12">
        <f>K82/$B$2</f>
        <v>0.3617731172545281</v>
      </c>
      <c r="N82" s="12">
        <f>L82-M82</f>
        <v>3.7972672386399786E-2</v>
      </c>
      <c r="O82" s="20">
        <v>6</v>
      </c>
      <c r="P82" s="3">
        <f>($W$82/100)*$AH$82*R82</f>
        <v>0.2519570159914542</v>
      </c>
      <c r="Q82" s="3">
        <f>(L82-P82)/P82</f>
        <v>0.58656343848145243</v>
      </c>
      <c r="R82" s="3">
        <f>J82/SUM(J82:J86)</f>
        <v>2.0057078171585273E-2</v>
      </c>
      <c r="S82" s="1">
        <v>0.02</v>
      </c>
      <c r="U82" s="1">
        <v>224</v>
      </c>
      <c r="W82" s="34">
        <v>1.1000000000000001</v>
      </c>
      <c r="X82" s="1">
        <v>-23.209444416044246</v>
      </c>
      <c r="Y82" s="1">
        <v>-115.6</v>
      </c>
      <c r="AA82" s="1">
        <v>0.9456</v>
      </c>
      <c r="AB82" s="1">
        <v>3.5000000000000001E-3</v>
      </c>
      <c r="AC82" s="1">
        <v>-62.5</v>
      </c>
      <c r="AD82" s="1">
        <v>3.5</v>
      </c>
      <c r="AE82" s="1">
        <v>-23.358251481055078</v>
      </c>
      <c r="AF82" s="1">
        <v>2.0502629207404865E-2</v>
      </c>
      <c r="AH82" s="1">
        <v>1142</v>
      </c>
      <c r="AI82" s="1">
        <v>0</v>
      </c>
      <c r="AJ82" s="3">
        <f>(W82*(AH82))/(AH82+AI82)</f>
        <v>1.1000000000000001</v>
      </c>
      <c r="AL82" s="3">
        <f>(R82*AE82)+(R83*AE83)+(R84*AE84)+(R85*AE85)+(R86*AE86)</f>
        <v>-22.584993138977662</v>
      </c>
      <c r="AM82" s="3">
        <f>(R82*AC82)+(R83*AC83)+(R84*AC84)+(R85*AC85)+(R86*AC86)</f>
        <v>-109.49436552350888</v>
      </c>
      <c r="AN82" s="1">
        <f>(R82*AA82)+(R83*AA83)+(R84*AA84)+(R85*AA85)+(R86*AA86)</f>
        <v>0.89817934344159056</v>
      </c>
    </row>
    <row r="83" spans="1:40">
      <c r="A83" s="16" t="s">
        <v>49</v>
      </c>
      <c r="B83" s="16" t="s">
        <v>49</v>
      </c>
      <c r="C83" s="2" t="s">
        <v>54</v>
      </c>
      <c r="D83" s="2">
        <v>2019</v>
      </c>
      <c r="E83" s="2" t="s">
        <v>72</v>
      </c>
      <c r="F83" s="25">
        <v>44320</v>
      </c>
      <c r="G83" s="1">
        <v>2</v>
      </c>
      <c r="H83" s="1">
        <f>I82</f>
        <v>245</v>
      </c>
      <c r="I83" s="1">
        <v>340</v>
      </c>
      <c r="J83" s="1">
        <f>639+504.8+1138+398.3+312</f>
        <v>2992.1000000000004</v>
      </c>
      <c r="K83" s="1">
        <v>581.29999999999995</v>
      </c>
      <c r="L83" s="12">
        <f>J83/$B$2</f>
        <v>9.507785192246585</v>
      </c>
      <c r="M83" s="12">
        <f>K83/$B$2</f>
        <v>1.8471560216078804</v>
      </c>
      <c r="N83" s="12">
        <f>($B$2/K83)-($B$2/639)</f>
        <v>4.8884522225964344E-2</v>
      </c>
      <c r="O83" s="20">
        <v>2</v>
      </c>
      <c r="P83" s="3">
        <f>($W$82/100)*$AH$82*R83</f>
        <v>5.9926914749445972</v>
      </c>
      <c r="Q83" s="3">
        <f>(L83-P83)/P83</f>
        <v>0.58656343848145209</v>
      </c>
      <c r="R83" s="3">
        <f>J83/SUM(J82:J86)</f>
        <v>0.47704915419078142</v>
      </c>
      <c r="S83" s="1">
        <v>0.40400000000000003</v>
      </c>
      <c r="U83" s="1">
        <v>312</v>
      </c>
      <c r="W83" s="21"/>
      <c r="X83" s="21"/>
      <c r="Y83" s="21"/>
      <c r="AA83" s="1">
        <v>0.93920000000000003</v>
      </c>
      <c r="AB83" s="1">
        <v>2.0999999999999999E-3</v>
      </c>
      <c r="AC83" s="1">
        <v>-68.8</v>
      </c>
      <c r="AD83" s="1">
        <v>2.1</v>
      </c>
      <c r="AE83" s="1">
        <v>-23.477260446735961</v>
      </c>
      <c r="AF83" s="1">
        <v>9.50317957691027E-3</v>
      </c>
      <c r="AH83" s="21"/>
      <c r="AI83" s="21"/>
      <c r="AJ83" s="30"/>
      <c r="AL83" s="21"/>
      <c r="AM83" s="21"/>
      <c r="AN83" s="21"/>
    </row>
    <row r="84" spans="1:40">
      <c r="A84" s="16" t="s">
        <v>49</v>
      </c>
      <c r="B84" s="16" t="s">
        <v>49</v>
      </c>
      <c r="C84" s="2" t="s">
        <v>54</v>
      </c>
      <c r="D84" s="2">
        <v>2019</v>
      </c>
      <c r="E84" s="2" t="s">
        <v>72</v>
      </c>
      <c r="F84" s="25">
        <v>44320</v>
      </c>
      <c r="G84" s="1">
        <v>3</v>
      </c>
      <c r="H84" s="1">
        <f>I83</f>
        <v>340</v>
      </c>
      <c r="I84" s="1">
        <v>390</v>
      </c>
      <c r="J84" s="1">
        <v>928.5</v>
      </c>
      <c r="K84" s="1">
        <v>878.6</v>
      </c>
      <c r="L84" s="12">
        <f t="shared" ref="L84:M86" si="12">J84/$B$2</f>
        <v>2.9504289799809342</v>
      </c>
      <c r="M84" s="12">
        <f t="shared" si="12"/>
        <v>2.7918652685096919</v>
      </c>
      <c r="N84" s="12">
        <f>L84-M84</f>
        <v>0.15856371147124237</v>
      </c>
      <c r="O84" s="20">
        <v>1</v>
      </c>
      <c r="P84" s="3">
        <f>($W$82/100)*$AH$82*R84</f>
        <v>1.8596350504615677</v>
      </c>
      <c r="Q84" s="3">
        <f>(L84-P84)/P84</f>
        <v>0.58656343848145243</v>
      </c>
      <c r="R84" s="3">
        <f>J84/SUM(J82:J86)</f>
        <v>0.14803654278471323</v>
      </c>
      <c r="S84" s="1">
        <v>0.182</v>
      </c>
      <c r="U84" s="1">
        <v>362</v>
      </c>
      <c r="W84" s="21"/>
      <c r="X84" s="21"/>
      <c r="Y84" s="21"/>
      <c r="AA84" s="1">
        <v>0.89370000000000005</v>
      </c>
      <c r="AB84" s="1">
        <v>2.2000000000000001E-3</v>
      </c>
      <c r="AC84" s="1">
        <v>-114</v>
      </c>
      <c r="AD84" s="1">
        <v>2.2000000000000002</v>
      </c>
      <c r="AE84" s="1">
        <v>-21.727361873947707</v>
      </c>
      <c r="AF84" s="1">
        <v>2.5495270771225265E-2</v>
      </c>
      <c r="AH84" s="21"/>
      <c r="AI84" s="21"/>
      <c r="AJ84" s="30"/>
      <c r="AL84" s="21"/>
      <c r="AM84" s="21"/>
      <c r="AN84" s="21"/>
    </row>
    <row r="85" spans="1:40">
      <c r="A85" s="16" t="s">
        <v>49</v>
      </c>
      <c r="B85" s="16" t="s">
        <v>49</v>
      </c>
      <c r="C85" s="2" t="s">
        <v>54</v>
      </c>
      <c r="D85" s="2">
        <v>2019</v>
      </c>
      <c r="E85" s="2" t="s">
        <v>72</v>
      </c>
      <c r="F85" s="25">
        <v>44320</v>
      </c>
      <c r="G85" s="1">
        <v>4</v>
      </c>
      <c r="H85" s="1">
        <f>I84</f>
        <v>390</v>
      </c>
      <c r="I85" s="1">
        <v>495</v>
      </c>
      <c r="J85" s="1">
        <f>378.5+297+1087.6</f>
        <v>1763.1</v>
      </c>
      <c r="K85" s="1">
        <v>359</v>
      </c>
      <c r="L85" s="12">
        <f t="shared" si="12"/>
        <v>5.6024785510009529</v>
      </c>
      <c r="M85" s="12">
        <f t="shared" si="12"/>
        <v>1.1407689863361932</v>
      </c>
      <c r="N85" s="12">
        <f>($B$2/K85)-($B$2/378.5)</f>
        <v>4.5161776989509295E-2</v>
      </c>
      <c r="O85" s="20">
        <v>2</v>
      </c>
      <c r="P85" s="3">
        <f>($W$82/100)*$AH$82*R85</f>
        <v>3.5312036160137752</v>
      </c>
      <c r="Q85" s="3">
        <f>(L85-P85)/P85</f>
        <v>0.5865634384814522</v>
      </c>
      <c r="R85" s="3">
        <f>J85/SUM(J82:J86)</f>
        <v>0.2811020232458028</v>
      </c>
      <c r="S85" s="1">
        <v>0.3</v>
      </c>
      <c r="U85" s="1">
        <v>436</v>
      </c>
      <c r="W85" s="21"/>
      <c r="X85" s="21"/>
      <c r="Y85" s="21"/>
      <c r="AA85" s="1">
        <v>0.8427</v>
      </c>
      <c r="AB85" s="1">
        <v>1.9E-3</v>
      </c>
      <c r="AC85" s="1">
        <v>-164.5</v>
      </c>
      <c r="AD85" s="1">
        <v>1.9</v>
      </c>
      <c r="AE85" s="1">
        <v>-22.277851175360109</v>
      </c>
      <c r="AF85" s="1">
        <v>4.4994372923710557E-2</v>
      </c>
      <c r="AH85" s="21"/>
      <c r="AI85" s="21"/>
      <c r="AJ85" s="30"/>
      <c r="AL85" s="21"/>
      <c r="AM85" s="21"/>
      <c r="AN85" s="21"/>
    </row>
    <row r="86" spans="1:40">
      <c r="A86" s="16" t="s">
        <v>49</v>
      </c>
      <c r="B86" s="16" t="s">
        <v>49</v>
      </c>
      <c r="C86" s="2" t="s">
        <v>54</v>
      </c>
      <c r="D86" s="2">
        <v>2019</v>
      </c>
      <c r="E86" s="2" t="s">
        <v>72</v>
      </c>
      <c r="F86" s="25">
        <v>44320</v>
      </c>
      <c r="G86" s="1">
        <v>5</v>
      </c>
      <c r="H86" s="1">
        <f>I85</f>
        <v>495</v>
      </c>
      <c r="I86" s="1">
        <v>800</v>
      </c>
      <c r="J86" s="1">
        <v>462.6</v>
      </c>
      <c r="K86" s="1">
        <v>397.6</v>
      </c>
      <c r="L86" s="12">
        <f t="shared" si="12"/>
        <v>1.4699714013346046</v>
      </c>
      <c r="M86" s="12">
        <f>K86/$B$2</f>
        <v>1.2634254845884971</v>
      </c>
      <c r="N86" s="12">
        <f>L86-M86</f>
        <v>0.20654591674610745</v>
      </c>
      <c r="O86" s="20">
        <v>2</v>
      </c>
      <c r="P86" s="3">
        <f>($W$82/100)*$AH$82*R86</f>
        <v>0.92651284258860678</v>
      </c>
      <c r="Q86" s="3">
        <f>(L86-P86)/P86</f>
        <v>0.58656343848145232</v>
      </c>
      <c r="R86" s="3">
        <f>J86/SUM(J82:J86)</f>
        <v>7.3755201607117238E-2</v>
      </c>
      <c r="S86" s="1">
        <v>9.4E-2</v>
      </c>
      <c r="U86" s="1">
        <v>535</v>
      </c>
      <c r="W86" s="21"/>
      <c r="X86" s="21"/>
      <c r="Y86" s="21"/>
      <c r="AA86" s="1">
        <v>0.84040000000000004</v>
      </c>
      <c r="AB86" s="1">
        <v>1.9E-3</v>
      </c>
      <c r="AC86" s="1">
        <v>-166.8</v>
      </c>
      <c r="AD86" s="1">
        <v>1.9</v>
      </c>
      <c r="AE86" s="1">
        <v>-19.495507005509168</v>
      </c>
      <c r="AF86" s="1">
        <v>0.16248892714598462</v>
      </c>
      <c r="AH86" s="21"/>
      <c r="AI86" s="21"/>
      <c r="AJ86" s="30"/>
      <c r="AL86" s="21"/>
      <c r="AM86" s="21"/>
      <c r="AN86" s="21"/>
    </row>
    <row r="87" spans="1:40">
      <c r="P87" s="3"/>
    </row>
    <row r="88" spans="1:40">
      <c r="A88" s="16" t="s">
        <v>50</v>
      </c>
      <c r="B88" s="16" t="s">
        <v>50</v>
      </c>
      <c r="C88" s="2" t="s">
        <v>54</v>
      </c>
      <c r="D88" s="2">
        <v>2019</v>
      </c>
      <c r="E88" s="2" t="s">
        <v>78</v>
      </c>
      <c r="F88" s="25">
        <v>44320</v>
      </c>
      <c r="G88" s="1">
        <v>1</v>
      </c>
      <c r="H88" s="1">
        <v>140</v>
      </c>
      <c r="I88" s="1">
        <v>245</v>
      </c>
      <c r="J88" s="1">
        <v>89.5</v>
      </c>
      <c r="K88" s="1">
        <v>79.8</v>
      </c>
      <c r="L88" s="12">
        <f t="shared" ref="L88:M92" si="13">J88/$B$2</f>
        <v>0.28439783921194789</v>
      </c>
      <c r="M88" s="12">
        <f t="shared" si="13"/>
        <v>0.25357483317445184</v>
      </c>
      <c r="N88" s="12">
        <f>L88-M88</f>
        <v>3.0823006037496048E-2</v>
      </c>
      <c r="O88" s="20">
        <v>0.7</v>
      </c>
      <c r="P88" s="3">
        <f>($W$88/100)*$AH$88*R88</f>
        <v>0.26664943609022557</v>
      </c>
      <c r="Q88" s="3">
        <f>(L88-P88)/P88</f>
        <v>6.6560812510838521E-2</v>
      </c>
      <c r="R88" s="3">
        <f>J88/SUM(J88:J92)</f>
        <v>4.2058270676691732E-2</v>
      </c>
      <c r="S88" s="1">
        <v>2.9000000000000001E-2</v>
      </c>
      <c r="U88" s="1">
        <v>225</v>
      </c>
      <c r="W88" s="34">
        <v>0.4</v>
      </c>
      <c r="X88" s="1">
        <v>-23.751443909159487</v>
      </c>
      <c r="Y88" s="1">
        <v>-21.2</v>
      </c>
      <c r="AA88" s="1">
        <v>1.0063</v>
      </c>
      <c r="AB88" s="1">
        <v>3.8E-3</v>
      </c>
      <c r="AC88" s="1">
        <v>-2.2999999999999998</v>
      </c>
      <c r="AD88" s="1">
        <v>3.8</v>
      </c>
      <c r="AE88" s="1">
        <v>-24.78877938715377</v>
      </c>
      <c r="AF88" s="1">
        <v>2.7995157801242954E-2</v>
      </c>
      <c r="AH88" s="1">
        <v>1585</v>
      </c>
      <c r="AI88" s="1">
        <v>0</v>
      </c>
      <c r="AJ88" s="3">
        <f>(W88*(AH88))/(AH88+AI88)</f>
        <v>0.4</v>
      </c>
      <c r="AL88" s="3">
        <f>(R88*AE88)+(R89*AE89)+(R90*AE90)+(R91*AE91)+(R92*AE92)</f>
        <v>-23.090059242005751</v>
      </c>
      <c r="AM88" s="3">
        <f>(R88*AC88)+(R89*AC89)+(R90*AC90)+(R91*AC91)+(R92*AC92)</f>
        <v>-10.145230263157895</v>
      </c>
      <c r="AN88" s="1">
        <f>(R88*AA88)+(R89*AA89)+(R90*AA90)+(R91*AA91)+(R92*AA92)</f>
        <v>0.99840481672932335</v>
      </c>
    </row>
    <row r="89" spans="1:40">
      <c r="A89" s="16" t="s">
        <v>50</v>
      </c>
      <c r="B89" s="16" t="s">
        <v>50</v>
      </c>
      <c r="C89" s="2" t="s">
        <v>54</v>
      </c>
      <c r="D89" s="2">
        <v>2019</v>
      </c>
      <c r="E89" s="2" t="s">
        <v>78</v>
      </c>
      <c r="F89" s="25">
        <v>44320</v>
      </c>
      <c r="G89" s="1">
        <v>2</v>
      </c>
      <c r="H89" s="1">
        <f>I88</f>
        <v>245</v>
      </c>
      <c r="I89" s="1">
        <v>290</v>
      </c>
      <c r="J89" s="1">
        <v>245.5</v>
      </c>
      <c r="K89" s="1">
        <v>230.2</v>
      </c>
      <c r="L89" s="12">
        <f t="shared" si="13"/>
        <v>0.78010803940260565</v>
      </c>
      <c r="M89" s="12">
        <f t="shared" si="13"/>
        <v>0.73149030823006034</v>
      </c>
      <c r="N89" s="12">
        <f>L89-M89</f>
        <v>4.8617731172545309E-2</v>
      </c>
      <c r="O89" s="20">
        <v>0.3</v>
      </c>
      <c r="P89" s="3">
        <f>($W$88/100)*$AH$88*R89</f>
        <v>0.73142387218045113</v>
      </c>
      <c r="Q89" s="3">
        <f>(L89-P89)/P89</f>
        <v>6.6560812510838507E-2</v>
      </c>
      <c r="R89" s="3">
        <f>J89/SUM(J88:J92)</f>
        <v>0.11536654135338346</v>
      </c>
      <c r="S89" s="1">
        <v>0.109</v>
      </c>
      <c r="U89" s="1">
        <v>276</v>
      </c>
      <c r="W89" s="21"/>
      <c r="X89" s="21"/>
      <c r="Y89" s="21"/>
      <c r="AA89" s="1">
        <v>1.0236000000000001</v>
      </c>
      <c r="AB89" s="1">
        <v>2.7000000000000001E-3</v>
      </c>
      <c r="AC89" s="1">
        <v>14.8</v>
      </c>
      <c r="AD89" s="1">
        <v>2.7</v>
      </c>
      <c r="AE89" s="1">
        <v>-25.997745658932587</v>
      </c>
      <c r="AF89" s="1">
        <v>1.800279300240426E-2</v>
      </c>
      <c r="AH89" s="21"/>
      <c r="AI89" s="21"/>
      <c r="AJ89" s="30"/>
      <c r="AL89" s="21"/>
      <c r="AM89" s="21"/>
      <c r="AN89" s="21"/>
    </row>
    <row r="90" spans="1:40">
      <c r="A90" s="16" t="s">
        <v>50</v>
      </c>
      <c r="B90" s="16" t="s">
        <v>50</v>
      </c>
      <c r="C90" s="2" t="s">
        <v>54</v>
      </c>
      <c r="D90" s="2">
        <v>2019</v>
      </c>
      <c r="E90" s="2" t="s">
        <v>78</v>
      </c>
      <c r="F90" s="25">
        <v>44320</v>
      </c>
      <c r="G90" s="1">
        <v>3</v>
      </c>
      <c r="H90" s="1">
        <f>I89</f>
        <v>290</v>
      </c>
      <c r="I90" s="1">
        <v>364</v>
      </c>
      <c r="J90" s="1">
        <v>883</v>
      </c>
      <c r="K90" s="1">
        <v>838</v>
      </c>
      <c r="L90" s="12">
        <f t="shared" si="13"/>
        <v>2.8058468382586592</v>
      </c>
      <c r="M90" s="12">
        <f t="shared" si="13"/>
        <v>2.6628535112805847</v>
      </c>
      <c r="N90" s="12">
        <f>L90-M90</f>
        <v>0.14299332697807454</v>
      </c>
      <c r="O90" s="20">
        <v>0.1</v>
      </c>
      <c r="P90" s="3">
        <f>($W$88/100)*$AH$88*R90</f>
        <v>2.6307424812030074</v>
      </c>
      <c r="Q90" s="3">
        <f>(L90-P90)/P90</f>
        <v>6.656081251083866E-2</v>
      </c>
      <c r="R90" s="3">
        <f>J90/SUM(J88:J92)</f>
        <v>0.41494360902255639</v>
      </c>
      <c r="S90" s="1">
        <v>0.40200000000000002</v>
      </c>
      <c r="U90" s="1">
        <v>328</v>
      </c>
      <c r="W90" s="21"/>
      <c r="X90" s="21"/>
      <c r="Y90" s="21"/>
      <c r="AA90" s="1">
        <v>1.0276000000000001</v>
      </c>
      <c r="AB90" s="1">
        <v>2.3999999999999998E-3</v>
      </c>
      <c r="AC90" s="1">
        <v>18.8</v>
      </c>
      <c r="AD90" s="1">
        <v>2.4</v>
      </c>
      <c r="AE90" s="1">
        <v>-23.570870879297896</v>
      </c>
      <c r="AF90" s="1">
        <v>3.0995025234663132E-2</v>
      </c>
      <c r="AH90" s="21"/>
      <c r="AI90" s="21"/>
      <c r="AJ90" s="30"/>
      <c r="AL90" s="21"/>
      <c r="AM90" s="21"/>
      <c r="AN90" s="21"/>
    </row>
    <row r="91" spans="1:40">
      <c r="A91" s="16" t="s">
        <v>50</v>
      </c>
      <c r="B91" s="16" t="s">
        <v>50</v>
      </c>
      <c r="C91" s="2" t="s">
        <v>54</v>
      </c>
      <c r="D91" s="2">
        <v>2019</v>
      </c>
      <c r="E91" s="2" t="s">
        <v>78</v>
      </c>
      <c r="F91" s="25">
        <v>44320</v>
      </c>
      <c r="G91" s="1">
        <v>4</v>
      </c>
      <c r="H91" s="1">
        <f>I90</f>
        <v>364</v>
      </c>
      <c r="I91" s="1">
        <v>484</v>
      </c>
      <c r="J91" s="1">
        <v>760</v>
      </c>
      <c r="K91" s="1">
        <v>720</v>
      </c>
      <c r="L91" s="12">
        <f t="shared" si="13"/>
        <v>2.4149984111852558</v>
      </c>
      <c r="M91" s="12">
        <f t="shared" si="13"/>
        <v>2.28789323164919</v>
      </c>
      <c r="N91" s="12">
        <f>L91-M91</f>
        <v>0.12710517953606582</v>
      </c>
      <c r="O91" s="20">
        <v>0.15</v>
      </c>
      <c r="P91" s="3">
        <f>($W$88/100)*$AH$88*R91</f>
        <v>2.2642857142857142</v>
      </c>
      <c r="Q91" s="3">
        <f>(L91-P91)/P91</f>
        <v>6.6560812510838563E-2</v>
      </c>
      <c r="R91" s="3">
        <f>J91/SUM(J88:J92)</f>
        <v>0.35714285714285715</v>
      </c>
      <c r="S91" s="1">
        <v>0.373</v>
      </c>
      <c r="U91" s="1">
        <v>413</v>
      </c>
      <c r="W91" s="21"/>
      <c r="X91" s="21"/>
      <c r="Y91" s="21"/>
      <c r="AA91" s="1">
        <v>0.98070000000000002</v>
      </c>
      <c r="AB91" s="1">
        <v>2.5999999999999999E-3</v>
      </c>
      <c r="AC91" s="1">
        <v>-27.7</v>
      </c>
      <c r="AD91" s="1">
        <v>2.6</v>
      </c>
      <c r="AE91" s="1">
        <v>-21.688485642099753</v>
      </c>
      <c r="AF91" s="1">
        <v>1.7495630581272792E-2</v>
      </c>
      <c r="AH91" s="21"/>
      <c r="AI91" s="21"/>
      <c r="AJ91" s="30"/>
      <c r="AL91" s="21"/>
      <c r="AM91" s="21"/>
      <c r="AN91" s="21"/>
    </row>
    <row r="92" spans="1:40">
      <c r="A92" s="16" t="s">
        <v>50</v>
      </c>
      <c r="B92" s="16" t="s">
        <v>50</v>
      </c>
      <c r="C92" s="2" t="s">
        <v>54</v>
      </c>
      <c r="D92" s="2">
        <v>2019</v>
      </c>
      <c r="E92" s="2" t="s">
        <v>78</v>
      </c>
      <c r="F92" s="25">
        <v>44320</v>
      </c>
      <c r="G92" s="1">
        <v>5</v>
      </c>
      <c r="H92" s="1">
        <f>I91</f>
        <v>484</v>
      </c>
      <c r="I92" s="1">
        <v>800</v>
      </c>
      <c r="J92" s="1">
        <v>150</v>
      </c>
      <c r="K92" s="1">
        <v>138.1</v>
      </c>
      <c r="L92" s="12">
        <f t="shared" si="13"/>
        <v>0.47664442326024786</v>
      </c>
      <c r="M92" s="12">
        <f t="shared" si="13"/>
        <v>0.43883063234826819</v>
      </c>
      <c r="N92" s="12">
        <f>L92-M92</f>
        <v>3.7813790911979672E-2</v>
      </c>
      <c r="O92" s="20">
        <v>0.5</v>
      </c>
      <c r="P92" s="3">
        <f>($W$88/100)*$AH$88*R92</f>
        <v>0.44689849624060152</v>
      </c>
      <c r="Q92" s="3">
        <f>(L92-P92)/P92</f>
        <v>6.6560812510838507E-2</v>
      </c>
      <c r="R92" s="3">
        <f>J92/SUM(J88:J92)</f>
        <v>7.0488721804511281E-2</v>
      </c>
      <c r="S92" s="1">
        <v>8.6999999999999994E-2</v>
      </c>
      <c r="U92" s="1">
        <v>523</v>
      </c>
      <c r="W92" s="21"/>
      <c r="X92" s="21"/>
      <c r="Y92" s="21"/>
      <c r="AA92" s="1">
        <v>0.87029999999999996</v>
      </c>
      <c r="AB92" s="1">
        <v>3.3999999999999998E-3</v>
      </c>
      <c r="AC92" s="1">
        <v>-137.1</v>
      </c>
      <c r="AD92" s="1">
        <v>3.4</v>
      </c>
      <c r="AE92" s="1">
        <v>-21.588504521027787</v>
      </c>
      <c r="AF92" s="1">
        <v>3.649472300780765E-2</v>
      </c>
      <c r="AH92" s="21"/>
      <c r="AI92" s="21"/>
      <c r="AJ92" s="30"/>
      <c r="AL92" s="21"/>
      <c r="AM92" s="21"/>
      <c r="AN92" s="21"/>
    </row>
    <row r="94" spans="1:40">
      <c r="B94" s="1" t="s">
        <v>1</v>
      </c>
      <c r="E94" s="2" t="s">
        <v>61</v>
      </c>
      <c r="F94" s="25">
        <v>44344</v>
      </c>
      <c r="G94" s="1">
        <v>1</v>
      </c>
      <c r="H94" s="1">
        <v>140</v>
      </c>
      <c r="I94" s="1">
        <v>250</v>
      </c>
      <c r="J94" s="1">
        <v>138.80000000000001</v>
      </c>
      <c r="K94" s="1">
        <f>J94</f>
        <v>138.80000000000001</v>
      </c>
      <c r="L94" s="12">
        <f>J94/$B$2</f>
        <v>0.4410549729901494</v>
      </c>
      <c r="M94" s="12">
        <f>K94/$B$2</f>
        <v>0.4410549729901494</v>
      </c>
      <c r="N94" s="12">
        <f>L94-M94</f>
        <v>0</v>
      </c>
      <c r="P94" s="3">
        <f>($W$94/100)*$AH$88*R94</f>
        <v>2.2395453003053958</v>
      </c>
      <c r="Q94" s="3">
        <f>(L94-P94)/P94</f>
        <v>-0.8030604815495338</v>
      </c>
      <c r="R94" s="3">
        <f>J94/SUM(J94:J98)</f>
        <v>9.4197488971835788E-2</v>
      </c>
      <c r="W94" s="1">
        <v>1.5</v>
      </c>
      <c r="X94" s="1">
        <v>-25.320126836271509</v>
      </c>
      <c r="Y94" s="1">
        <v>-100.9</v>
      </c>
      <c r="AA94" s="1">
        <v>0.9345</v>
      </c>
      <c r="AB94" s="1">
        <v>2.5999999999999999E-3</v>
      </c>
      <c r="AC94" s="1">
        <v>-73.5</v>
      </c>
      <c r="AD94" s="1">
        <v>2.6</v>
      </c>
      <c r="AE94" s="3">
        <v>-27.0656557236724</v>
      </c>
      <c r="AF94" s="1">
        <v>0.02</v>
      </c>
      <c r="AH94" s="1">
        <v>379.23</v>
      </c>
      <c r="AI94" s="1">
        <v>0</v>
      </c>
      <c r="AJ94" s="3">
        <f>(W94*(AH94))/(AH94+AI94)</f>
        <v>1.5</v>
      </c>
      <c r="AL94" s="3">
        <f>(R94*AE94)+(R95*AE95)+(R96*AE96)+(R97*AE97)+(R98*AE98)</f>
        <v>-22.141789522135475</v>
      </c>
      <c r="AM94" s="3">
        <f>(R94*AC94)+(R95*AC95)+(R96*AC96)+(R97*AC97)+(R98*AC98)</f>
        <v>-99.586318289786249</v>
      </c>
      <c r="AN94" s="1">
        <f>(R94*AA94)+(R95*AA95)+(R96*AA96)+(R97*AA97)+(R98*AA98)</f>
        <v>0.90817255514082118</v>
      </c>
    </row>
    <row r="95" spans="1:40">
      <c r="B95" s="1" t="s">
        <v>1</v>
      </c>
      <c r="E95" s="2" t="s">
        <v>61</v>
      </c>
      <c r="F95" s="25">
        <v>44344</v>
      </c>
      <c r="G95" s="1">
        <v>2</v>
      </c>
      <c r="H95" s="1">
        <f>I94</f>
        <v>250</v>
      </c>
      <c r="I95" s="1">
        <v>310</v>
      </c>
      <c r="J95" s="1">
        <v>546.79999999999995</v>
      </c>
      <c r="K95" s="1">
        <f>J95</f>
        <v>546.79999999999995</v>
      </c>
      <c r="L95" s="12">
        <f>J95/$B$2</f>
        <v>1.7375278042580233</v>
      </c>
      <c r="M95" s="12">
        <f>K95/$B$2</f>
        <v>1.7375278042580233</v>
      </c>
      <c r="N95" s="12">
        <f>L95-M95</f>
        <v>0</v>
      </c>
      <c r="P95" s="3">
        <f>($W$94/100)*$AH$88*R95</f>
        <v>8.8226467594163562</v>
      </c>
      <c r="Q95" s="3">
        <f>(L95-P95)/P95</f>
        <v>-0.8030604815495338</v>
      </c>
      <c r="R95" s="3">
        <f>J95/SUM(J94:J98)</f>
        <v>0.37108924329826948</v>
      </c>
      <c r="W95" s="21"/>
      <c r="X95" s="21"/>
      <c r="Y95" s="21"/>
      <c r="AA95" s="1">
        <v>0.91139999999999999</v>
      </c>
      <c r="AB95" s="1">
        <v>1.8E-3</v>
      </c>
      <c r="AC95" s="1">
        <v>-96.4</v>
      </c>
      <c r="AD95" s="1">
        <v>1.8</v>
      </c>
      <c r="AE95" s="3">
        <v>-25.543391893811801</v>
      </c>
      <c r="AF95" s="1">
        <v>0.05</v>
      </c>
      <c r="AH95" s="21"/>
      <c r="AI95" s="21"/>
      <c r="AJ95" s="30"/>
      <c r="AL95" s="21"/>
      <c r="AM95" s="21"/>
      <c r="AN95" s="21"/>
    </row>
    <row r="96" spans="1:40">
      <c r="B96" s="1" t="s">
        <v>1</v>
      </c>
      <c r="E96" s="2" t="s">
        <v>61</v>
      </c>
      <c r="F96" s="25">
        <v>44344</v>
      </c>
      <c r="G96" s="1">
        <v>3</v>
      </c>
      <c r="H96" s="1">
        <f>I95</f>
        <v>310</v>
      </c>
      <c r="I96" s="1">
        <v>350</v>
      </c>
      <c r="J96" s="1">
        <v>434.5</v>
      </c>
      <c r="K96" s="1">
        <f>J96</f>
        <v>434.5</v>
      </c>
      <c r="L96" s="12">
        <f t="shared" ref="L96:M98" si="14">J96/$B$2</f>
        <v>1.3806800127105181</v>
      </c>
      <c r="M96" s="12">
        <f t="shared" si="14"/>
        <v>1.3806800127105181</v>
      </c>
      <c r="N96" s="12">
        <f>L96-M96</f>
        <v>0</v>
      </c>
      <c r="P96" s="3">
        <f>($W$94/100)*$AH$88*R96</f>
        <v>7.0106803529012565</v>
      </c>
      <c r="Q96" s="3">
        <f>(L96-P96)/P96</f>
        <v>-0.8030604815495338</v>
      </c>
      <c r="R96" s="3">
        <f>J96/SUM(J94:J98)</f>
        <v>0.29487614523243982</v>
      </c>
      <c r="W96" s="21"/>
      <c r="X96" s="21"/>
      <c r="Y96" s="21"/>
      <c r="AA96" s="1">
        <v>0.91279999999999994</v>
      </c>
      <c r="AB96" s="1">
        <v>1.8E-3</v>
      </c>
      <c r="AC96" s="1">
        <v>-95</v>
      </c>
      <c r="AD96" s="1">
        <v>1.8</v>
      </c>
      <c r="AE96" s="3">
        <v>-24.768415213308387</v>
      </c>
      <c r="AF96" s="1">
        <v>0.06</v>
      </c>
      <c r="AH96" s="21"/>
      <c r="AI96" s="21"/>
      <c r="AJ96" s="30"/>
      <c r="AL96" s="21"/>
      <c r="AM96" s="21"/>
      <c r="AN96" s="21"/>
    </row>
    <row r="97" spans="1:40">
      <c r="B97" s="1" t="s">
        <v>1</v>
      </c>
      <c r="E97" s="2" t="s">
        <v>61</v>
      </c>
      <c r="F97" s="25">
        <v>44344</v>
      </c>
      <c r="G97" s="1">
        <v>4</v>
      </c>
      <c r="H97" s="1">
        <f>I96</f>
        <v>350</v>
      </c>
      <c r="I97" s="1">
        <v>385</v>
      </c>
      <c r="J97" s="1">
        <v>176.6</v>
      </c>
      <c r="K97" s="1">
        <f>J97</f>
        <v>176.6</v>
      </c>
      <c r="L97" s="12">
        <f t="shared" si="14"/>
        <v>0.56116936765173187</v>
      </c>
      <c r="M97" s="12">
        <f t="shared" si="14"/>
        <v>0.56116936765173187</v>
      </c>
      <c r="N97" s="12">
        <f>L97-M97</f>
        <v>0</v>
      </c>
      <c r="P97" s="3">
        <f>($W$94/100)*$AH$88*R97</f>
        <v>2.849450288428911</v>
      </c>
      <c r="Q97" s="3">
        <f>(L97-P97)/P97</f>
        <v>-0.8030604815495338</v>
      </c>
      <c r="R97" s="3">
        <f>J97/SUM(J94:J98)</f>
        <v>0.11985069562266713</v>
      </c>
      <c r="W97" s="21"/>
      <c r="X97" s="21"/>
      <c r="Y97" s="21"/>
      <c r="AA97" s="1">
        <v>0.88849999999999996</v>
      </c>
      <c r="AB97" s="1">
        <v>2.3999999999999998E-3</v>
      </c>
      <c r="AC97" s="1">
        <v>-119.1</v>
      </c>
      <c r="AD97" s="1">
        <v>2.4</v>
      </c>
      <c r="AE97" s="33"/>
      <c r="AH97" s="21"/>
      <c r="AI97" s="21"/>
      <c r="AJ97" s="30"/>
      <c r="AL97" s="21"/>
      <c r="AM97" s="21"/>
      <c r="AN97" s="21"/>
    </row>
    <row r="98" spans="1:40">
      <c r="B98" s="1" t="s">
        <v>1</v>
      </c>
      <c r="E98" s="2" t="s">
        <v>61</v>
      </c>
      <c r="F98" s="25">
        <v>44344</v>
      </c>
      <c r="G98" s="1">
        <v>5</v>
      </c>
      <c r="H98" s="1">
        <f>I97</f>
        <v>385</v>
      </c>
      <c r="I98" s="1">
        <v>800</v>
      </c>
      <c r="J98" s="1">
        <v>176.8</v>
      </c>
      <c r="K98" s="1">
        <f>J98</f>
        <v>176.8</v>
      </c>
      <c r="L98" s="12">
        <f t="shared" si="14"/>
        <v>0.56180489354941221</v>
      </c>
      <c r="M98" s="12">
        <f>K98/$B$2</f>
        <v>0.56180489354941221</v>
      </c>
      <c r="N98" s="12">
        <f>L98-M98</f>
        <v>0</v>
      </c>
      <c r="P98" s="3">
        <f>($W$94/100)*$AH$88*R98</f>
        <v>2.8526772989480831</v>
      </c>
      <c r="Q98" s="3">
        <f>(L98-P98)/P98</f>
        <v>-0.8030604815495338</v>
      </c>
      <c r="R98" s="3">
        <f>J98/SUM(J94:J98)</f>
        <v>0.11998642687478794</v>
      </c>
      <c r="W98" s="21"/>
      <c r="X98" s="21"/>
      <c r="Y98" s="21"/>
      <c r="AA98" s="1">
        <v>0.88580000000000003</v>
      </c>
      <c r="AB98" s="1">
        <v>2.5000000000000001E-3</v>
      </c>
      <c r="AC98" s="1">
        <v>-121.7</v>
      </c>
      <c r="AD98" s="1">
        <v>2.5</v>
      </c>
      <c r="AE98" s="3">
        <v>-23.417481610306012</v>
      </c>
      <c r="AF98" s="1">
        <v>0.04</v>
      </c>
      <c r="AH98" s="21"/>
      <c r="AI98" s="21"/>
      <c r="AJ98" s="30"/>
      <c r="AL98" s="21"/>
      <c r="AM98" s="21"/>
      <c r="AN98" s="21"/>
    </row>
    <row r="100" spans="1:40">
      <c r="A100" s="1" t="s">
        <v>70</v>
      </c>
      <c r="B100" s="1" t="s">
        <v>40</v>
      </c>
      <c r="C100" s="2" t="s">
        <v>54</v>
      </c>
      <c r="D100" s="2">
        <v>2021</v>
      </c>
      <c r="E100" s="2" t="s">
        <v>58</v>
      </c>
      <c r="F100" s="25">
        <v>44355</v>
      </c>
      <c r="G100" s="1">
        <v>1</v>
      </c>
      <c r="H100" s="1">
        <v>140</v>
      </c>
      <c r="I100" s="1">
        <v>245</v>
      </c>
      <c r="J100" s="1">
        <v>255.3</v>
      </c>
      <c r="K100" s="1">
        <f>J100</f>
        <v>255.3</v>
      </c>
      <c r="L100" s="12">
        <f>J100/$B$2</f>
        <v>0.81124880838894187</v>
      </c>
      <c r="M100" s="12">
        <f>K100/$B$2</f>
        <v>0.81124880838894187</v>
      </c>
      <c r="N100" s="12">
        <f>L100-M100</f>
        <v>0</v>
      </c>
      <c r="P100" s="3">
        <f>($W$100/100)*$AH$88*R100</f>
        <v>6.3592093066616933</v>
      </c>
      <c r="Q100" s="3">
        <f>(L100-P100)/P100</f>
        <v>-0.87242929595993879</v>
      </c>
      <c r="R100" s="3">
        <f>J100/SUM(J100:J104)</f>
        <v>6.8002024345417245E-2</v>
      </c>
      <c r="S100" s="1">
        <v>6.8000000000000005E-2</v>
      </c>
      <c r="U100" s="1">
        <v>228</v>
      </c>
      <c r="W100" s="1">
        <v>5.9</v>
      </c>
      <c r="X100" s="1">
        <v>-26.685508135642902</v>
      </c>
      <c r="Y100" s="1">
        <v>-331.3</v>
      </c>
      <c r="AA100" s="1">
        <v>0.66600000000000004</v>
      </c>
      <c r="AB100" s="1">
        <v>1.2999999999999999E-3</v>
      </c>
      <c r="AC100" s="1">
        <v>-339.7</v>
      </c>
      <c r="AD100" s="1">
        <v>1.3</v>
      </c>
      <c r="AE100" s="1">
        <v>-26.418850963957404</v>
      </c>
      <c r="AH100" s="1">
        <v>94.96</v>
      </c>
      <c r="AI100" s="1">
        <v>178.18</v>
      </c>
      <c r="AJ100" s="3">
        <f>(W100*(AH100))/(AH100+AI100)</f>
        <v>2.0511971882551072</v>
      </c>
      <c r="AL100" s="3">
        <f>(R100*AE100)+(R101*AE101)+(R102*AE102)+(R103*AE103)+(R104*AE104)</f>
        <v>-24.971173320316094</v>
      </c>
      <c r="AM100" s="3">
        <f>(R100*AC100)+(R101*AC101)+(R102*AC102)+(R103*AC103)+(R104*AC104)</f>
        <v>-337.20430706123636</v>
      </c>
      <c r="AN100" s="1">
        <f>(R100*AA100)+(R101*AA101)+(R102*AA102)+(R103*AA103)+(R104*AA104)</f>
        <v>0.66848779266441127</v>
      </c>
    </row>
    <row r="101" spans="1:40">
      <c r="A101" s="1" t="s">
        <v>70</v>
      </c>
      <c r="B101" s="1" t="s">
        <v>40</v>
      </c>
      <c r="C101" s="2" t="s">
        <v>54</v>
      </c>
      <c r="D101" s="2">
        <v>2021</v>
      </c>
      <c r="E101" s="2" t="s">
        <v>58</v>
      </c>
      <c r="F101" s="25">
        <v>44355</v>
      </c>
      <c r="G101" s="1">
        <v>2</v>
      </c>
      <c r="H101" s="1">
        <f>I100</f>
        <v>245</v>
      </c>
      <c r="I101" s="1">
        <v>320</v>
      </c>
      <c r="J101" s="1">
        <f>474+320.4+1169.9</f>
        <v>1964.3000000000002</v>
      </c>
      <c r="K101" s="1">
        <f>J101</f>
        <v>1964.3000000000002</v>
      </c>
      <c r="L101" s="12">
        <f>J101/$B$2</f>
        <v>6.241817604067367</v>
      </c>
      <c r="M101" s="12">
        <f>K101/$B$2</f>
        <v>6.241817604067367</v>
      </c>
      <c r="N101" s="12">
        <f>L101-M101</f>
        <v>0</v>
      </c>
      <c r="P101" s="3">
        <f>($W$100/100)*$AH$88*R101</f>
        <v>48.928299416668885</v>
      </c>
      <c r="Q101" s="3">
        <f>(L101-P101)/P101</f>
        <v>-0.87242929595993879</v>
      </c>
      <c r="R101" s="3">
        <f>J101/SUM(J100:J104)</f>
        <v>0.52321338198865297</v>
      </c>
      <c r="S101" s="1">
        <v>0.503</v>
      </c>
      <c r="U101" s="1">
        <v>286</v>
      </c>
      <c r="W101" s="21"/>
      <c r="X101" s="21"/>
      <c r="Y101" s="21"/>
      <c r="AA101" s="1">
        <v>0.67900000000000005</v>
      </c>
      <c r="AB101" s="1">
        <v>1.4E-3</v>
      </c>
      <c r="AC101" s="1">
        <v>-326.8</v>
      </c>
      <c r="AD101" s="1">
        <v>1.4</v>
      </c>
      <c r="AE101" s="1">
        <v>-25.268921805422476</v>
      </c>
      <c r="AH101" s="21"/>
      <c r="AI101" s="21"/>
      <c r="AJ101" s="30"/>
      <c r="AL101" s="21"/>
      <c r="AM101" s="21"/>
      <c r="AN101" s="21"/>
    </row>
    <row r="102" spans="1:40">
      <c r="A102" s="1" t="s">
        <v>70</v>
      </c>
      <c r="B102" s="1" t="s">
        <v>40</v>
      </c>
      <c r="C102" s="2" t="s">
        <v>54</v>
      </c>
      <c r="D102" s="2">
        <v>2021</v>
      </c>
      <c r="E102" s="2" t="s">
        <v>58</v>
      </c>
      <c r="F102" s="25">
        <v>44355</v>
      </c>
      <c r="G102" s="1">
        <v>3</v>
      </c>
      <c r="H102" s="1">
        <f>I101</f>
        <v>320</v>
      </c>
      <c r="I102" s="1">
        <v>360</v>
      </c>
      <c r="J102" s="1">
        <v>685.8</v>
      </c>
      <c r="K102" s="1">
        <f>J102</f>
        <v>685.8</v>
      </c>
      <c r="L102" s="12">
        <f t="shared" ref="L102:M104" si="15">J102/$B$2</f>
        <v>2.179218303145853</v>
      </c>
      <c r="M102" s="12">
        <f t="shared" si="15"/>
        <v>2.179218303145853</v>
      </c>
      <c r="N102" s="12">
        <f>L102-M102</f>
        <v>0</v>
      </c>
      <c r="P102" s="3">
        <f>($W$100/100)*$AH$88*R102</f>
        <v>17.082435340809202</v>
      </c>
      <c r="Q102" s="3">
        <f>(L102-P102)/P102</f>
        <v>-0.87242929595993879</v>
      </c>
      <c r="R102" s="3">
        <f>J102/SUM(J100:J104)</f>
        <v>0.18267053778334172</v>
      </c>
      <c r="S102" s="1">
        <v>0.18</v>
      </c>
      <c r="U102" s="1">
        <v>338</v>
      </c>
      <c r="W102" s="21"/>
      <c r="X102" s="21"/>
      <c r="Y102" s="21"/>
      <c r="AA102" s="1">
        <v>0.66520000000000001</v>
      </c>
      <c r="AB102" s="1">
        <v>1.2999999999999999E-3</v>
      </c>
      <c r="AC102" s="1">
        <v>-340.4</v>
      </c>
      <c r="AD102" s="1">
        <v>1.3</v>
      </c>
      <c r="AE102" s="1">
        <v>-23.932657505626693</v>
      </c>
      <c r="AH102" s="21"/>
      <c r="AI102" s="21"/>
      <c r="AJ102" s="30"/>
      <c r="AL102" s="21"/>
      <c r="AM102" s="21"/>
      <c r="AN102" s="21"/>
    </row>
    <row r="103" spans="1:40">
      <c r="A103" s="1" t="s">
        <v>70</v>
      </c>
      <c r="B103" s="1" t="s">
        <v>40</v>
      </c>
      <c r="C103" s="2" t="s">
        <v>54</v>
      </c>
      <c r="D103" s="2">
        <v>2021</v>
      </c>
      <c r="E103" s="2" t="s">
        <v>58</v>
      </c>
      <c r="F103" s="25">
        <v>44355</v>
      </c>
      <c r="G103" s="1">
        <v>4</v>
      </c>
      <c r="H103" s="1">
        <f>I102</f>
        <v>360</v>
      </c>
      <c r="I103" s="1">
        <v>408</v>
      </c>
      <c r="J103" s="1">
        <v>485.8</v>
      </c>
      <c r="K103" s="1">
        <f>J103</f>
        <v>485.8</v>
      </c>
      <c r="L103" s="12">
        <f t="shared" si="15"/>
        <v>1.5436924054655228</v>
      </c>
      <c r="M103" s="12">
        <f t="shared" si="15"/>
        <v>1.5436924054655228</v>
      </c>
      <c r="N103" s="12">
        <f>L103-M103</f>
        <v>0</v>
      </c>
      <c r="P103" s="3">
        <f>($W$100/100)*$AH$88*R103</f>
        <v>12.100681085688409</v>
      </c>
      <c r="Q103" s="3">
        <f>(L103-P103)/P103</f>
        <v>-0.87242929595993879</v>
      </c>
      <c r="R103" s="3">
        <f>J103/SUM(J100:J104)</f>
        <v>0.12939828996084488</v>
      </c>
      <c r="S103" s="1">
        <v>0.129</v>
      </c>
      <c r="U103" s="1">
        <v>381</v>
      </c>
      <c r="W103" s="21"/>
      <c r="X103" s="21"/>
      <c r="Y103" s="21"/>
      <c r="AA103" s="1">
        <v>0.66010000000000002</v>
      </c>
      <c r="AB103" s="1">
        <v>1.4E-3</v>
      </c>
      <c r="AC103" s="1">
        <v>-345.5</v>
      </c>
      <c r="AD103" s="1">
        <v>1.4</v>
      </c>
      <c r="AE103" s="1">
        <v>-25.074525038016354</v>
      </c>
      <c r="AH103" s="21"/>
      <c r="AI103" s="21"/>
      <c r="AJ103" s="30"/>
      <c r="AL103" s="21"/>
      <c r="AM103" s="21"/>
      <c r="AN103" s="21"/>
    </row>
    <row r="104" spans="1:40">
      <c r="A104" s="1" t="s">
        <v>70</v>
      </c>
      <c r="B104" s="1" t="s">
        <v>40</v>
      </c>
      <c r="C104" s="2" t="s">
        <v>54</v>
      </c>
      <c r="D104" s="2">
        <v>2021</v>
      </c>
      <c r="E104" s="2" t="s">
        <v>58</v>
      </c>
      <c r="F104" s="25">
        <v>44355</v>
      </c>
      <c r="G104" s="1">
        <v>5</v>
      </c>
      <c r="H104" s="1">
        <f>I103</f>
        <v>408</v>
      </c>
      <c r="I104" s="1">
        <v>800</v>
      </c>
      <c r="J104" s="1">
        <v>363.1</v>
      </c>
      <c r="K104" s="1">
        <f>J104</f>
        <v>363.1</v>
      </c>
      <c r="L104" s="12">
        <f t="shared" si="15"/>
        <v>1.1537972672386401</v>
      </c>
      <c r="M104" s="12">
        <f>K104/$B$2</f>
        <v>1.1537972672386401</v>
      </c>
      <c r="N104" s="12">
        <f>L104-M104</f>
        <v>0</v>
      </c>
      <c r="P104" s="3">
        <f>($W$100/100)*$AH$88*R104</f>
        <v>9.0443748501718009</v>
      </c>
      <c r="Q104" s="3">
        <f>(L104-P104)/P104</f>
        <v>-0.87242929595993879</v>
      </c>
      <c r="R104" s="3">
        <f>J104/SUM(J100:J104)</f>
        <v>9.6715765921743052E-2</v>
      </c>
      <c r="S104" s="1">
        <v>0.12</v>
      </c>
      <c r="U104" s="1">
        <v>438</v>
      </c>
      <c r="W104" s="21"/>
      <c r="X104" s="21"/>
      <c r="Y104" s="21"/>
      <c r="AA104" s="1">
        <v>0.63080000000000003</v>
      </c>
      <c r="AB104" s="1">
        <v>1.2999999999999999E-3</v>
      </c>
      <c r="AC104" s="1">
        <v>-374.6</v>
      </c>
      <c r="AD104" s="1">
        <v>1.3</v>
      </c>
      <c r="AE104" s="1">
        <v>-24.165737984428247</v>
      </c>
      <c r="AH104" s="21"/>
      <c r="AI104" s="21"/>
      <c r="AJ104" s="30"/>
      <c r="AL104" s="21"/>
      <c r="AM104" s="21"/>
      <c r="AN104" s="21"/>
    </row>
    <row r="106" spans="1:40">
      <c r="A106" s="1" t="s">
        <v>66</v>
      </c>
      <c r="B106" s="1" t="s">
        <v>38</v>
      </c>
      <c r="C106" s="2" t="s">
        <v>54</v>
      </c>
      <c r="D106" s="2">
        <v>2021</v>
      </c>
      <c r="E106" s="2" t="s">
        <v>77</v>
      </c>
      <c r="F106" s="25">
        <v>44355</v>
      </c>
      <c r="G106" s="1">
        <v>1</v>
      </c>
      <c r="H106" s="1">
        <v>140</v>
      </c>
      <c r="I106" s="1">
        <v>200</v>
      </c>
      <c r="J106" s="1">
        <v>24.22</v>
      </c>
      <c r="K106" s="1">
        <f>J106</f>
        <v>24.22</v>
      </c>
      <c r="L106" s="12">
        <f t="shared" ref="L106:M110" si="16">J106/$B$2</f>
        <v>7.6962186209088013E-2</v>
      </c>
      <c r="M106" s="12">
        <f t="shared" si="16"/>
        <v>7.6962186209088013E-2</v>
      </c>
      <c r="N106" s="12">
        <f>L106-M106</f>
        <v>0</v>
      </c>
      <c r="P106" s="3">
        <f>($W$100/100)*$AH$88*R106</f>
        <v>1.8019709289374022</v>
      </c>
      <c r="Q106" s="3">
        <f>(L106-P106)/P106</f>
        <v>-0.95728999565244288</v>
      </c>
      <c r="R106" s="3">
        <f>J106/SUM(J106:J110)</f>
        <v>1.9269325016707504E-2</v>
      </c>
      <c r="S106" s="1">
        <v>0.02</v>
      </c>
      <c r="U106" s="1">
        <v>177</v>
      </c>
      <c r="W106" s="1">
        <v>2.2000000000000002</v>
      </c>
      <c r="X106" s="1">
        <v>-24.622552050858644</v>
      </c>
      <c r="Y106" s="1">
        <v>-863.3</v>
      </c>
      <c r="AA106" s="17">
        <v>0.18</v>
      </c>
      <c r="AB106" s="17"/>
      <c r="AC106" s="17">
        <v>-800</v>
      </c>
      <c r="AD106" s="17"/>
      <c r="AE106" s="1">
        <v>-22.404097915296767</v>
      </c>
      <c r="AF106" s="1">
        <v>3.9231559677862293E-2</v>
      </c>
      <c r="AH106" s="1">
        <v>379.23</v>
      </c>
      <c r="AI106" s="1">
        <v>0</v>
      </c>
      <c r="AJ106" s="3">
        <f>(W106*(AH106))/(AH106+AI106)</f>
        <v>2.2000000000000002</v>
      </c>
      <c r="AL106" s="3">
        <f>(R106*AE106)+(R107*AE107)+(R108*AE108)+(R109*AE109)+(R110*AE110)</f>
        <v>-24.444077222807167</v>
      </c>
      <c r="AM106" s="3">
        <f>(R106*AC106)+(R107*AC107)+(R108*AC108)+(R109*AC109)+(R110*AC110)</f>
        <v>-874.78756006746653</v>
      </c>
      <c r="AN106" s="1">
        <f>(R106*AA106)+(R107*AA107)+(R108*AA108)+(R109*AA109)+(R110*AA110)</f>
        <v>0.1258463386691277</v>
      </c>
    </row>
    <row r="107" spans="1:40">
      <c r="A107" s="1" t="s">
        <v>66</v>
      </c>
      <c r="B107" s="1" t="s">
        <v>38</v>
      </c>
      <c r="C107" s="2" t="s">
        <v>54</v>
      </c>
      <c r="D107" s="2">
        <v>2021</v>
      </c>
      <c r="E107" s="2" t="s">
        <v>77</v>
      </c>
      <c r="F107" s="25">
        <v>44355</v>
      </c>
      <c r="G107" s="1">
        <v>2</v>
      </c>
      <c r="H107" s="1">
        <f>I106</f>
        <v>200</v>
      </c>
      <c r="I107" s="1">
        <v>260</v>
      </c>
      <c r="J107" s="1">
        <v>212.4</v>
      </c>
      <c r="K107" s="1">
        <f>J107</f>
        <v>212.4</v>
      </c>
      <c r="L107" s="12">
        <f t="shared" si="16"/>
        <v>0.674928503336511</v>
      </c>
      <c r="M107" s="12">
        <f t="shared" si="16"/>
        <v>0.674928503336511</v>
      </c>
      <c r="N107" s="12">
        <f>L107-M107</f>
        <v>0</v>
      </c>
      <c r="P107" s="3">
        <f>($W$100/100)*$AH$88*R107</f>
        <v>15.802585685644273</v>
      </c>
      <c r="Q107" s="3">
        <f>(L107-P107)/P107</f>
        <v>-0.95728999565244288</v>
      </c>
      <c r="R107" s="3">
        <f>J107/SUM(J106:J110)</f>
        <v>0.168984501798046</v>
      </c>
      <c r="S107" s="1">
        <v>0.11600000000000001</v>
      </c>
      <c r="U107" s="1">
        <v>243</v>
      </c>
      <c r="W107" s="21"/>
      <c r="X107" s="21"/>
      <c r="Y107" s="21"/>
      <c r="AA107" s="1">
        <v>0.1492</v>
      </c>
      <c r="AB107" s="1">
        <v>6.9999999999999999E-4</v>
      </c>
      <c r="AC107" s="1">
        <v>-852.1</v>
      </c>
      <c r="AD107" s="1">
        <v>0.7</v>
      </c>
      <c r="AE107" s="1">
        <v>-26.436942234968591</v>
      </c>
      <c r="AF107" s="1">
        <v>2.5771022263736398E-2</v>
      </c>
      <c r="AH107" s="21"/>
      <c r="AI107" s="21"/>
      <c r="AJ107" s="30"/>
      <c r="AL107" s="21"/>
      <c r="AM107" s="21"/>
      <c r="AN107" s="21"/>
    </row>
    <row r="108" spans="1:40">
      <c r="A108" s="1" t="s">
        <v>66</v>
      </c>
      <c r="B108" s="1" t="s">
        <v>38</v>
      </c>
      <c r="C108" s="2" t="s">
        <v>54</v>
      </c>
      <c r="D108" s="2">
        <v>2021</v>
      </c>
      <c r="E108" s="2" t="s">
        <v>77</v>
      </c>
      <c r="F108" s="25">
        <v>44355</v>
      </c>
      <c r="G108" s="1">
        <v>3</v>
      </c>
      <c r="H108" s="1">
        <f>I107</f>
        <v>260</v>
      </c>
      <c r="I108" s="1">
        <v>370</v>
      </c>
      <c r="J108" s="1">
        <v>769.7</v>
      </c>
      <c r="K108" s="1">
        <f>J108</f>
        <v>769.7</v>
      </c>
      <c r="L108" s="12">
        <f t="shared" si="16"/>
        <v>2.4458214172227519</v>
      </c>
      <c r="M108" s="12">
        <f t="shared" si="16"/>
        <v>2.4458214172227519</v>
      </c>
      <c r="N108" s="12">
        <f>L108-M108</f>
        <v>0</v>
      </c>
      <c r="P108" s="3">
        <f>($W$100/100)*$AH$88*R108</f>
        <v>57.265773080227859</v>
      </c>
      <c r="Q108" s="3">
        <f>(L108-P108)/P108</f>
        <v>-0.95728999565244288</v>
      </c>
      <c r="R108" s="3">
        <f>J108/SUM(J106:J110)</f>
        <v>0.61236992012220348</v>
      </c>
      <c r="S108" s="1">
        <v>0.67300000000000004</v>
      </c>
      <c r="U108" s="1">
        <v>321</v>
      </c>
      <c r="W108" s="21"/>
      <c r="X108" s="21"/>
      <c r="Y108" s="21"/>
      <c r="AA108" s="1">
        <v>0.121</v>
      </c>
      <c r="AB108" s="1">
        <v>5.0000000000000001E-4</v>
      </c>
      <c r="AC108" s="1">
        <v>-880</v>
      </c>
      <c r="AD108" s="1">
        <v>0.5</v>
      </c>
      <c r="AE108" s="1">
        <v>-24.592105643082583</v>
      </c>
      <c r="AF108" s="1">
        <v>5.5770085490845389E-2</v>
      </c>
      <c r="AH108" s="21"/>
      <c r="AI108" s="21"/>
      <c r="AJ108" s="30"/>
      <c r="AL108" s="21"/>
      <c r="AM108" s="21"/>
      <c r="AN108" s="21"/>
    </row>
    <row r="109" spans="1:40">
      <c r="A109" s="1" t="s">
        <v>66</v>
      </c>
      <c r="B109" s="1" t="s">
        <v>38</v>
      </c>
      <c r="C109" s="2" t="s">
        <v>54</v>
      </c>
      <c r="D109" s="2">
        <v>2021</v>
      </c>
      <c r="E109" s="2" t="s">
        <v>77</v>
      </c>
      <c r="F109" s="25">
        <v>44355</v>
      </c>
      <c r="G109" s="1">
        <v>4</v>
      </c>
      <c r="H109" s="1">
        <f>I108</f>
        <v>370</v>
      </c>
      <c r="I109" s="1">
        <v>410</v>
      </c>
      <c r="J109" s="1">
        <v>152.6</v>
      </c>
      <c r="K109" s="1">
        <f>J109</f>
        <v>152.6</v>
      </c>
      <c r="L109" s="12">
        <f t="shared" si="16"/>
        <v>0.48490625993009218</v>
      </c>
      <c r="M109" s="12">
        <f t="shared" si="16"/>
        <v>0.48490625993009218</v>
      </c>
      <c r="N109" s="12">
        <f>L109-M109</f>
        <v>0</v>
      </c>
      <c r="P109" s="3">
        <f>($W$100/100)*$AH$88*R109</f>
        <v>11.353458453998662</v>
      </c>
      <c r="Q109" s="3">
        <f>(L109-P109)/P109</f>
        <v>-0.95728999565244288</v>
      </c>
      <c r="R109" s="3">
        <f>J109/SUM(J106:J110)</f>
        <v>0.12140788594341723</v>
      </c>
      <c r="S109" s="1">
        <v>0.112</v>
      </c>
      <c r="U109" s="1">
        <v>387</v>
      </c>
      <c r="W109" s="21"/>
      <c r="X109" s="21"/>
      <c r="Y109" s="21"/>
      <c r="AA109" s="1">
        <v>0.115</v>
      </c>
      <c r="AB109" s="1">
        <v>5.9999999999999995E-4</v>
      </c>
      <c r="AC109" s="1">
        <v>-885.9</v>
      </c>
      <c r="AD109" s="1">
        <v>0.6</v>
      </c>
      <c r="AE109" s="1">
        <v>-22.809233712236868</v>
      </c>
      <c r="AF109" s="1">
        <v>1.4776215391957948E-2</v>
      </c>
      <c r="AH109" s="21"/>
      <c r="AI109" s="21"/>
      <c r="AJ109" s="30"/>
      <c r="AL109" s="21"/>
      <c r="AM109" s="21"/>
      <c r="AN109" s="21"/>
    </row>
    <row r="110" spans="1:40">
      <c r="A110" s="1" t="s">
        <v>66</v>
      </c>
      <c r="B110" s="1" t="s">
        <v>38</v>
      </c>
      <c r="C110" s="2" t="s">
        <v>54</v>
      </c>
      <c r="D110" s="2">
        <v>2021</v>
      </c>
      <c r="E110" s="2" t="s">
        <v>77</v>
      </c>
      <c r="F110" s="25">
        <v>44355</v>
      </c>
      <c r="G110" s="1">
        <v>5</v>
      </c>
      <c r="H110" s="1">
        <f>I109</f>
        <v>410</v>
      </c>
      <c r="I110" s="1">
        <v>800</v>
      </c>
      <c r="J110" s="1">
        <v>98</v>
      </c>
      <c r="K110" s="1">
        <f>J110</f>
        <v>98</v>
      </c>
      <c r="L110" s="12">
        <f t="shared" si="16"/>
        <v>0.31140768986336193</v>
      </c>
      <c r="M110" s="12">
        <f t="shared" si="16"/>
        <v>0.31140768986336193</v>
      </c>
      <c r="N110" s="12">
        <f>L110-M110</f>
        <v>0</v>
      </c>
      <c r="P110" s="3">
        <f>($W$100/100)*$AH$88*R110</f>
        <v>7.291211851191802</v>
      </c>
      <c r="Q110" s="3">
        <f>(L110-P110)/P110</f>
        <v>-0.95728999565244288</v>
      </c>
      <c r="R110" s="3">
        <f>J110/SUM(J106:J110)</f>
        <v>7.7968367119625751E-2</v>
      </c>
      <c r="S110" s="1">
        <v>7.9000000000000001E-2</v>
      </c>
      <c r="U110" s="1">
        <v>437</v>
      </c>
      <c r="W110" s="21"/>
      <c r="X110" s="21"/>
      <c r="Y110" s="21"/>
      <c r="AA110" s="1">
        <v>0.1168</v>
      </c>
      <c r="AB110" s="1">
        <v>8.9999999999999998E-4</v>
      </c>
      <c r="AC110" s="1">
        <v>-884.2</v>
      </c>
      <c r="AD110" s="1">
        <v>0.9</v>
      </c>
      <c r="AE110" s="1">
        <v>-22.012071252111898</v>
      </c>
      <c r="AF110" s="1">
        <v>7.576670887545589E-2</v>
      </c>
      <c r="AH110" s="21"/>
      <c r="AI110" s="21"/>
      <c r="AJ110" s="30"/>
      <c r="AL110" s="21"/>
      <c r="AM110" s="21"/>
      <c r="AN110" s="21"/>
    </row>
    <row r="112" spans="1:40">
      <c r="A112" s="1" t="s">
        <v>64</v>
      </c>
      <c r="B112" s="1" t="s">
        <v>1</v>
      </c>
      <c r="C112" s="2" t="s">
        <v>54</v>
      </c>
      <c r="D112" s="2">
        <v>2018</v>
      </c>
      <c r="E112" s="2" t="s">
        <v>73</v>
      </c>
      <c r="F112" s="25">
        <v>44355</v>
      </c>
      <c r="G112" s="1">
        <v>1</v>
      </c>
      <c r="H112" s="1">
        <v>140</v>
      </c>
      <c r="I112" s="1">
        <v>250</v>
      </c>
      <c r="J112" s="1">
        <v>114.96</v>
      </c>
      <c r="K112" s="1">
        <f>J112</f>
        <v>114.96</v>
      </c>
      <c r="L112" s="12">
        <f t="shared" ref="L112:M116" si="17">J112/$B$2</f>
        <v>0.36530028598665393</v>
      </c>
      <c r="M112" s="12">
        <f t="shared" si="17"/>
        <v>0.36530028598665393</v>
      </c>
      <c r="N112" s="12">
        <f>L112-M112</f>
        <v>0</v>
      </c>
      <c r="P112" s="3">
        <f>($W$100/100)*$AH$88*R112</f>
        <v>9.130233213867136</v>
      </c>
      <c r="Q112" s="3">
        <f>(L112-P112)/P112</f>
        <v>-0.95999003777561442</v>
      </c>
      <c r="R112" s="3">
        <f>J112/SUM(J112:J116)</f>
        <v>9.7633889898595269E-2</v>
      </c>
      <c r="S112" s="1">
        <v>8.1000000000000003E-2</v>
      </c>
      <c r="U112" s="1">
        <v>233</v>
      </c>
      <c r="W112" s="1">
        <v>1.5</v>
      </c>
      <c r="X112" s="1">
        <v>-25.320126836271509</v>
      </c>
      <c r="Y112" s="1">
        <v>-100.9</v>
      </c>
      <c r="AA112" s="1">
        <v>0.9345</v>
      </c>
      <c r="AB112" s="1">
        <v>2.5999999999999999E-3</v>
      </c>
      <c r="AC112" s="1">
        <v>-73.5</v>
      </c>
      <c r="AD112" s="1">
        <v>2.6</v>
      </c>
      <c r="AE112" s="31">
        <v>-27.07</v>
      </c>
      <c r="AF112" s="16">
        <v>0.02</v>
      </c>
      <c r="AH112" s="1">
        <v>379.23</v>
      </c>
      <c r="AI112" s="1">
        <v>0</v>
      </c>
      <c r="AJ112" s="3">
        <f>W112</f>
        <v>1.5</v>
      </c>
      <c r="AL112" s="3">
        <f>(R112*AE112)+(R113*AE113)+(R114*AE114)+(R115*AE115)+(R116*AE116)</f>
        <v>-25.089693237986854</v>
      </c>
      <c r="AM112" s="3">
        <f>(R112*AC112)+(R113*AC113)+(R114*AC114)+(R115*AC115)+(R116*AC116)</f>
        <v>-99.647325599171083</v>
      </c>
      <c r="AN112" s="1">
        <f>(R112*AA112)+(R113*AA113)+(R114*AA114)+(R115*AA115)+(R116*AA116)</f>
        <v>0.90811332019771362</v>
      </c>
    </row>
    <row r="113" spans="1:40">
      <c r="A113" s="1" t="s">
        <v>64</v>
      </c>
      <c r="B113" s="1" t="s">
        <v>1</v>
      </c>
      <c r="C113" s="2" t="s">
        <v>54</v>
      </c>
      <c r="D113" s="2">
        <v>2018</v>
      </c>
      <c r="E113" s="2" t="s">
        <v>73</v>
      </c>
      <c r="F113" s="25">
        <v>44355</v>
      </c>
      <c r="G113" s="1">
        <v>2</v>
      </c>
      <c r="H113" s="1">
        <f>I112</f>
        <v>250</v>
      </c>
      <c r="I113" s="1">
        <v>320</v>
      </c>
      <c r="J113" s="1">
        <v>544.4</v>
      </c>
      <c r="K113" s="1">
        <f>J113</f>
        <v>544.4</v>
      </c>
      <c r="L113" s="12">
        <f t="shared" si="17"/>
        <v>1.7299014934858596</v>
      </c>
      <c r="M113" s="12">
        <f t="shared" si="17"/>
        <v>1.7299014934858596</v>
      </c>
      <c r="N113" s="12">
        <f>L113-M113</f>
        <v>0</v>
      </c>
      <c r="P113" s="3">
        <f>($W$100/100)*$AH$88*R113</f>
        <v>43.236768977290097</v>
      </c>
      <c r="Q113" s="3">
        <f>(L113-P113)/P113</f>
        <v>-0.95999003777561442</v>
      </c>
      <c r="R113" s="3">
        <f>J113/SUM(J112:J116)</f>
        <v>0.46235116267219267</v>
      </c>
      <c r="S113" s="1">
        <v>0.42699999999999999</v>
      </c>
      <c r="U113" s="1">
        <v>292</v>
      </c>
      <c r="W113" s="21"/>
      <c r="X113" s="21"/>
      <c r="Y113" s="21"/>
      <c r="AA113" s="1">
        <v>0.91139999999999999</v>
      </c>
      <c r="AB113" s="1">
        <v>1.8E-3</v>
      </c>
      <c r="AC113" s="1">
        <v>-96.4</v>
      </c>
      <c r="AD113" s="1">
        <v>1.8</v>
      </c>
      <c r="AE113" s="31">
        <v>-25.54</v>
      </c>
      <c r="AF113" s="16">
        <v>0.05</v>
      </c>
      <c r="AH113" s="21"/>
      <c r="AI113" s="21"/>
      <c r="AJ113" s="30"/>
      <c r="AL113" s="21"/>
      <c r="AM113" s="21"/>
      <c r="AN113" s="21"/>
    </row>
    <row r="114" spans="1:40">
      <c r="A114" s="1" t="s">
        <v>64</v>
      </c>
      <c r="B114" s="1" t="s">
        <v>1</v>
      </c>
      <c r="C114" s="2" t="s">
        <v>54</v>
      </c>
      <c r="D114" s="2">
        <v>2018</v>
      </c>
      <c r="E114" s="2" t="s">
        <v>73</v>
      </c>
      <c r="F114" s="25">
        <v>44355</v>
      </c>
      <c r="G114" s="1">
        <v>3</v>
      </c>
      <c r="H114" s="1">
        <f>I113</f>
        <v>320</v>
      </c>
      <c r="I114" s="1">
        <v>355</v>
      </c>
      <c r="J114" s="1">
        <v>233.5</v>
      </c>
      <c r="K114" s="1">
        <f>J114</f>
        <v>233.5</v>
      </c>
      <c r="L114" s="12">
        <f t="shared" si="17"/>
        <v>0.74197648554178586</v>
      </c>
      <c r="M114" s="12">
        <f t="shared" si="17"/>
        <v>0.74197648554178586</v>
      </c>
      <c r="N114" s="12">
        <f>L114-M114</f>
        <v>0</v>
      </c>
      <c r="P114" s="3">
        <f>($W$100/100)*$AH$88*R114</f>
        <v>18.544793453705434</v>
      </c>
      <c r="Q114" s="3">
        <f>(L114-P114)/P114</f>
        <v>-0.95999003777561442</v>
      </c>
      <c r="R114" s="3">
        <f>J114/SUM(J112:J116)</f>
        <v>0.19830822278463811</v>
      </c>
      <c r="S114" s="1">
        <v>0.221</v>
      </c>
      <c r="U114" s="1">
        <v>336</v>
      </c>
      <c r="W114" s="21"/>
      <c r="X114" s="21"/>
      <c r="Y114" s="21"/>
      <c r="AA114" s="1">
        <v>0.91279999999999994</v>
      </c>
      <c r="AB114" s="1">
        <v>1.8E-3</v>
      </c>
      <c r="AC114" s="1">
        <v>-95</v>
      </c>
      <c r="AD114" s="1">
        <v>1.8</v>
      </c>
      <c r="AE114" s="31">
        <v>-24.77</v>
      </c>
      <c r="AF114" s="16">
        <v>0.06</v>
      </c>
      <c r="AH114" s="21"/>
      <c r="AI114" s="21"/>
      <c r="AJ114" s="30"/>
      <c r="AL114" s="21"/>
      <c r="AM114" s="21"/>
      <c r="AN114" s="21"/>
    </row>
    <row r="115" spans="1:40">
      <c r="A115" s="1" t="s">
        <v>64</v>
      </c>
      <c r="B115" s="1" t="s">
        <v>1</v>
      </c>
      <c r="C115" s="2" t="s">
        <v>54</v>
      </c>
      <c r="D115" s="2">
        <v>2018</v>
      </c>
      <c r="E115" s="2" t="s">
        <v>73</v>
      </c>
      <c r="F115" s="25">
        <v>44355</v>
      </c>
      <c r="G115" s="1">
        <v>4</v>
      </c>
      <c r="H115" s="1">
        <f>I114</f>
        <v>355</v>
      </c>
      <c r="I115" s="1">
        <v>395</v>
      </c>
      <c r="J115" s="1">
        <v>160.5</v>
      </c>
      <c r="K115" s="1">
        <f>J115</f>
        <v>160.5</v>
      </c>
      <c r="L115" s="12">
        <f t="shared" si="17"/>
        <v>0.51000953288846518</v>
      </c>
      <c r="M115" s="12">
        <f t="shared" si="17"/>
        <v>0.51000953288846518</v>
      </c>
      <c r="N115" s="12">
        <f>L115-M115</f>
        <v>0</v>
      </c>
      <c r="P115" s="3">
        <f>($W$100/100)*$AH$88*R115</f>
        <v>12.747063594517011</v>
      </c>
      <c r="Q115" s="3">
        <f>(L115-P115)/P115</f>
        <v>-0.95999003777561442</v>
      </c>
      <c r="R115" s="3">
        <f>J115/SUM(J112:J116)</f>
        <v>0.13631036298472984</v>
      </c>
      <c r="S115" s="1">
        <v>0.152</v>
      </c>
      <c r="U115" s="1">
        <v>372</v>
      </c>
      <c r="W115" s="21"/>
      <c r="X115" s="21"/>
      <c r="Y115" s="21"/>
      <c r="AA115" s="1">
        <v>0.88849999999999996</v>
      </c>
      <c r="AB115" s="1">
        <v>2.3999999999999998E-3</v>
      </c>
      <c r="AC115" s="1">
        <v>-119.1</v>
      </c>
      <c r="AD115" s="1">
        <v>2.4</v>
      </c>
      <c r="AE115" s="32">
        <v>-23.9</v>
      </c>
      <c r="AF115" s="16"/>
      <c r="AH115" s="21"/>
      <c r="AI115" s="21"/>
      <c r="AJ115" s="30"/>
      <c r="AL115" s="21"/>
      <c r="AM115" s="21"/>
      <c r="AN115" s="21"/>
    </row>
    <row r="116" spans="1:40">
      <c r="A116" s="1" t="s">
        <v>64</v>
      </c>
      <c r="B116" s="1" t="s">
        <v>1</v>
      </c>
      <c r="C116" s="2" t="s">
        <v>54</v>
      </c>
      <c r="D116" s="2">
        <v>2018</v>
      </c>
      <c r="E116" s="2" t="s">
        <v>73</v>
      </c>
      <c r="F116" s="25">
        <v>44355</v>
      </c>
      <c r="G116" s="1">
        <v>5</v>
      </c>
      <c r="H116" s="1">
        <f>I115</f>
        <v>395</v>
      </c>
      <c r="I116" s="1">
        <v>800</v>
      </c>
      <c r="J116" s="1">
        <v>124.1</v>
      </c>
      <c r="K116" s="1">
        <f>J116</f>
        <v>124.1</v>
      </c>
      <c r="L116" s="12">
        <f t="shared" si="17"/>
        <v>0.39434381951064507</v>
      </c>
      <c r="M116" s="12">
        <f t="shared" si="17"/>
        <v>0.39434381951064507</v>
      </c>
      <c r="N116" s="12">
        <f>L116-M116</f>
        <v>0</v>
      </c>
      <c r="P116" s="3">
        <f>($W$100/100)*$AH$88*R116</f>
        <v>9.8561407606203169</v>
      </c>
      <c r="Q116" s="3">
        <f>(L116-P116)/P116</f>
        <v>-0.95999003777561454</v>
      </c>
      <c r="R116" s="3">
        <f>J116/SUM(J112:J116)</f>
        <v>0.10539636165984406</v>
      </c>
      <c r="S116" s="1">
        <v>0.11899999999999999</v>
      </c>
      <c r="U116" s="1">
        <v>426</v>
      </c>
      <c r="W116" s="21"/>
      <c r="X116" s="21"/>
      <c r="Y116" s="21"/>
      <c r="AA116" s="1">
        <v>0.88580000000000003</v>
      </c>
      <c r="AB116" s="1">
        <v>2.5000000000000001E-3</v>
      </c>
      <c r="AC116" s="1">
        <v>-121.7</v>
      </c>
      <c r="AD116" s="1">
        <v>2.5</v>
      </c>
      <c r="AE116" s="31">
        <v>-23.42</v>
      </c>
      <c r="AF116" s="16">
        <v>0.04</v>
      </c>
      <c r="AH116" s="21"/>
      <c r="AI116" s="21"/>
      <c r="AJ116" s="30"/>
      <c r="AL116" s="21"/>
      <c r="AM116" s="21"/>
      <c r="AN116" s="21"/>
    </row>
    <row r="118" spans="1:40">
      <c r="A118" s="1" t="s">
        <v>69</v>
      </c>
      <c r="B118" s="1" t="s">
        <v>43</v>
      </c>
      <c r="C118" s="2" t="s">
        <v>54</v>
      </c>
      <c r="D118" s="2">
        <v>2009</v>
      </c>
      <c r="E118" s="2" t="s">
        <v>74</v>
      </c>
      <c r="F118" s="25">
        <v>44601</v>
      </c>
      <c r="G118" s="1">
        <v>1</v>
      </c>
      <c r="H118" s="1">
        <v>140</v>
      </c>
      <c r="I118" s="1">
        <v>255</v>
      </c>
      <c r="J118" s="1">
        <v>130</v>
      </c>
      <c r="K118" s="1">
        <v>118.8</v>
      </c>
      <c r="L118" s="12">
        <f>J118/$B$2</f>
        <v>0.41309183349221484</v>
      </c>
      <c r="M118" s="12">
        <f>K118/$B$2</f>
        <v>0.37750238322211632</v>
      </c>
      <c r="N118" s="12">
        <f>L118-M118</f>
        <v>3.5589450270098522E-2</v>
      </c>
      <c r="O118" s="1">
        <v>0.5</v>
      </c>
      <c r="P118" s="3">
        <f>($W$118/100)*$AH$88*R118</f>
        <v>0.22862690707350899</v>
      </c>
      <c r="Q118" s="3">
        <f>(L118-P118)/P118</f>
        <v>0.80683821856276949</v>
      </c>
      <c r="R118" s="3">
        <f>J118/SUM(J118:J122)</f>
        <v>9.0152565880721208E-2</v>
      </c>
      <c r="S118" s="1">
        <v>7.9000000000000001E-2</v>
      </c>
      <c r="U118" s="1">
        <v>237</v>
      </c>
      <c r="W118" s="1">
        <v>0.16</v>
      </c>
      <c r="X118" s="1">
        <v>-15.027627638833652</v>
      </c>
      <c r="Y118" s="1">
        <v>-85.6</v>
      </c>
      <c r="AA118" s="1">
        <v>0.96970000000000001</v>
      </c>
      <c r="AB118" s="1">
        <v>2E-3</v>
      </c>
      <c r="AC118" s="1">
        <v>-38.700000000000003</v>
      </c>
      <c r="AD118" s="1">
        <v>2</v>
      </c>
      <c r="AE118" s="1">
        <v>-12.357939262630447</v>
      </c>
      <c r="AF118" s="1">
        <v>8.4405209109018386E-2</v>
      </c>
      <c r="AH118" s="1">
        <v>2987.6</v>
      </c>
      <c r="AI118" s="1">
        <v>0</v>
      </c>
      <c r="AJ118" s="3">
        <f>W118</f>
        <v>0.16</v>
      </c>
      <c r="AL118" s="3">
        <f>(R118*AE118)+(R119*AE119)+(R120*AE120)+(R121*AE121)+(R122*AE122)</f>
        <v>-14.121493193681744</v>
      </c>
      <c r="AM118" s="3">
        <f>(R118*AC118)+(R119*AC119)+(R120*AC120)+(R121*AC121)+(R122*AC122)</f>
        <v>-69.209913314840492</v>
      </c>
      <c r="AN118" s="1">
        <f>(R118*AA118)+(R119*AA119)+(R120*AA120)+(R121*AA121)+(R122*AA122)</f>
        <v>0.93888793689320382</v>
      </c>
    </row>
    <row r="119" spans="1:40">
      <c r="A119" s="1" t="s">
        <v>69</v>
      </c>
      <c r="B119" s="1" t="s">
        <v>43</v>
      </c>
      <c r="C119" s="2" t="s">
        <v>54</v>
      </c>
      <c r="D119" s="2">
        <v>2009</v>
      </c>
      <c r="E119" s="2" t="s">
        <v>74</v>
      </c>
      <c r="F119" s="25">
        <v>44601</v>
      </c>
      <c r="G119" s="1">
        <v>2</v>
      </c>
      <c r="H119" s="1">
        <f>I118</f>
        <v>255</v>
      </c>
      <c r="I119" s="1">
        <v>342</v>
      </c>
      <c r="J119" s="1">
        <v>574.9</v>
      </c>
      <c r="K119" s="1">
        <v>543.6</v>
      </c>
      <c r="L119" s="12">
        <f>J119/$B$2</f>
        <v>1.82681919288211</v>
      </c>
      <c r="M119" s="12">
        <f>K119/$B$2</f>
        <v>1.7273593898951383</v>
      </c>
      <c r="N119" s="12">
        <f>L119-M119</f>
        <v>9.9459802986971768E-2</v>
      </c>
      <c r="O119" s="1">
        <v>0.15</v>
      </c>
      <c r="P119" s="3">
        <f>($W$118/100)*$AH$88*R119</f>
        <v>1.0110585298196948</v>
      </c>
      <c r="Q119" s="3">
        <f t="shared" ref="Q119:Q134" si="18">(L119-P119)/P119</f>
        <v>0.80683821856276938</v>
      </c>
      <c r="R119" s="3">
        <f>J119/SUM(J118:J122)</f>
        <v>0.39868238557558938</v>
      </c>
      <c r="S119" s="1">
        <v>0.42099999999999999</v>
      </c>
      <c r="U119" s="1">
        <v>304</v>
      </c>
      <c r="W119" s="21"/>
      <c r="X119" s="21"/>
      <c r="Y119" s="21"/>
      <c r="AA119" s="1">
        <v>0.97419999999999995</v>
      </c>
      <c r="AB119" s="1">
        <v>1.9499999999999999E-3</v>
      </c>
      <c r="AC119" s="1">
        <v>-34.200000000000003</v>
      </c>
      <c r="AD119" s="1">
        <v>1.95</v>
      </c>
      <c r="AE119" s="1">
        <v>-15.176701352277231</v>
      </c>
      <c r="AF119" s="1">
        <v>3.2907183628861247E-2</v>
      </c>
      <c r="AH119" s="21"/>
      <c r="AI119" s="21"/>
      <c r="AJ119" s="30"/>
      <c r="AL119" s="21"/>
      <c r="AM119" s="21"/>
      <c r="AN119" s="21"/>
    </row>
    <row r="120" spans="1:40">
      <c r="A120" s="1" t="s">
        <v>69</v>
      </c>
      <c r="B120" s="1" t="s">
        <v>43</v>
      </c>
      <c r="C120" s="2" t="s">
        <v>54</v>
      </c>
      <c r="D120" s="2">
        <v>2009</v>
      </c>
      <c r="E120" s="2" t="s">
        <v>74</v>
      </c>
      <c r="F120" s="25">
        <v>44601</v>
      </c>
      <c r="G120" s="1">
        <v>3</v>
      </c>
      <c r="H120" s="1">
        <f>I119</f>
        <v>342</v>
      </c>
      <c r="I120" s="1">
        <v>410</v>
      </c>
      <c r="J120" s="1">
        <v>440.5</v>
      </c>
      <c r="K120" s="1">
        <v>417.5</v>
      </c>
      <c r="L120" s="12">
        <f t="shared" ref="L120:M122" si="19">J120/$B$2</f>
        <v>1.399745789640928</v>
      </c>
      <c r="M120" s="12">
        <f t="shared" si="19"/>
        <v>1.3266603114076898</v>
      </c>
      <c r="N120" s="12">
        <f>L120-M120</f>
        <v>7.3085478233238188E-2</v>
      </c>
      <c r="O120" s="1">
        <v>0.15</v>
      </c>
      <c r="P120" s="3">
        <f>($W$118/100)*$AH$88*R120</f>
        <v>0.77469348127600546</v>
      </c>
      <c r="Q120" s="3">
        <f t="shared" si="18"/>
        <v>0.8068382185627696</v>
      </c>
      <c r="R120" s="3">
        <f>J120/SUM(J118:J122)</f>
        <v>0.3054785020804438</v>
      </c>
      <c r="S120" s="1">
        <v>0.26</v>
      </c>
      <c r="U120" s="1">
        <v>373</v>
      </c>
      <c r="W120" s="21"/>
      <c r="X120" s="21"/>
      <c r="Y120" s="21"/>
      <c r="AA120" s="1">
        <v>0.92694999999999994</v>
      </c>
      <c r="AB120" s="1">
        <v>1.9E-3</v>
      </c>
      <c r="AC120" s="1">
        <v>-81.050000000000011</v>
      </c>
      <c r="AD120" s="1">
        <v>1.9</v>
      </c>
      <c r="AE120" s="1">
        <v>-12.960835149890503</v>
      </c>
      <c r="AF120" s="1">
        <v>0.26658244508532558</v>
      </c>
      <c r="AH120" s="21"/>
      <c r="AI120" s="21"/>
      <c r="AJ120" s="30"/>
      <c r="AL120" s="21"/>
      <c r="AM120" s="21"/>
      <c r="AN120" s="21"/>
    </row>
    <row r="121" spans="1:40">
      <c r="A121" s="1" t="s">
        <v>69</v>
      </c>
      <c r="B121" s="1" t="s">
        <v>43</v>
      </c>
      <c r="C121" s="2" t="s">
        <v>54</v>
      </c>
      <c r="D121" s="2">
        <v>2009</v>
      </c>
      <c r="E121" s="2" t="s">
        <v>74</v>
      </c>
      <c r="F121" s="25">
        <v>44601</v>
      </c>
      <c r="G121" s="1">
        <v>4</v>
      </c>
      <c r="H121" s="1">
        <f>I120</f>
        <v>410</v>
      </c>
      <c r="I121" s="1">
        <v>465</v>
      </c>
      <c r="J121" s="1">
        <v>166.9</v>
      </c>
      <c r="K121" s="1">
        <v>78.349999999999994</v>
      </c>
      <c r="L121" s="12">
        <f t="shared" si="19"/>
        <v>0.53034636161423587</v>
      </c>
      <c r="M121" s="12">
        <f t="shared" si="19"/>
        <v>0.24896727041626945</v>
      </c>
      <c r="N121" s="12">
        <f>L121-M121</f>
        <v>0.28137909119796645</v>
      </c>
      <c r="O121" s="1">
        <v>0.7</v>
      </c>
      <c r="P121" s="3">
        <f>($W$118/100)*$AH$88*R121</f>
        <v>0.29352177531206652</v>
      </c>
      <c r="Q121" s="3">
        <f t="shared" si="18"/>
        <v>0.80683821856276983</v>
      </c>
      <c r="R121" s="3">
        <f>J121/SUM(J118:J122)</f>
        <v>0.11574202496532592</v>
      </c>
      <c r="S121" s="1">
        <v>0.13200000000000001</v>
      </c>
      <c r="U121" s="1">
        <v>435</v>
      </c>
      <c r="W121" s="21"/>
      <c r="X121" s="21"/>
      <c r="Y121" s="21"/>
      <c r="AA121" s="1">
        <v>0.89780000000000004</v>
      </c>
      <c r="AB121" s="1">
        <v>2.0999999999999999E-3</v>
      </c>
      <c r="AC121" s="1">
        <v>-109.9</v>
      </c>
      <c r="AD121" s="1">
        <v>2.1</v>
      </c>
      <c r="AE121" s="1">
        <v>-15.710599223038646</v>
      </c>
      <c r="AF121" s="1">
        <v>0.14190300843545955</v>
      </c>
      <c r="AH121" s="21"/>
      <c r="AI121" s="21"/>
      <c r="AJ121" s="30"/>
      <c r="AL121" s="21"/>
      <c r="AM121" s="21"/>
      <c r="AN121" s="21"/>
    </row>
    <row r="122" spans="1:40">
      <c r="A122" s="1" t="s">
        <v>69</v>
      </c>
      <c r="B122" s="1" t="s">
        <v>43</v>
      </c>
      <c r="C122" s="2" t="s">
        <v>54</v>
      </c>
      <c r="D122" s="2">
        <v>2009</v>
      </c>
      <c r="E122" s="2" t="s">
        <v>74</v>
      </c>
      <c r="F122" s="25">
        <v>44601</v>
      </c>
      <c r="G122" s="1">
        <v>5</v>
      </c>
      <c r="H122" s="1">
        <f>I121</f>
        <v>465</v>
      </c>
      <c r="I122" s="1">
        <v>800</v>
      </c>
      <c r="J122" s="1">
        <v>129.69999999999999</v>
      </c>
      <c r="K122" s="1">
        <v>118.6</v>
      </c>
      <c r="L122" s="12">
        <f t="shared" si="19"/>
        <v>0.41213854464569427</v>
      </c>
      <c r="M122" s="12">
        <f>K122/$B$2</f>
        <v>0.37686685732443598</v>
      </c>
      <c r="N122" s="12">
        <f>L122-M122</f>
        <v>3.5271687321258294E-2</v>
      </c>
      <c r="O122" s="1">
        <v>0.5</v>
      </c>
      <c r="P122" s="3">
        <f>($W$118/100)*$AH$88*R122</f>
        <v>0.22809930651872395</v>
      </c>
      <c r="Q122" s="3">
        <f t="shared" si="18"/>
        <v>0.80683821856276938</v>
      </c>
      <c r="R122" s="3">
        <f>J122/SUM(J118:J122)</f>
        <v>8.9944521497919538E-2</v>
      </c>
      <c r="S122" s="1">
        <v>0.109</v>
      </c>
      <c r="U122" s="1">
        <v>501</v>
      </c>
      <c r="W122" s="21"/>
      <c r="X122" s="21"/>
      <c r="Y122" s="21"/>
      <c r="AA122" s="1">
        <v>0.84489999999999998</v>
      </c>
      <c r="AB122" s="1">
        <v>1.8E-3</v>
      </c>
      <c r="AC122" s="1">
        <v>-162.4</v>
      </c>
      <c r="AD122" s="1">
        <v>1.8</v>
      </c>
      <c r="AE122" s="1">
        <v>-13.108932766931542</v>
      </c>
      <c r="AF122" s="1">
        <v>7.4081114169395335E-3</v>
      </c>
      <c r="AH122" s="21"/>
      <c r="AI122" s="21"/>
      <c r="AJ122" s="30"/>
      <c r="AL122" s="21"/>
      <c r="AM122" s="21"/>
      <c r="AN122" s="21"/>
    </row>
    <row r="124" spans="1:40">
      <c r="A124" s="1" t="s">
        <v>68</v>
      </c>
      <c r="B124" s="1" t="s">
        <v>42</v>
      </c>
      <c r="C124" s="2" t="s">
        <v>54</v>
      </c>
      <c r="D124" s="2">
        <v>2009</v>
      </c>
      <c r="E124" s="2" t="s">
        <v>75</v>
      </c>
      <c r="F124" s="25">
        <v>44601</v>
      </c>
      <c r="G124" s="1">
        <v>1</v>
      </c>
      <c r="H124" s="1">
        <v>140</v>
      </c>
      <c r="I124" s="1">
        <v>263</v>
      </c>
      <c r="J124" s="1">
        <v>143.6</v>
      </c>
      <c r="K124" s="1">
        <v>132.19999999999999</v>
      </c>
      <c r="L124" s="12">
        <f t="shared" ref="L124:M128" si="20">J124/$B$2</f>
        <v>0.45630759453447728</v>
      </c>
      <c r="M124" s="12">
        <f t="shared" si="20"/>
        <v>0.42008261836669841</v>
      </c>
      <c r="N124" s="12">
        <f>L124-M124</f>
        <v>3.6224976167778866E-2</v>
      </c>
      <c r="P124" s="3">
        <f>($W$124/100)*$AH$88*R124</f>
        <v>0.75821278367686851</v>
      </c>
      <c r="Q124" s="3">
        <f t="shared" si="18"/>
        <v>-0.39818003025263649</v>
      </c>
      <c r="R124" s="3">
        <f>J124/SUM(J124:J128)</f>
        <v>9.9659934762995339E-2</v>
      </c>
      <c r="S124" s="1">
        <v>7.6999999999999999E-2</v>
      </c>
      <c r="U124" s="1">
        <v>248</v>
      </c>
      <c r="W124" s="1">
        <v>0.48</v>
      </c>
      <c r="X124" s="1">
        <v>-18.258528546854638</v>
      </c>
      <c r="Y124" s="1">
        <v>2.6</v>
      </c>
      <c r="AA124" s="1">
        <v>1.0418000000000001</v>
      </c>
      <c r="AB124" s="1">
        <v>2.2000000000000001E-3</v>
      </c>
      <c r="AC124" s="1">
        <v>32.799999999999997</v>
      </c>
      <c r="AD124" s="1">
        <v>2.2000000000000002</v>
      </c>
      <c r="AE124">
        <v>-22.30595251765833</v>
      </c>
      <c r="AF124" s="1">
        <v>4.0406817521855487E-2</v>
      </c>
      <c r="AH124" s="1">
        <v>1136.5</v>
      </c>
      <c r="AI124" s="1">
        <v>0</v>
      </c>
      <c r="AJ124" s="3">
        <f>W124</f>
        <v>0.48</v>
      </c>
      <c r="AL124" s="3">
        <f>(R124*AE124)+(R125*AE125)+(R126*AE126)+(R127*AE127)+(R128*AE128)</f>
        <v>-17.951586694296111</v>
      </c>
      <c r="AM124" s="3">
        <f>(R124*AC124)+(R125*AC125)+(R126*AC126)+(R127*AC127)+(R128*AC128)</f>
        <v>6.2169199805677025</v>
      </c>
      <c r="AN124" s="1">
        <f>(R124*AA124)+(R125*AA125)+(R126*AA126)+(R127*AA127)+(R128*AA128)</f>
        <v>1.0149917690332431</v>
      </c>
    </row>
    <row r="125" spans="1:40">
      <c r="A125" s="1" t="s">
        <v>68</v>
      </c>
      <c r="B125" s="1" t="s">
        <v>42</v>
      </c>
      <c r="C125" s="2" t="s">
        <v>54</v>
      </c>
      <c r="D125" s="2">
        <v>2009</v>
      </c>
      <c r="E125" s="2" t="s">
        <v>75</v>
      </c>
      <c r="F125" s="25">
        <v>44601</v>
      </c>
      <c r="G125" s="1">
        <v>2</v>
      </c>
      <c r="H125" s="1">
        <f>I124</f>
        <v>263</v>
      </c>
      <c r="I125" s="1">
        <v>346</v>
      </c>
      <c r="J125" s="1">
        <v>711.2</v>
      </c>
      <c r="K125" s="1">
        <v>674.1</v>
      </c>
      <c r="L125" s="12">
        <f t="shared" si="20"/>
        <v>2.2599300921512553</v>
      </c>
      <c r="M125" s="12">
        <f t="shared" si="20"/>
        <v>2.1420400381315541</v>
      </c>
      <c r="N125" s="12">
        <f>L125-M125</f>
        <v>0.11789005401970121</v>
      </c>
      <c r="P125" s="3">
        <f>($W$124/100)*$AH$88*R125</f>
        <v>3.7551596918592542</v>
      </c>
      <c r="Q125" s="3">
        <f>(L125-P125)/P125</f>
        <v>-0.39818003025263649</v>
      </c>
      <c r="R125" s="3">
        <f>J125/SUM(J124:J128)</f>
        <v>0.49358040113817753</v>
      </c>
      <c r="S125" s="1">
        <v>0.47699999999999998</v>
      </c>
      <c r="U125" s="1">
        <v>309</v>
      </c>
      <c r="W125" s="21"/>
      <c r="X125" s="21"/>
      <c r="Y125" s="21"/>
      <c r="AA125" s="1">
        <v>1.04365</v>
      </c>
      <c r="AB125" s="1">
        <v>3.0000000000000001E-3</v>
      </c>
      <c r="AC125" s="1">
        <v>34.6</v>
      </c>
      <c r="AD125" s="1">
        <v>3</v>
      </c>
      <c r="AE125">
        <v>-19.245620532082583</v>
      </c>
      <c r="AF125" s="1">
        <v>9.5911310334777511E-3</v>
      </c>
      <c r="AH125" s="21"/>
      <c r="AI125" s="21"/>
      <c r="AJ125" s="30"/>
      <c r="AL125" s="21"/>
      <c r="AM125" s="21"/>
      <c r="AN125" s="21"/>
    </row>
    <row r="126" spans="1:40">
      <c r="A126" s="1" t="s">
        <v>68</v>
      </c>
      <c r="B126" s="16" t="s">
        <v>42</v>
      </c>
      <c r="C126" s="2" t="s">
        <v>54</v>
      </c>
      <c r="D126" s="2">
        <v>2009</v>
      </c>
      <c r="E126" s="2" t="s">
        <v>75</v>
      </c>
      <c r="F126" s="25">
        <v>44601</v>
      </c>
      <c r="G126" s="1">
        <v>3</v>
      </c>
      <c r="H126" s="1">
        <f>I125</f>
        <v>346</v>
      </c>
      <c r="I126" s="1">
        <v>380</v>
      </c>
      <c r="J126" s="1">
        <v>189.4</v>
      </c>
      <c r="K126" s="1">
        <v>175.3</v>
      </c>
      <c r="L126" s="12">
        <f t="shared" si="20"/>
        <v>0.60184302510327303</v>
      </c>
      <c r="M126" s="12">
        <f t="shared" si="20"/>
        <v>0.55703844931680968</v>
      </c>
      <c r="N126" s="12">
        <f>L126-M126</f>
        <v>4.4804575786463352E-2</v>
      </c>
      <c r="P126" s="3">
        <f>($W$124/100)*$AH$88*R126</f>
        <v>1.0000383093899645</v>
      </c>
      <c r="Q126" s="3">
        <f t="shared" si="18"/>
        <v>-0.39818003025263643</v>
      </c>
      <c r="R126" s="3">
        <f>J126/SUM(J124:J128)</f>
        <v>0.13144562426261364</v>
      </c>
      <c r="S126" s="1">
        <v>0.13900000000000001</v>
      </c>
      <c r="U126" s="1">
        <v>361</v>
      </c>
      <c r="W126" s="21"/>
      <c r="X126" s="21"/>
      <c r="Y126" s="21"/>
      <c r="AA126" s="1">
        <v>1.0002</v>
      </c>
      <c r="AB126" s="1">
        <v>1.8E-3</v>
      </c>
      <c r="AC126" s="1">
        <v>-8.4</v>
      </c>
      <c r="AD126" s="1">
        <v>1.8</v>
      </c>
      <c r="AE126">
        <v>-14.776654804147508</v>
      </c>
      <c r="AF126" s="1">
        <v>2.309063887035645E-2</v>
      </c>
      <c r="AH126" s="21"/>
      <c r="AI126" s="21"/>
      <c r="AJ126" s="30"/>
      <c r="AL126" s="21"/>
      <c r="AM126" s="21"/>
      <c r="AN126" s="21"/>
    </row>
    <row r="127" spans="1:40">
      <c r="A127" s="1" t="s">
        <v>68</v>
      </c>
      <c r="B127" s="16" t="s">
        <v>42</v>
      </c>
      <c r="C127" s="2" t="s">
        <v>54</v>
      </c>
      <c r="D127" s="2">
        <v>2009</v>
      </c>
      <c r="E127" s="2" t="s">
        <v>75</v>
      </c>
      <c r="F127" s="25">
        <v>44601</v>
      </c>
      <c r="G127" s="1">
        <v>4</v>
      </c>
      <c r="H127" s="1">
        <f>I126</f>
        <v>380</v>
      </c>
      <c r="I127" s="1">
        <v>465</v>
      </c>
      <c r="J127" s="1">
        <v>281.2</v>
      </c>
      <c r="K127" s="1">
        <v>264.39999999999998</v>
      </c>
      <c r="L127" s="12">
        <f t="shared" si="20"/>
        <v>0.89354941213854466</v>
      </c>
      <c r="M127" s="12">
        <f t="shared" si="20"/>
        <v>0.84016523673339683</v>
      </c>
      <c r="N127" s="12">
        <f>L127-M127</f>
        <v>5.3384175405147838E-2</v>
      </c>
      <c r="P127" s="3">
        <f>($W$124/100)*$AH$88*R127</f>
        <v>1.484745367478659</v>
      </c>
      <c r="Q127" s="3">
        <f t="shared" si="18"/>
        <v>-0.39818003025263654</v>
      </c>
      <c r="R127" s="3">
        <f>J127/SUM(J124:J128)</f>
        <v>0.19515580539940314</v>
      </c>
      <c r="S127" s="1">
        <v>0.20899999999999999</v>
      </c>
      <c r="U127" s="1">
        <v>418</v>
      </c>
      <c r="W127" s="21"/>
      <c r="X127" s="21"/>
      <c r="Y127" s="21"/>
      <c r="AA127" s="1">
        <v>0.97550000000000003</v>
      </c>
      <c r="AB127" s="1">
        <v>1.9E-3</v>
      </c>
      <c r="AC127" s="1">
        <v>-32.9</v>
      </c>
      <c r="AD127" s="1">
        <v>1.9</v>
      </c>
      <c r="AE127">
        <v>-15.623859531758029</v>
      </c>
      <c r="AF127" s="1">
        <v>8.440522579198273E-2</v>
      </c>
      <c r="AH127" s="21"/>
      <c r="AI127" s="21"/>
      <c r="AJ127" s="30"/>
      <c r="AL127" s="21"/>
      <c r="AM127" s="21"/>
      <c r="AN127" s="21"/>
    </row>
    <row r="128" spans="1:40">
      <c r="A128" s="1" t="s">
        <v>68</v>
      </c>
      <c r="B128" s="16" t="s">
        <v>42</v>
      </c>
      <c r="C128" s="2" t="s">
        <v>54</v>
      </c>
      <c r="D128" s="2">
        <v>2009</v>
      </c>
      <c r="E128" s="2" t="s">
        <v>75</v>
      </c>
      <c r="F128" s="25">
        <v>44601</v>
      </c>
      <c r="G128" s="1">
        <v>5</v>
      </c>
      <c r="H128" s="1">
        <f>I127</f>
        <v>465</v>
      </c>
      <c r="I128" s="1">
        <v>800</v>
      </c>
      <c r="J128" s="1">
        <v>115.5</v>
      </c>
      <c r="K128" s="1">
        <v>105.8</v>
      </c>
      <c r="L128" s="12">
        <f t="shared" si="20"/>
        <v>0.36701620591039086</v>
      </c>
      <c r="M128" s="12">
        <f t="shared" si="20"/>
        <v>0.33619319987289481</v>
      </c>
      <c r="N128" s="12">
        <f>L128-M128</f>
        <v>3.0823006037496048E-2</v>
      </c>
      <c r="O128" s="1">
        <v>0.5</v>
      </c>
      <c r="P128" s="3">
        <f>($W$124/100)*$AH$88*R128</f>
        <v>0.6098438475952529</v>
      </c>
      <c r="Q128" s="3">
        <f t="shared" si="18"/>
        <v>-0.39818003025263649</v>
      </c>
      <c r="R128" s="3">
        <f>J128/SUM(J124:J128)</f>
        <v>8.0158234436810319E-2</v>
      </c>
      <c r="S128" s="1">
        <v>9.8000000000000004E-2</v>
      </c>
      <c r="U128" s="1">
        <v>495</v>
      </c>
      <c r="W128" s="21"/>
      <c r="X128" s="21"/>
      <c r="Y128" s="21"/>
      <c r="AA128" s="1">
        <v>0.92559999999999998</v>
      </c>
      <c r="AB128" s="1">
        <v>2.3E-3</v>
      </c>
      <c r="AC128" s="1">
        <v>-82.4</v>
      </c>
      <c r="AD128" s="1">
        <v>2.2999999999999998</v>
      </c>
      <c r="AE128">
        <v>-15.443233278116908</v>
      </c>
      <c r="AF128" s="1">
        <v>2.5406715589880946E-2</v>
      </c>
      <c r="AH128" s="21"/>
      <c r="AI128" s="21"/>
      <c r="AJ128" s="30"/>
      <c r="AL128" s="21"/>
      <c r="AM128" s="21"/>
      <c r="AN128" s="21"/>
    </row>
    <row r="130" spans="1:40">
      <c r="A130" s="16" t="s">
        <v>51</v>
      </c>
      <c r="B130" s="16" t="s">
        <v>51</v>
      </c>
      <c r="C130" s="2" t="s">
        <v>54</v>
      </c>
      <c r="D130" s="2">
        <v>2019</v>
      </c>
      <c r="E130" s="2" t="s">
        <v>76</v>
      </c>
      <c r="F130" s="25">
        <v>44602</v>
      </c>
      <c r="G130" s="1">
        <v>1</v>
      </c>
      <c r="H130" s="1">
        <v>140</v>
      </c>
      <c r="I130" s="1">
        <v>258</v>
      </c>
      <c r="J130" s="1">
        <v>329.1</v>
      </c>
      <c r="K130" s="1">
        <v>312.8</v>
      </c>
      <c r="L130" s="12">
        <f t="shared" ref="L130:M134" si="21">J130/$B$2</f>
        <v>1.0457578646329839</v>
      </c>
      <c r="M130" s="12">
        <f t="shared" si="21"/>
        <v>0.99396250397203689</v>
      </c>
      <c r="N130" s="12">
        <f>L130-M130</f>
        <v>5.1795360660947032E-2</v>
      </c>
      <c r="O130" s="1">
        <v>0.16</v>
      </c>
      <c r="P130" s="3">
        <f>($W$130/100)*$AH$88*R130</f>
        <v>1.7200256812275709</v>
      </c>
      <c r="Q130" s="3">
        <f t="shared" si="18"/>
        <v>-0.3920103193537009</v>
      </c>
      <c r="R130" s="3">
        <f>J130/SUM(J130:J134)</f>
        <v>0.1357505259250093</v>
      </c>
      <c r="S130" s="1">
        <v>0.11</v>
      </c>
      <c r="U130" s="1">
        <v>234</v>
      </c>
      <c r="W130" s="1">
        <v>0.7994</v>
      </c>
      <c r="X130" s="1">
        <v>-22.012475609267636</v>
      </c>
      <c r="Y130" s="1">
        <v>-70.2</v>
      </c>
      <c r="AA130" s="1">
        <v>0.94510000000000005</v>
      </c>
      <c r="AB130" s="1">
        <v>1.8E-3</v>
      </c>
      <c r="AC130" s="1">
        <v>-63.1</v>
      </c>
      <c r="AD130" s="1">
        <v>1.8</v>
      </c>
      <c r="AE130">
        <v>-21.83104333833397</v>
      </c>
      <c r="AF130" s="1">
        <v>9.3904984495511101E-2</v>
      </c>
      <c r="AH130" s="1">
        <v>948.3</v>
      </c>
      <c r="AI130" s="1">
        <v>0</v>
      </c>
      <c r="AJ130" s="3">
        <f>W130</f>
        <v>0.7994</v>
      </c>
      <c r="AL130" s="3">
        <f>(R130*AE130)+(R131*AE131)+(R132*AE132)+(R133*AE133)+(R134*AE134)</f>
        <v>-22.014651673725336</v>
      </c>
      <c r="AM130" s="3">
        <f>(R130*AC130)+(R131*AC131)+(R132*AC132)+(R133*AC133)+(R134*AC134)</f>
        <v>-72.046512395330623</v>
      </c>
      <c r="AN130" s="1">
        <f>(R130*AA130)+(R131*AA131)+(R132*AA132)+(R133*AA133)+(R134*AA134)</f>
        <v>0.93604922451841777</v>
      </c>
    </row>
    <row r="131" spans="1:40">
      <c r="A131" s="16" t="s">
        <v>51</v>
      </c>
      <c r="B131" s="16" t="s">
        <v>51</v>
      </c>
      <c r="C131" s="2" t="s">
        <v>54</v>
      </c>
      <c r="D131" s="2">
        <v>2019</v>
      </c>
      <c r="E131" s="2" t="s">
        <v>76</v>
      </c>
      <c r="F131" s="25">
        <v>44602</v>
      </c>
      <c r="G131" s="1">
        <v>2</v>
      </c>
      <c r="H131" s="1">
        <f>I130</f>
        <v>258</v>
      </c>
      <c r="I131" s="1">
        <v>295</v>
      </c>
      <c r="J131" s="1">
        <v>410.5</v>
      </c>
      <c r="K131" s="1">
        <v>387.2</v>
      </c>
      <c r="L131" s="12">
        <f t="shared" si="21"/>
        <v>1.3044169049888783</v>
      </c>
      <c r="M131" s="12">
        <f t="shared" si="21"/>
        <v>1.2303781379091199</v>
      </c>
      <c r="N131" s="12">
        <f>L131-M131</f>
        <v>7.4038767079758427E-2</v>
      </c>
      <c r="O131" s="1">
        <v>0.2</v>
      </c>
      <c r="P131" s="3">
        <f>($W$130/100)*$AH$88*R131</f>
        <v>2.1454589551623151</v>
      </c>
      <c r="Q131" s="3">
        <f>(L131-P131)/P131</f>
        <v>-0.39201031935370101</v>
      </c>
      <c r="R131" s="3">
        <f>J131/SUM(J130:J134)</f>
        <v>0.16932722847832365</v>
      </c>
      <c r="S131" s="1">
        <v>0.16</v>
      </c>
      <c r="U131" s="1">
        <v>279</v>
      </c>
      <c r="W131" s="21"/>
      <c r="X131" s="21"/>
      <c r="Y131" s="21"/>
      <c r="AA131" s="1">
        <v>0.95395000000000008</v>
      </c>
      <c r="AB131" s="1">
        <v>2E-3</v>
      </c>
      <c r="AC131" s="1">
        <v>-54.3</v>
      </c>
      <c r="AD131" s="1">
        <v>2</v>
      </c>
      <c r="AE131">
        <v>-24.93879346719724</v>
      </c>
      <c r="AF131" s="1">
        <v>1.0407597949914305E-2</v>
      </c>
      <c r="AH131" s="21"/>
      <c r="AI131" s="21"/>
      <c r="AJ131" s="30"/>
      <c r="AL131" s="21"/>
      <c r="AM131" s="21"/>
      <c r="AN131" s="21"/>
    </row>
    <row r="132" spans="1:40">
      <c r="A132" s="16" t="s">
        <v>51</v>
      </c>
      <c r="B132" s="16" t="s">
        <v>51</v>
      </c>
      <c r="C132" s="2" t="s">
        <v>54</v>
      </c>
      <c r="D132" s="2">
        <v>2019</v>
      </c>
      <c r="E132" s="2" t="s">
        <v>76</v>
      </c>
      <c r="F132" s="25">
        <v>44602</v>
      </c>
      <c r="G132" s="1">
        <v>3</v>
      </c>
      <c r="H132" s="1">
        <f>I131</f>
        <v>295</v>
      </c>
      <c r="I132" s="1">
        <v>390</v>
      </c>
      <c r="J132" s="1">
        <v>1232</v>
      </c>
      <c r="K132" s="1">
        <v>1175</v>
      </c>
      <c r="L132" s="12">
        <f t="shared" si="21"/>
        <v>3.9148395297108358</v>
      </c>
      <c r="M132" s="12">
        <f t="shared" si="21"/>
        <v>3.7337146488719415</v>
      </c>
      <c r="N132" s="12">
        <f>L132-M132</f>
        <v>0.18112488083889433</v>
      </c>
      <c r="O132" s="1">
        <v>0.1</v>
      </c>
      <c r="P132" s="3">
        <f>($W$130/100)*$AH$88*R132</f>
        <v>6.4389900919853158</v>
      </c>
      <c r="Q132" s="3">
        <f t="shared" si="18"/>
        <v>-0.39201031935370095</v>
      </c>
      <c r="R132" s="3">
        <f>J132/SUM(J130:J134)</f>
        <v>0.50818793053664979</v>
      </c>
      <c r="S132" s="1">
        <v>0.442</v>
      </c>
      <c r="U132" s="1">
        <v>336</v>
      </c>
      <c r="W132" s="21"/>
      <c r="X132" s="21"/>
      <c r="Y132" s="21"/>
      <c r="AA132" s="1">
        <v>0.94340000000000002</v>
      </c>
      <c r="AB132" s="1">
        <v>2E-3</v>
      </c>
      <c r="AC132" s="1">
        <v>-64.75</v>
      </c>
      <c r="AD132" s="1">
        <v>2</v>
      </c>
      <c r="AE132">
        <v>-21.545156880080903</v>
      </c>
      <c r="AF132" s="1">
        <v>2.3091756625763793E-2</v>
      </c>
      <c r="AH132" s="21"/>
      <c r="AI132" s="21"/>
      <c r="AJ132" s="30"/>
      <c r="AL132" s="21"/>
      <c r="AM132" s="21"/>
      <c r="AN132" s="21"/>
    </row>
    <row r="133" spans="1:40">
      <c r="A133" s="16" t="s">
        <v>51</v>
      </c>
      <c r="B133" s="16" t="s">
        <v>51</v>
      </c>
      <c r="C133" s="2" t="s">
        <v>54</v>
      </c>
      <c r="D133" s="2">
        <v>2019</v>
      </c>
      <c r="E133" s="2" t="s">
        <v>76</v>
      </c>
      <c r="F133" s="25">
        <v>44602</v>
      </c>
      <c r="G133" s="1">
        <v>4</v>
      </c>
      <c r="H133" s="1">
        <f>I132</f>
        <v>390</v>
      </c>
      <c r="I133" s="1">
        <v>475</v>
      </c>
      <c r="J133" s="1">
        <v>263</v>
      </c>
      <c r="K133" s="1">
        <v>245.25</v>
      </c>
      <c r="L133" s="12">
        <f t="shared" si="21"/>
        <v>0.83571655544963463</v>
      </c>
      <c r="M133" s="12">
        <f t="shared" si="21"/>
        <v>0.7793136320305053</v>
      </c>
      <c r="N133" s="12">
        <f>L133-M133</f>
        <v>5.6402923419129336E-2</v>
      </c>
      <c r="O133" s="1">
        <v>0.2</v>
      </c>
      <c r="P133" s="3">
        <f>($W$130/100)*$AH$88*R133</f>
        <v>1.3745571381429691</v>
      </c>
      <c r="Q133" s="3">
        <f t="shared" si="18"/>
        <v>-0.3920103193537009</v>
      </c>
      <c r="R133" s="3">
        <f>J133/SUM(J130:J134)</f>
        <v>0.10848492348306729</v>
      </c>
      <c r="S133" s="1">
        <v>0.20399999999999999</v>
      </c>
      <c r="U133" s="1">
        <v>425</v>
      </c>
      <c r="W133" s="21"/>
      <c r="X133" s="21"/>
      <c r="Y133" s="21"/>
      <c r="AA133" s="1">
        <v>0.91539999999999999</v>
      </c>
      <c r="AB133" s="1">
        <v>1.9E-3</v>
      </c>
      <c r="AC133" s="1">
        <v>-92.5</v>
      </c>
      <c r="AD133" s="1">
        <v>1.9</v>
      </c>
      <c r="AE133">
        <v>-21.819515077999434</v>
      </c>
      <c r="AF133" s="1">
        <v>1.8907561174835052E-2</v>
      </c>
      <c r="AH133" s="21"/>
      <c r="AI133" s="21"/>
      <c r="AJ133" s="30"/>
      <c r="AL133" s="21"/>
      <c r="AM133" s="21"/>
      <c r="AN133" s="21"/>
    </row>
    <row r="134" spans="1:40">
      <c r="A134" s="16" t="s">
        <v>51</v>
      </c>
      <c r="B134" s="16" t="s">
        <v>51</v>
      </c>
      <c r="C134" s="2" t="s">
        <v>54</v>
      </c>
      <c r="D134" s="2">
        <v>2019</v>
      </c>
      <c r="E134" s="2" t="s">
        <v>76</v>
      </c>
      <c r="F134" s="25">
        <v>44602</v>
      </c>
      <c r="G134" s="1">
        <v>5</v>
      </c>
      <c r="H134" s="1">
        <f>I133</f>
        <v>475</v>
      </c>
      <c r="I134" s="1">
        <v>800</v>
      </c>
      <c r="J134" s="1">
        <v>189.7</v>
      </c>
      <c r="K134" s="1">
        <v>177.3</v>
      </c>
      <c r="L134" s="12">
        <f t="shared" si="21"/>
        <v>0.60279631394979349</v>
      </c>
      <c r="M134" s="12">
        <f t="shared" si="21"/>
        <v>0.56339370829361302</v>
      </c>
      <c r="N134" s="12">
        <f>L134-M134</f>
        <v>3.9402605656180478E-2</v>
      </c>
      <c r="O134" s="1">
        <v>0.3</v>
      </c>
      <c r="P134" s="3">
        <f>($W$130/100)*$AH$88*R134</f>
        <v>0.99145813348182965</v>
      </c>
      <c r="Q134" s="3">
        <f t="shared" si="18"/>
        <v>-0.39201031935370079</v>
      </c>
      <c r="R134" s="3">
        <f>J134/SUM(J130:J134)</f>
        <v>7.8249391576950045E-2</v>
      </c>
      <c r="S134" s="1">
        <v>8.4000000000000005E-2</v>
      </c>
      <c r="U134" s="1">
        <v>508</v>
      </c>
      <c r="W134" s="21"/>
      <c r="X134" s="21"/>
      <c r="Y134" s="21"/>
      <c r="AA134" s="1">
        <v>0.86250000000000004</v>
      </c>
      <c r="AB134" s="1">
        <v>1.8E-3</v>
      </c>
      <c r="AC134" s="1">
        <v>-145</v>
      </c>
      <c r="AD134" s="1">
        <v>1.8</v>
      </c>
      <c r="AE134">
        <v>-19.325161992138256</v>
      </c>
      <c r="AF134" s="1">
        <v>7.9078089611481772E-3</v>
      </c>
      <c r="AH134" s="21"/>
      <c r="AI134" s="21"/>
      <c r="AJ134" s="30"/>
      <c r="AL134" s="21"/>
      <c r="AM134" s="21"/>
      <c r="AN134" s="2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MPI-BGC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Shane Stoner</dc:creator>
  <cp:lastModifiedBy>Microsoft Office User</cp:lastModifiedBy>
  <dcterms:created xsi:type="dcterms:W3CDTF">2020-11-26T11:01:27Z</dcterms:created>
  <dcterms:modified xsi:type="dcterms:W3CDTF">2022-12-10T15:26:16Z</dcterms:modified>
</cp:coreProperties>
</file>