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4616598\Box Sync\Documents\Data Sciance\msds_6373TimeSeries\MSDS6373\Unit08\"/>
    </mc:Choice>
  </mc:AlternateContent>
  <xr:revisionPtr revIDLastSave="0" documentId="13_ncr:1_{3408B8C2-EEDD-4CBA-B036-89D5E08D88AB}" xr6:coauthVersionLast="44" xr6:coauthVersionMax="45" xr10:uidLastSave="{00000000-0000-0000-0000-000000000000}"/>
  <bookViews>
    <workbookView xWindow="28680" yWindow="-120" windowWidth="29040" windowHeight="15840" xr2:uid="{DE12EB7A-D946-4BF7-B864-E933D88B05D0}"/>
  </bookViews>
  <sheets>
    <sheet name="ARMA(4,2)" sheetId="2" r:id="rId1"/>
    <sheet name="AR Base Model (2)" sheetId="3" r:id="rId2"/>
    <sheet name="AR Base Model" sheetId="1" r:id="rId3"/>
    <sheet name="ESRI_MAPINFO_SHEET" sheetId="4" state="very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3" l="1"/>
  <c r="Z13" i="3" s="1"/>
  <c r="X10" i="3"/>
  <c r="Y10" i="3"/>
  <c r="Z10" i="3"/>
  <c r="AA10" i="3"/>
  <c r="Y11" i="3"/>
  <c r="Z11" i="3"/>
  <c r="AA11" i="3"/>
  <c r="Z12" i="3"/>
  <c r="AA12" i="3"/>
  <c r="AA13" i="3"/>
  <c r="W9" i="3"/>
  <c r="X9" i="3"/>
  <c r="Y9" i="3"/>
  <c r="Z9" i="3"/>
  <c r="AA9" i="3"/>
  <c r="S8" i="3"/>
  <c r="AA8" i="3"/>
  <c r="Z8" i="3"/>
  <c r="Y8" i="3"/>
  <c r="X8" i="3"/>
  <c r="W8" i="3"/>
  <c r="J9" i="3"/>
  <c r="J8" i="3"/>
  <c r="J7" i="3"/>
  <c r="F7" i="3"/>
  <c r="J6" i="3"/>
  <c r="J5" i="3"/>
  <c r="F5" i="3"/>
  <c r="F8" i="3" s="1"/>
  <c r="P4" i="3"/>
  <c r="J4" i="3"/>
  <c r="P4" i="2"/>
  <c r="AC11" i="2" s="1"/>
  <c r="AA9" i="2"/>
  <c r="AA11" i="2"/>
  <c r="Z11" i="2"/>
  <c r="Z10" i="2"/>
  <c r="Y10" i="2"/>
  <c r="X9" i="2"/>
  <c r="Y9" i="2"/>
  <c r="Z9" i="2"/>
  <c r="W8" i="2"/>
  <c r="Z8" i="2"/>
  <c r="Y8" i="2"/>
  <c r="X8" i="2"/>
  <c r="P5" i="2"/>
  <c r="J9" i="2"/>
  <c r="J8" i="2"/>
  <c r="J7" i="2"/>
  <c r="F7" i="2"/>
  <c r="J6" i="2"/>
  <c r="J5" i="2"/>
  <c r="F5" i="2"/>
  <c r="J4" i="2"/>
  <c r="I21" i="2" l="1"/>
  <c r="I22" i="2" s="1"/>
  <c r="I23" i="2" s="1"/>
  <c r="I24" i="2" s="1"/>
  <c r="I25" i="2" s="1"/>
  <c r="I26" i="2" s="1"/>
  <c r="K8" i="3"/>
  <c r="L8" i="3" s="1"/>
  <c r="M8" i="3" s="1"/>
  <c r="T12" i="3" s="1"/>
  <c r="K5" i="3"/>
  <c r="L5" i="3" s="1"/>
  <c r="M5" i="3" s="1"/>
  <c r="T9" i="3" s="1"/>
  <c r="K6" i="3"/>
  <c r="L6" i="3" s="1"/>
  <c r="M6" i="3" s="1"/>
  <c r="T10" i="3" s="1"/>
  <c r="X11" i="3"/>
  <c r="Y12" i="3"/>
  <c r="W10" i="3"/>
  <c r="S10" i="3" s="1"/>
  <c r="V8" i="3"/>
  <c r="K4" i="3"/>
  <c r="L4" i="3" s="1"/>
  <c r="M4" i="3" s="1"/>
  <c r="T8" i="3" s="1"/>
  <c r="U8" i="3" s="1"/>
  <c r="K7" i="3"/>
  <c r="L7" i="3" s="1"/>
  <c r="M7" i="3" s="1"/>
  <c r="T11" i="3" s="1"/>
  <c r="K9" i="3"/>
  <c r="L9" i="3" s="1"/>
  <c r="M9" i="3" s="1"/>
  <c r="T13" i="3" s="1"/>
  <c r="AC8" i="2"/>
  <c r="AC10" i="2"/>
  <c r="AC9" i="2"/>
  <c r="AB10" i="2"/>
  <c r="K5" i="2"/>
  <c r="L5" i="2" s="1"/>
  <c r="F8" i="2"/>
  <c r="K8" i="2"/>
  <c r="L8" i="2" s="1"/>
  <c r="K6" i="2"/>
  <c r="L6" i="2" s="1"/>
  <c r="K4" i="2"/>
  <c r="L4" i="2" s="1"/>
  <c r="K7" i="2"/>
  <c r="L7" i="2" s="1"/>
  <c r="K9" i="2"/>
  <c r="L9" i="2" s="1"/>
  <c r="P4" i="1"/>
  <c r="S8" i="1" s="1"/>
  <c r="S9" i="1" s="1"/>
  <c r="S10" i="1" s="1"/>
  <c r="S11" i="1" s="1"/>
  <c r="S12" i="1" s="1"/>
  <c r="S13" i="1" s="1"/>
  <c r="J7" i="1"/>
  <c r="J5" i="1"/>
  <c r="J4" i="1"/>
  <c r="J6" i="1"/>
  <c r="J8" i="1"/>
  <c r="J9" i="1"/>
  <c r="F5" i="1"/>
  <c r="F7" i="1"/>
  <c r="X12" i="3" l="1"/>
  <c r="Y13" i="3"/>
  <c r="W11" i="3"/>
  <c r="S11" i="3" s="1"/>
  <c r="V9" i="3"/>
  <c r="V10" i="3"/>
  <c r="U9" i="3"/>
  <c r="U10" i="3"/>
  <c r="AB8" i="2"/>
  <c r="AB9" i="2"/>
  <c r="AA8" i="2"/>
  <c r="AA10" i="2"/>
  <c r="AB11" i="2"/>
  <c r="M5" i="2"/>
  <c r="T9" i="2" s="1"/>
  <c r="M4" i="2"/>
  <c r="T8" i="2" s="1"/>
  <c r="M7" i="2"/>
  <c r="T11" i="2" s="1"/>
  <c r="M9" i="2"/>
  <c r="M6" i="2"/>
  <c r="T10" i="2" s="1"/>
  <c r="M8" i="2"/>
  <c r="F8" i="1"/>
  <c r="K7" i="1"/>
  <c r="K6" i="1"/>
  <c r="L6" i="1" s="1"/>
  <c r="K5" i="1"/>
  <c r="L5" i="1" s="1"/>
  <c r="K9" i="1"/>
  <c r="X13" i="3" l="1"/>
  <c r="W12" i="3"/>
  <c r="S12" i="3" s="1"/>
  <c r="W13" i="3" s="1"/>
  <c r="S13" i="3" s="1"/>
  <c r="U11" i="3"/>
  <c r="V11" i="3"/>
  <c r="U12" i="3"/>
  <c r="S8" i="2"/>
  <c r="X10" i="2" s="1"/>
  <c r="M5" i="1"/>
  <c r="T9" i="1" s="1"/>
  <c r="L9" i="1"/>
  <c r="M9" i="1" s="1"/>
  <c r="T13" i="1" s="1"/>
  <c r="K8" i="1"/>
  <c r="L8" i="1" s="1"/>
  <c r="M8" i="1" s="1"/>
  <c r="T12" i="1" s="1"/>
  <c r="K4" i="1"/>
  <c r="L4" i="1" s="1"/>
  <c r="M4" i="1" s="1"/>
  <c r="M6" i="1"/>
  <c r="T10" i="1" s="1"/>
  <c r="L7" i="1"/>
  <c r="M7" i="1" s="1"/>
  <c r="T11" i="1" s="1"/>
  <c r="U8" i="2" l="1"/>
  <c r="W9" i="2"/>
  <c r="S9" i="2" s="1"/>
  <c r="V9" i="2" s="1"/>
  <c r="V12" i="3"/>
  <c r="V13" i="3"/>
  <c r="U13" i="3"/>
  <c r="Y11" i="2"/>
  <c r="V8" i="2"/>
  <c r="U12" i="1"/>
  <c r="V12" i="1"/>
  <c r="U13" i="1"/>
  <c r="V13" i="1"/>
  <c r="U11" i="1"/>
  <c r="V11" i="1"/>
  <c r="U10" i="1"/>
  <c r="V10" i="1"/>
  <c r="U9" i="1"/>
  <c r="V9" i="1"/>
  <c r="T8" i="1"/>
  <c r="U9" i="2" l="1"/>
  <c r="W10" i="2"/>
  <c r="S10" i="2" s="1"/>
  <c r="V10" i="2" s="1"/>
  <c r="X11" i="2"/>
  <c r="V8" i="1"/>
  <c r="U8" i="1"/>
  <c r="W11" i="2" l="1"/>
  <c r="S11" i="2" s="1"/>
  <c r="U11" i="2" s="1"/>
  <c r="U10" i="2"/>
  <c r="V11" i="2" l="1"/>
</calcChain>
</file>

<file path=xl/sharedStrings.xml><?xml version="1.0" encoding="utf-8"?>
<sst xmlns="http://schemas.openxmlformats.org/spreadsheetml/2006/main" count="104" uniqueCount="44">
  <si>
    <t>phi1</t>
  </si>
  <si>
    <t>phi2</t>
  </si>
  <si>
    <t>x_bar</t>
  </si>
  <si>
    <t>l</t>
  </si>
  <si>
    <t>Psi Weights</t>
  </si>
  <si>
    <t>sqrt</t>
  </si>
  <si>
    <t>half-widths</t>
  </si>
  <si>
    <t>phi3</t>
  </si>
  <si>
    <t>x</t>
  </si>
  <si>
    <t>phi4</t>
  </si>
  <si>
    <t>Index</t>
  </si>
  <si>
    <t>X_t0 (l)</t>
  </si>
  <si>
    <t>Lower CL</t>
  </si>
  <si>
    <t>Upper CL</t>
  </si>
  <si>
    <t>wnv</t>
  </si>
  <si>
    <t>sqrt(wnv)</t>
  </si>
  <si>
    <t>CI</t>
  </si>
  <si>
    <t>CI * sqrt(wnv)</t>
  </si>
  <si>
    <t>Psi-weights^2</t>
  </si>
  <si>
    <t>Sum Psi-Weights^2</t>
  </si>
  <si>
    <t>Half-Width</t>
  </si>
  <si>
    <t>FORECAST</t>
  </si>
  <si>
    <t>HALF-WIDTHS</t>
  </si>
  <si>
    <t>FORCAST INPUTS</t>
  </si>
  <si>
    <t>HALF-WIDTHS INPUT</t>
  </si>
  <si>
    <t>CI %</t>
  </si>
  <si>
    <t>DATA INPUT</t>
  </si>
  <si>
    <t>constant</t>
  </si>
  <si>
    <t>a_t</t>
  </si>
  <si>
    <t>t</t>
  </si>
  <si>
    <t>theta1</t>
  </si>
  <si>
    <t>theta2</t>
  </si>
  <si>
    <t>theta1*a_t</t>
  </si>
  <si>
    <t>theta2 * a_t</t>
  </si>
  <si>
    <t>WNV</t>
  </si>
  <si>
    <t>WNV INPUTS</t>
  </si>
  <si>
    <t>constant * xbar</t>
  </si>
  <si>
    <t>Phi1 * X_t</t>
  </si>
  <si>
    <t>Phi3 * X_t</t>
  </si>
  <si>
    <t>Phi4 * X_t</t>
  </si>
  <si>
    <t>Phi2 * X_t</t>
  </si>
  <si>
    <t>x_bar * Sum(Phi's)</t>
  </si>
  <si>
    <t xml:space="preserve">        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</si>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</sst>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0" fontId="5" fillId="0" borderId="0" xfId="0" applyFont="1"/>
    <xf numFmtId="167" fontId="3" fillId="2" borderId="0" xfId="1" applyNumberFormat="1" applyFont="1" applyFill="1" applyAlignment="1">
      <alignment horizontal="center"/>
    </xf>
    <xf numFmtId="164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0" fontId="2" fillId="0" borderId="0" xfId="0" applyFont="1" applyBorder="1" applyAlignment="1"/>
    <xf numFmtId="0" fontId="0" fillId="0" borderId="2" xfId="0" applyBorder="1"/>
    <xf numFmtId="0" fontId="7" fillId="0" borderId="0" xfId="0" applyFont="1" applyAlignment="1">
      <alignment horizontal="center"/>
    </xf>
    <xf numFmtId="43" fontId="3" fillId="2" borderId="0" xfId="1" applyNumberFormat="1" applyFont="1" applyFill="1" applyAlignment="1">
      <alignment horizontal="right"/>
    </xf>
    <xf numFmtId="43" fontId="0" fillId="0" borderId="0" xfId="0" applyNumberFormat="1" applyAlignment="1">
      <alignment horizontal="right"/>
    </xf>
    <xf numFmtId="0" fontId="3" fillId="2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3" borderId="0" xfId="0" applyFill="1"/>
    <xf numFmtId="166" fontId="0" fillId="0" borderId="0" xfId="0" applyNumberFormat="1"/>
    <xf numFmtId="2" fontId="0" fillId="3" borderId="0" xfId="0" applyNumberFormat="1" applyFill="1"/>
    <xf numFmtId="167" fontId="0" fillId="0" borderId="0" xfId="0" applyNumberFormat="1" applyAlignment="1">
      <alignment horizontal="right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2" fontId="3" fillId="3" borderId="0" xfId="0" applyNumberFormat="1" applyFont="1" applyFill="1"/>
    <xf numFmtId="2" fontId="3" fillId="2" borderId="0" xfId="1" applyNumberFormat="1" applyFont="1" applyFill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E36F52AC-5400-4053-9902-A32E0BCFB6C4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8BFD-76A2-4D0C-BC2E-FEBD203F1D2A}">
  <dimension ref="A2:AJ35"/>
  <sheetViews>
    <sheetView showGridLines="0" tabSelected="1" workbookViewId="0">
      <selection activeCell="C14" sqref="C14"/>
    </sheetView>
  </sheetViews>
  <sheetFormatPr defaultColWidth="0" defaultRowHeight="15" x14ac:dyDescent="0.25"/>
  <cols>
    <col min="1" max="1" width="2.7109375" customWidth="1"/>
    <col min="2" max="3" width="8.85546875" style="1" customWidth="1"/>
    <col min="4" max="4" width="8.85546875" customWidth="1"/>
    <col min="5" max="5" width="12.85546875" bestFit="1" customWidth="1"/>
    <col min="6" max="6" width="10.5703125" bestFit="1" customWidth="1"/>
    <col min="7" max="7" width="4.7109375" customWidth="1"/>
    <col min="8" max="8" width="13" bestFit="1" customWidth="1"/>
    <col min="9" max="9" width="11.140625" bestFit="1" customWidth="1"/>
    <col min="10" max="10" width="13" bestFit="1" customWidth="1"/>
    <col min="11" max="11" width="17.7109375" bestFit="1" customWidth="1"/>
    <col min="12" max="12" width="5.7109375" bestFit="1" customWidth="1"/>
    <col min="13" max="13" width="10.7109375" bestFit="1" customWidth="1"/>
    <col min="14" max="16" width="10.42578125" customWidth="1"/>
    <col min="17" max="17" width="4.7109375" style="1" customWidth="1"/>
    <col min="18" max="18" width="4.5703125" style="1" customWidth="1"/>
    <col min="19" max="19" width="12.42578125" style="1" bestFit="1" customWidth="1"/>
    <col min="20" max="27" width="12.42578125" style="1" customWidth="1"/>
    <col min="28" max="28" width="11" style="1" bestFit="1" customWidth="1"/>
    <col min="29" max="29" width="14" style="1" bestFit="1" customWidth="1"/>
    <col min="30" max="31" width="8.85546875" customWidth="1"/>
    <col min="32" max="36" width="0" hidden="1" customWidth="1"/>
    <col min="37" max="16384" width="8.85546875" hidden="1"/>
  </cols>
  <sheetData>
    <row r="2" spans="2:29" ht="15.75" x14ac:dyDescent="0.25">
      <c r="B2" s="36" t="s">
        <v>26</v>
      </c>
      <c r="C2" s="36"/>
      <c r="E2" s="36" t="s">
        <v>24</v>
      </c>
      <c r="F2" s="36"/>
      <c r="G2" s="1"/>
      <c r="H2" s="36" t="s">
        <v>22</v>
      </c>
      <c r="I2" s="36"/>
      <c r="J2" s="36"/>
      <c r="K2" s="36"/>
      <c r="L2" s="36"/>
      <c r="M2" s="36"/>
      <c r="N2" s="19"/>
      <c r="O2" s="36" t="s">
        <v>23</v>
      </c>
      <c r="P2" s="36"/>
      <c r="Q2" s="21"/>
      <c r="R2" s="36" t="s">
        <v>21</v>
      </c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2:29" ht="15.75" thickBot="1" x14ac:dyDescent="0.3">
      <c r="B3" s="26" t="s">
        <v>10</v>
      </c>
      <c r="C3" s="26" t="s">
        <v>8</v>
      </c>
      <c r="E3" s="20"/>
      <c r="F3" s="20"/>
      <c r="G3" s="1"/>
      <c r="H3" s="16" t="s">
        <v>3</v>
      </c>
      <c r="I3" s="16" t="s">
        <v>4</v>
      </c>
      <c r="J3" s="16" t="s">
        <v>18</v>
      </c>
      <c r="K3" s="16" t="s">
        <v>19</v>
      </c>
      <c r="L3" s="16" t="s">
        <v>5</v>
      </c>
      <c r="M3" s="16" t="s">
        <v>6</v>
      </c>
      <c r="N3" s="14"/>
      <c r="O3" s="20"/>
      <c r="P3" s="20"/>
      <c r="R3" s="16" t="s">
        <v>3</v>
      </c>
      <c r="S3" s="16" t="s">
        <v>11</v>
      </c>
      <c r="T3" s="17" t="s">
        <v>20</v>
      </c>
      <c r="U3" s="17" t="s">
        <v>12</v>
      </c>
      <c r="V3" s="17" t="s">
        <v>13</v>
      </c>
      <c r="W3" s="16" t="s">
        <v>42</v>
      </c>
      <c r="X3" s="16" t="s">
        <v>40</v>
      </c>
      <c r="Y3" s="16" t="s">
        <v>38</v>
      </c>
      <c r="Z3" s="16" t="s">
        <v>39</v>
      </c>
      <c r="AA3" s="16" t="s">
        <v>32</v>
      </c>
      <c r="AB3" s="16" t="s">
        <v>33</v>
      </c>
      <c r="AC3" s="16" t="s">
        <v>36</v>
      </c>
    </row>
    <row r="4" spans="2:29" x14ac:dyDescent="0.25">
      <c r="B4" s="25">
        <v>1</v>
      </c>
      <c r="C4" s="12">
        <v>6</v>
      </c>
      <c r="E4" s="18" t="s">
        <v>14</v>
      </c>
      <c r="F4" s="22">
        <v>2.9670000000000001</v>
      </c>
      <c r="G4" s="1"/>
      <c r="H4" s="1">
        <v>1</v>
      </c>
      <c r="I4" s="9">
        <v>1</v>
      </c>
      <c r="J4" s="3">
        <f>I4^2</f>
        <v>1</v>
      </c>
      <c r="K4" s="3">
        <f>SUM(J4)</f>
        <v>1</v>
      </c>
      <c r="L4" s="3">
        <f>SQRT(K4)</f>
        <v>1</v>
      </c>
      <c r="M4" s="2">
        <f t="shared" ref="M4:M9" si="0">L4 * $F$8</f>
        <v>3.3760344075556259</v>
      </c>
      <c r="N4" s="2"/>
      <c r="O4" s="7" t="s">
        <v>2</v>
      </c>
      <c r="P4" s="8">
        <f>AVERAGE(C4:C59)</f>
        <v>7</v>
      </c>
      <c r="R4" s="11">
        <v>-3</v>
      </c>
      <c r="S4" s="13">
        <v>39.200000000000003</v>
      </c>
      <c r="T4" s="27"/>
      <c r="U4" s="27"/>
      <c r="V4" s="27"/>
      <c r="W4" s="34"/>
      <c r="X4" s="34"/>
      <c r="Y4" s="34"/>
      <c r="Z4" s="34"/>
      <c r="AA4" s="34"/>
      <c r="AB4" s="34"/>
      <c r="AC4" s="34"/>
    </row>
    <row r="5" spans="2:29" x14ac:dyDescent="0.25">
      <c r="B5" s="25">
        <v>2</v>
      </c>
      <c r="C5" s="12">
        <v>8</v>
      </c>
      <c r="E5" s="18" t="s">
        <v>15</v>
      </c>
      <c r="F5" s="23">
        <f>SQRT(F4)</f>
        <v>1.7224981857755324</v>
      </c>
      <c r="G5" s="1"/>
      <c r="H5" s="1">
        <v>2</v>
      </c>
      <c r="I5" s="9">
        <v>-1.3</v>
      </c>
      <c r="J5" s="3">
        <f>I5^2</f>
        <v>1.6900000000000002</v>
      </c>
      <c r="K5" s="3">
        <f>SUM(J4:J5)</f>
        <v>2.6900000000000004</v>
      </c>
      <c r="L5" s="3">
        <f>SQRT(K5)</f>
        <v>1.6401219466856727</v>
      </c>
      <c r="M5" s="2">
        <f t="shared" si="0"/>
        <v>5.5371081245979452</v>
      </c>
      <c r="N5" s="2"/>
      <c r="O5" s="4" t="s">
        <v>27</v>
      </c>
      <c r="P5" s="6">
        <f>(1-SUM(P6:P9))</f>
        <v>5.3999999999999995</v>
      </c>
      <c r="R5" s="11">
        <v>-2</v>
      </c>
      <c r="S5" s="13">
        <v>31.7</v>
      </c>
      <c r="T5" s="27"/>
      <c r="U5" s="27"/>
      <c r="V5" s="27"/>
      <c r="W5" s="34"/>
      <c r="X5" s="34"/>
      <c r="Y5" s="34"/>
      <c r="Z5" s="34"/>
      <c r="AA5" s="34"/>
      <c r="AB5" s="34"/>
      <c r="AC5" s="34"/>
    </row>
    <row r="6" spans="2:29" x14ac:dyDescent="0.25">
      <c r="B6" s="25">
        <v>3</v>
      </c>
      <c r="C6" s="12">
        <v>13</v>
      </c>
      <c r="E6" s="18" t="s">
        <v>25</v>
      </c>
      <c r="F6" s="24">
        <v>0.97499999999999998</v>
      </c>
      <c r="G6" s="1"/>
      <c r="H6" s="1">
        <v>3</v>
      </c>
      <c r="I6" s="9">
        <v>0.55000000000000004</v>
      </c>
      <c r="J6" s="3">
        <f t="shared" ref="J6:J9" si="1">I6^2</f>
        <v>0.30250000000000005</v>
      </c>
      <c r="K6" s="3">
        <f>SUM(J4:J6)</f>
        <v>2.9925000000000006</v>
      </c>
      <c r="L6" s="3">
        <f>SQRT(K6)</f>
        <v>1.7298843892006195</v>
      </c>
      <c r="M6" s="2">
        <f t="shared" si="0"/>
        <v>5.8401492190346396</v>
      </c>
      <c r="N6" s="2"/>
      <c r="O6" s="7" t="s">
        <v>0</v>
      </c>
      <c r="P6" s="10">
        <v>-1.1000000000000001</v>
      </c>
      <c r="R6" s="11">
        <v>-1</v>
      </c>
      <c r="S6" s="13">
        <v>46.1</v>
      </c>
      <c r="T6" s="27"/>
      <c r="U6" s="27"/>
      <c r="V6" s="27"/>
      <c r="W6" s="34"/>
      <c r="X6" s="34"/>
      <c r="Y6" s="34"/>
      <c r="Z6" s="34"/>
      <c r="AA6" s="34"/>
      <c r="AB6" s="34"/>
      <c r="AC6" s="34"/>
    </row>
    <row r="7" spans="2:29" x14ac:dyDescent="0.25">
      <c r="B7" s="25">
        <v>4</v>
      </c>
      <c r="C7" s="12">
        <v>12</v>
      </c>
      <c r="E7" s="18" t="s">
        <v>16</v>
      </c>
      <c r="F7" s="23">
        <f>_xlfn.NORM.INV(F6,0,1)</f>
        <v>1.9599639845400536</v>
      </c>
      <c r="H7" s="1">
        <v>4</v>
      </c>
      <c r="I7" s="9">
        <v>0.82899999999999996</v>
      </c>
      <c r="J7" s="3">
        <f>I7^2</f>
        <v>0.68724099999999988</v>
      </c>
      <c r="K7" s="3">
        <f>SUM(J4:J7)</f>
        <v>3.6797410000000004</v>
      </c>
      <c r="L7" s="3">
        <f t="shared" ref="L7:L9" si="2">SQRT(K7)</f>
        <v>1.9182651015957102</v>
      </c>
      <c r="M7" s="2">
        <f t="shared" si="0"/>
        <v>6.4761289858003055</v>
      </c>
      <c r="N7" s="2"/>
      <c r="O7" s="7" t="s">
        <v>1</v>
      </c>
      <c r="P7" s="10">
        <v>-1.78</v>
      </c>
      <c r="R7" s="11">
        <v>0</v>
      </c>
      <c r="S7" s="13">
        <v>42.4</v>
      </c>
      <c r="T7" s="27"/>
      <c r="U7" s="27"/>
      <c r="V7" s="27"/>
      <c r="W7" s="34"/>
      <c r="X7" s="34"/>
      <c r="Y7" s="34"/>
      <c r="Z7" s="34"/>
      <c r="AA7" s="34"/>
      <c r="AB7" s="34"/>
      <c r="AC7" s="34"/>
    </row>
    <row r="8" spans="2:29" x14ac:dyDescent="0.25">
      <c r="B8" s="25">
        <v>5</v>
      </c>
      <c r="C8" s="12">
        <v>10</v>
      </c>
      <c r="E8" s="18" t="s">
        <v>17</v>
      </c>
      <c r="F8" s="30">
        <f>F5*F7</f>
        <v>3.3760344075556259</v>
      </c>
      <c r="H8" s="1">
        <v>5</v>
      </c>
      <c r="I8" s="9">
        <v>0</v>
      </c>
      <c r="J8" s="3">
        <f t="shared" si="1"/>
        <v>0</v>
      </c>
      <c r="K8" s="3">
        <f>SUM(J4:J8)</f>
        <v>3.6797410000000004</v>
      </c>
      <c r="L8" s="3">
        <f t="shared" si="2"/>
        <v>1.9182651015957102</v>
      </c>
      <c r="M8" s="2">
        <f t="shared" si="0"/>
        <v>6.4761289858003055</v>
      </c>
      <c r="N8" s="2"/>
      <c r="O8" s="7" t="s">
        <v>7</v>
      </c>
      <c r="P8" s="10">
        <v>-0.88</v>
      </c>
      <c r="R8">
        <v>1</v>
      </c>
      <c r="S8" s="5">
        <f>W8+X8 + Y8 + Z8 - AA8 - AB8 + AC8</f>
        <v>-157.76495727999998</v>
      </c>
      <c r="T8" s="5">
        <f>M4</f>
        <v>3.3760344075556259</v>
      </c>
      <c r="U8" s="5">
        <f>S8-T8</f>
        <v>-161.14099168755561</v>
      </c>
      <c r="V8" s="5">
        <f>S8+T8</f>
        <v>-154.38892287244434</v>
      </c>
      <c r="W8" s="5">
        <f>$P$6* S7</f>
        <v>-46.64</v>
      </c>
      <c r="X8" s="5">
        <f>$P$7 * S6</f>
        <v>-82.058000000000007</v>
      </c>
      <c r="Y8" s="5">
        <f>$P$8 * S5</f>
        <v>-27.896000000000001</v>
      </c>
      <c r="Z8" s="5">
        <f>$P$9 *S4</f>
        <v>-25.088000000000001</v>
      </c>
      <c r="AA8" s="5">
        <f>I26 * $F$16</f>
        <v>-1.619657920000001</v>
      </c>
      <c r="AB8" s="5">
        <f>I25*$F$17</f>
        <v>15.502615199999999</v>
      </c>
      <c r="AC8" s="1">
        <f>$P$4 * $P$5</f>
        <v>37.799999999999997</v>
      </c>
    </row>
    <row r="9" spans="2:29" x14ac:dyDescent="0.25">
      <c r="B9" s="25">
        <v>6</v>
      </c>
      <c r="C9" s="12">
        <v>7</v>
      </c>
      <c r="E9" s="15"/>
      <c r="H9" s="1">
        <v>6</v>
      </c>
      <c r="I9" s="9">
        <v>0</v>
      </c>
      <c r="J9" s="3">
        <f t="shared" si="1"/>
        <v>0</v>
      </c>
      <c r="K9" s="3">
        <f>SUM(J4:J9)</f>
        <v>3.6797410000000004</v>
      </c>
      <c r="L9" s="3">
        <f t="shared" si="2"/>
        <v>1.9182651015957102</v>
      </c>
      <c r="M9" s="2">
        <f t="shared" si="0"/>
        <v>6.4761289858003055</v>
      </c>
      <c r="N9" s="2"/>
      <c r="O9" s="7" t="s">
        <v>9</v>
      </c>
      <c r="P9" s="10">
        <v>-0.64</v>
      </c>
      <c r="R9">
        <v>2</v>
      </c>
      <c r="S9" s="5">
        <f>W9+X9 + Y9 + Z9 - AA9 - AB9 + AC9</f>
        <v>67.724992367999988</v>
      </c>
      <c r="T9" s="5">
        <f>M5</f>
        <v>5.5371081245979452</v>
      </c>
      <c r="U9" s="5">
        <f>S9-T9</f>
        <v>62.187884243402046</v>
      </c>
      <c r="V9" s="5">
        <f>S9+T9</f>
        <v>73.262100492597938</v>
      </c>
      <c r="W9" s="5">
        <f>$P$6* S8</f>
        <v>173.54145300799999</v>
      </c>
      <c r="X9" s="5">
        <f>$P$7 * S7</f>
        <v>-75.471999999999994</v>
      </c>
      <c r="Y9" s="5">
        <f>$P$8 * S6</f>
        <v>-40.568000000000005</v>
      </c>
      <c r="Z9" s="5">
        <f>$P$9 *S5</f>
        <v>-20.288</v>
      </c>
      <c r="AA9" s="5">
        <f>I27 * $F$16</f>
        <v>0</v>
      </c>
      <c r="AB9" s="5">
        <f>I26*$F$17</f>
        <v>7.2884606400000047</v>
      </c>
      <c r="AC9" s="1">
        <f>$P$4 * $P$5</f>
        <v>37.799999999999997</v>
      </c>
    </row>
    <row r="10" spans="2:29" x14ac:dyDescent="0.25">
      <c r="B10" s="25">
        <v>7</v>
      </c>
      <c r="C10" s="12">
        <v>4</v>
      </c>
      <c r="E10" s="15"/>
      <c r="J10" s="2"/>
      <c r="K10" s="2"/>
      <c r="L10" s="2"/>
      <c r="M10" s="2"/>
      <c r="N10" s="2"/>
      <c r="O10" s="2"/>
      <c r="P10" s="2"/>
      <c r="R10">
        <v>3</v>
      </c>
      <c r="S10" s="5">
        <f>W10+X10 + Y10 + Z10 - AA10 - AB10 + AC10</f>
        <v>177.3081323536</v>
      </c>
      <c r="T10" s="5">
        <f>M6</f>
        <v>5.8401492190346396</v>
      </c>
      <c r="U10" s="5">
        <f>S10-T10</f>
        <v>171.46798313456537</v>
      </c>
      <c r="V10" s="5">
        <f>S10+T10</f>
        <v>183.14828157263463</v>
      </c>
      <c r="W10" s="5">
        <f>$P$6* S9</f>
        <v>-74.49749160479999</v>
      </c>
      <c r="X10" s="5">
        <f>$P$7 * S8</f>
        <v>280.82162395839998</v>
      </c>
      <c r="Y10" s="5">
        <f>$P$8 * S7</f>
        <v>-37.311999999999998</v>
      </c>
      <c r="Z10" s="5">
        <f>$P$9 *S6</f>
        <v>-29.504000000000001</v>
      </c>
      <c r="AA10" s="5">
        <f>I28 * $F$16</f>
        <v>0</v>
      </c>
      <c r="AB10" s="5">
        <f>I27*$F$17</f>
        <v>0</v>
      </c>
      <c r="AC10" s="1">
        <f>$P$4 * $P$5</f>
        <v>37.799999999999997</v>
      </c>
    </row>
    <row r="11" spans="2:29" x14ac:dyDescent="0.25">
      <c r="B11" s="25">
        <v>8</v>
      </c>
      <c r="C11" s="12">
        <v>2</v>
      </c>
      <c r="J11" s="2"/>
      <c r="K11" s="2"/>
      <c r="L11" s="2"/>
      <c r="M11" s="2"/>
      <c r="N11" s="2"/>
      <c r="O11" s="2"/>
      <c r="P11" s="2"/>
      <c r="R11">
        <v>4</v>
      </c>
      <c r="S11" s="5">
        <f>W11+X11 + Y11 + Z11 - AA11 - AB11 + AC11</f>
        <v>-166.09226959760002</v>
      </c>
      <c r="T11" s="5">
        <f>M7</f>
        <v>6.4761289858003055</v>
      </c>
      <c r="U11" s="5">
        <f>S11-T11</f>
        <v>-172.56839858340032</v>
      </c>
      <c r="V11" s="5">
        <f>S11+T11</f>
        <v>-159.61614061179972</v>
      </c>
      <c r="W11" s="5">
        <f>$P$6* S10</f>
        <v>-195.03894558896002</v>
      </c>
      <c r="X11" s="5">
        <f>$P$7 * S9</f>
        <v>-120.55048641503998</v>
      </c>
      <c r="Y11" s="5">
        <f>$P$8 * S8</f>
        <v>138.83316240639999</v>
      </c>
      <c r="Z11" s="5">
        <f>$P$9 *S7</f>
        <v>-27.135999999999999</v>
      </c>
      <c r="AA11" s="5">
        <f>I29 * $F$16</f>
        <v>0</v>
      </c>
      <c r="AB11" s="5">
        <f>I28*$F$17</f>
        <v>0</v>
      </c>
      <c r="AC11" s="1">
        <f>$P$4 * $P$5</f>
        <v>37.799999999999997</v>
      </c>
    </row>
    <row r="12" spans="2:29" x14ac:dyDescent="0.25">
      <c r="B12" s="25">
        <v>9</v>
      </c>
      <c r="C12" s="12">
        <v>1</v>
      </c>
      <c r="J12" s="2"/>
      <c r="K12" s="2"/>
      <c r="L12" s="2"/>
      <c r="M12" s="2"/>
      <c r="N12" s="2"/>
      <c r="O12" s="2"/>
      <c r="P12" s="2"/>
      <c r="R12" s="27">
        <v>5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spans="2:29" x14ac:dyDescent="0.25">
      <c r="B13" s="25">
        <v>10</v>
      </c>
      <c r="C13" s="12"/>
      <c r="J13" s="2"/>
      <c r="K13" s="2"/>
      <c r="L13" s="2"/>
      <c r="M13" s="2"/>
      <c r="N13" s="2"/>
      <c r="O13" s="2"/>
      <c r="P13" s="2"/>
      <c r="R13" s="27">
        <v>6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spans="2:29" x14ac:dyDescent="0.25">
      <c r="B14" s="25">
        <v>11</v>
      </c>
      <c r="C14" s="12"/>
      <c r="E14" s="37" t="s">
        <v>35</v>
      </c>
      <c r="F14" s="37"/>
      <c r="H14" s="37" t="s">
        <v>34</v>
      </c>
      <c r="I14" s="37"/>
      <c r="J14" s="2"/>
      <c r="K14" s="2"/>
      <c r="L14" s="2"/>
      <c r="M14" s="2"/>
      <c r="N14" s="2"/>
      <c r="O14" s="2"/>
      <c r="P14" s="2"/>
    </row>
    <row r="15" spans="2:29" ht="15.75" thickBot="1" x14ac:dyDescent="0.3">
      <c r="B15" s="25">
        <v>12</v>
      </c>
      <c r="C15" s="12"/>
      <c r="E15" s="20"/>
      <c r="F15" s="20"/>
      <c r="H15" s="16" t="s">
        <v>29</v>
      </c>
      <c r="I15" s="16" t="s">
        <v>28</v>
      </c>
    </row>
    <row r="16" spans="2:29" x14ac:dyDescent="0.25">
      <c r="B16" s="25">
        <v>13</v>
      </c>
      <c r="C16" s="12"/>
      <c r="E16" s="4" t="s">
        <v>30</v>
      </c>
      <c r="F16" s="11">
        <v>0.2</v>
      </c>
      <c r="H16" s="1">
        <v>0</v>
      </c>
      <c r="I16" s="33">
        <v>0</v>
      </c>
    </row>
    <row r="17" spans="2:16" x14ac:dyDescent="0.25">
      <c r="B17" s="25">
        <v>14</v>
      </c>
      <c r="C17" s="12"/>
      <c r="E17" s="4" t="s">
        <v>31</v>
      </c>
      <c r="F17" s="11">
        <v>-0.9</v>
      </c>
      <c r="H17" s="1">
        <v>1</v>
      </c>
      <c r="I17" s="33">
        <v>0</v>
      </c>
      <c r="P17" s="28"/>
    </row>
    <row r="18" spans="2:16" x14ac:dyDescent="0.25">
      <c r="B18" s="25">
        <v>15</v>
      </c>
      <c r="C18" s="12"/>
      <c r="H18" s="1">
        <v>2</v>
      </c>
      <c r="I18" s="33">
        <v>0</v>
      </c>
      <c r="P18" s="28"/>
    </row>
    <row r="19" spans="2:16" x14ac:dyDescent="0.25">
      <c r="B19" s="25">
        <v>16</v>
      </c>
      <c r="C19" s="12"/>
      <c r="H19" s="1">
        <v>3</v>
      </c>
      <c r="I19" s="33">
        <v>0</v>
      </c>
    </row>
    <row r="20" spans="2:16" x14ac:dyDescent="0.25">
      <c r="B20" s="25">
        <v>17</v>
      </c>
      <c r="C20" s="12"/>
      <c r="H20" s="1">
        <v>4</v>
      </c>
      <c r="I20" s="33">
        <v>0</v>
      </c>
    </row>
    <row r="21" spans="2:16" x14ac:dyDescent="0.25">
      <c r="B21" s="25">
        <v>18</v>
      </c>
      <c r="C21" s="12"/>
      <c r="H21" s="1">
        <v>5</v>
      </c>
      <c r="I21" s="33">
        <f>C8-($P$6*C7)-($P$7*C6)-($P$8*C5)-($P$9*C4)-($P$5*$P$4) + ($F$16 *I20)+($F$17*I19)</f>
        <v>19.420000000000002</v>
      </c>
    </row>
    <row r="22" spans="2:16" x14ac:dyDescent="0.25">
      <c r="B22" s="25">
        <v>19</v>
      </c>
      <c r="C22" s="12"/>
      <c r="H22" s="1">
        <v>6</v>
      </c>
      <c r="I22" s="33">
        <f>C9-($P$6*C8)-($P$7*C7)-($P$8*C6)-($P$9*C5)-($P$5*$P$4) + ($F$16 *I21)+($F$17*I20)</f>
        <v>22.003999999999998</v>
      </c>
    </row>
    <row r="23" spans="2:16" x14ac:dyDescent="0.25">
      <c r="B23" s="25">
        <v>20</v>
      </c>
      <c r="C23" s="12"/>
      <c r="H23" s="1">
        <v>7</v>
      </c>
      <c r="I23" s="33">
        <f>C10-($P$6*C9)-($P$7*C8)-($P$8*C7)-($P$9*C6)-($P$5*$P$4)+(0.2*I22)+(-0.9*I21)</f>
        <v>-2.4971999999999959</v>
      </c>
    </row>
    <row r="24" spans="2:16" x14ac:dyDescent="0.25">
      <c r="B24" s="25">
        <v>21</v>
      </c>
      <c r="C24" s="12"/>
      <c r="H24" s="1">
        <v>8</v>
      </c>
      <c r="I24" s="33">
        <f>C11-($P$6*C10)-($P$7*C9)-($P$8*C8)-($P$9*C7)-($P$5*$P$4)+(0.2*I23)+(-0.9*I22)</f>
        <v>-22.763039999999993</v>
      </c>
    </row>
    <row r="25" spans="2:16" x14ac:dyDescent="0.25">
      <c r="B25" s="25">
        <v>22</v>
      </c>
      <c r="C25" s="12"/>
      <c r="H25" s="1">
        <v>9</v>
      </c>
      <c r="I25" s="33">
        <f>C12-($P$6*C11)-($P$7*C10)-($P$8*C9)-($P$9*C8)-($P$5*$P$4)+(0.2*I24)+(-0.9*I23)</f>
        <v>-17.225127999999998</v>
      </c>
    </row>
    <row r="26" spans="2:16" x14ac:dyDescent="0.25">
      <c r="B26" s="25">
        <v>23</v>
      </c>
      <c r="C26" s="12"/>
      <c r="H26" s="1">
        <v>10</v>
      </c>
      <c r="I26" s="33">
        <f>C13-($P$6*C12)-($P$7*C11)-($P$8*C10)-($P$9*C9)-($P$5*$P$4)+(0.2*I25)+(-0.9*I24)</f>
        <v>-8.0982896000000046</v>
      </c>
    </row>
    <row r="27" spans="2:16" x14ac:dyDescent="0.25">
      <c r="B27" s="25">
        <v>24</v>
      </c>
      <c r="C27" s="12"/>
      <c r="H27" s="1">
        <v>11</v>
      </c>
      <c r="I27" s="33">
        <v>0</v>
      </c>
    </row>
    <row r="28" spans="2:16" x14ac:dyDescent="0.25">
      <c r="B28" s="25">
        <v>25</v>
      </c>
      <c r="C28" s="12"/>
      <c r="H28" s="1">
        <v>12</v>
      </c>
      <c r="I28" s="33">
        <v>0</v>
      </c>
    </row>
    <row r="29" spans="2:16" x14ac:dyDescent="0.25">
      <c r="B29" s="25">
        <v>26</v>
      </c>
      <c r="C29" s="12"/>
      <c r="H29" s="1">
        <v>13</v>
      </c>
      <c r="I29" s="33">
        <v>0</v>
      </c>
    </row>
    <row r="30" spans="2:16" x14ac:dyDescent="0.25">
      <c r="B30" s="25">
        <v>27</v>
      </c>
      <c r="C30" s="12"/>
      <c r="H30" s="1">
        <v>14</v>
      </c>
      <c r="I30" s="33">
        <v>0</v>
      </c>
    </row>
    <row r="31" spans="2:16" x14ac:dyDescent="0.25">
      <c r="B31" s="25">
        <v>28</v>
      </c>
      <c r="C31" s="12"/>
    </row>
    <row r="32" spans="2:16" x14ac:dyDescent="0.25">
      <c r="B32" s="25">
        <v>29</v>
      </c>
      <c r="C32" s="12"/>
    </row>
    <row r="33" spans="2:10" x14ac:dyDescent="0.25">
      <c r="B33" s="25">
        <v>30</v>
      </c>
      <c r="C33" s="12"/>
      <c r="J33" t="s">
        <v>43</v>
      </c>
    </row>
    <row r="34" spans="2:10" x14ac:dyDescent="0.25">
      <c r="B34" s="31"/>
      <c r="C34" s="32"/>
    </row>
    <row r="35" spans="2:10" x14ac:dyDescent="0.25">
      <c r="B35" s="31"/>
      <c r="C35" s="32"/>
    </row>
  </sheetData>
  <mergeCells count="7">
    <mergeCell ref="E14:F14"/>
    <mergeCell ref="H14:I14"/>
    <mergeCell ref="B2:C2"/>
    <mergeCell ref="E2:F2"/>
    <mergeCell ref="H2:M2"/>
    <mergeCell ref="O2:P2"/>
    <mergeCell ref="R2:AC2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6297-1E91-4F4D-9F1F-2828995618C5}">
  <dimension ref="A2:AD14"/>
  <sheetViews>
    <sheetView showGridLines="0" workbookViewId="0">
      <selection activeCell="O14" sqref="O14"/>
    </sheetView>
  </sheetViews>
  <sheetFormatPr defaultColWidth="0" defaultRowHeight="15" x14ac:dyDescent="0.25"/>
  <cols>
    <col min="1" max="1" width="2.7109375" customWidth="1"/>
    <col min="2" max="3" width="8.85546875" style="1" customWidth="1"/>
    <col min="4" max="4" width="8.85546875" customWidth="1"/>
    <col min="5" max="5" width="12.85546875" bestFit="1" customWidth="1"/>
    <col min="6" max="6" width="10.5703125" bestFit="1" customWidth="1"/>
    <col min="7" max="7" width="4.7109375" customWidth="1"/>
    <col min="8" max="8" width="13" bestFit="1" customWidth="1"/>
    <col min="9" max="9" width="11.140625" bestFit="1" customWidth="1"/>
    <col min="10" max="10" width="13" bestFit="1" customWidth="1"/>
    <col min="11" max="11" width="17.7109375" bestFit="1" customWidth="1"/>
    <col min="12" max="12" width="5.7109375" bestFit="1" customWidth="1"/>
    <col min="13" max="13" width="10.7109375" bestFit="1" customWidth="1"/>
    <col min="14" max="16" width="10.42578125" customWidth="1"/>
    <col min="17" max="17" width="4.7109375" style="1" customWidth="1"/>
    <col min="18" max="18" width="4.5703125" style="1" customWidth="1"/>
    <col min="19" max="19" width="12.42578125" style="1" bestFit="1" customWidth="1"/>
    <col min="20" max="20" width="10.5703125" style="1" bestFit="1" customWidth="1"/>
    <col min="21" max="21" width="8.5703125" style="1" bestFit="1" customWidth="1"/>
    <col min="22" max="22" width="9.7109375" style="1" customWidth="1"/>
    <col min="23" max="23" width="14.85546875" style="1" customWidth="1"/>
    <col min="24" max="24" width="11.42578125" style="1" customWidth="1"/>
    <col min="25" max="25" width="13.28515625" style="1" customWidth="1"/>
    <col min="26" max="26" width="10.85546875" style="1" customWidth="1"/>
    <col min="27" max="27" width="17.7109375" style="1" customWidth="1"/>
    <col min="28" max="29" width="8.85546875" customWidth="1"/>
    <col min="30" max="30" width="0" hidden="1" customWidth="1"/>
    <col min="31" max="16384" width="8.85546875" hidden="1"/>
  </cols>
  <sheetData>
    <row r="2" spans="2:27" ht="15.75" x14ac:dyDescent="0.25">
      <c r="B2" s="36" t="s">
        <v>26</v>
      </c>
      <c r="C2" s="36"/>
      <c r="E2" s="36" t="s">
        <v>24</v>
      </c>
      <c r="F2" s="36"/>
      <c r="G2" s="1"/>
      <c r="H2" s="36" t="s">
        <v>22</v>
      </c>
      <c r="I2" s="36"/>
      <c r="J2" s="36"/>
      <c r="K2" s="36"/>
      <c r="L2" s="36"/>
      <c r="M2" s="36"/>
      <c r="N2" s="19"/>
      <c r="O2" s="36" t="s">
        <v>23</v>
      </c>
      <c r="P2" s="36"/>
      <c r="Q2" s="21"/>
      <c r="R2" s="36" t="s">
        <v>21</v>
      </c>
      <c r="S2" s="36"/>
      <c r="T2" s="36"/>
      <c r="U2" s="36"/>
      <c r="V2" s="36"/>
      <c r="W2" s="36"/>
      <c r="X2" s="36"/>
      <c r="Y2" s="36"/>
      <c r="Z2" s="36"/>
      <c r="AA2" s="36"/>
    </row>
    <row r="3" spans="2:27" ht="15.75" thickBot="1" x14ac:dyDescent="0.3">
      <c r="B3" s="26" t="s">
        <v>10</v>
      </c>
      <c r="C3" s="26" t="s">
        <v>8</v>
      </c>
      <c r="E3" s="20"/>
      <c r="F3" s="20"/>
      <c r="G3" s="1"/>
      <c r="H3" s="16" t="s">
        <v>3</v>
      </c>
      <c r="I3" s="16" t="s">
        <v>4</v>
      </c>
      <c r="J3" s="16" t="s">
        <v>18</v>
      </c>
      <c r="K3" s="16" t="s">
        <v>19</v>
      </c>
      <c r="L3" s="16" t="s">
        <v>5</v>
      </c>
      <c r="M3" s="16" t="s">
        <v>6</v>
      </c>
      <c r="N3" s="14"/>
      <c r="O3" s="20"/>
      <c r="P3" s="20"/>
      <c r="R3" s="16" t="s">
        <v>3</v>
      </c>
      <c r="S3" s="16" t="s">
        <v>11</v>
      </c>
      <c r="T3" s="17" t="s">
        <v>20</v>
      </c>
      <c r="U3" s="17" t="s">
        <v>12</v>
      </c>
      <c r="V3" s="17" t="s">
        <v>13</v>
      </c>
      <c r="W3" s="16" t="s">
        <v>37</v>
      </c>
      <c r="X3" s="16" t="s">
        <v>40</v>
      </c>
      <c r="Y3" s="16" t="s">
        <v>38</v>
      </c>
      <c r="Z3" s="16" t="s">
        <v>39</v>
      </c>
      <c r="AA3" s="16" t="s">
        <v>41</v>
      </c>
    </row>
    <row r="4" spans="2:27" x14ac:dyDescent="0.25">
      <c r="B4" s="25">
        <v>1</v>
      </c>
      <c r="C4" s="12">
        <v>6</v>
      </c>
      <c r="E4" s="18" t="s">
        <v>14</v>
      </c>
      <c r="F4" s="22">
        <v>9.3085710000000006</v>
      </c>
      <c r="G4" s="1"/>
      <c r="H4" s="1">
        <v>1</v>
      </c>
      <c r="I4" s="35">
        <v>1</v>
      </c>
      <c r="J4" s="3">
        <f>I4^2</f>
        <v>1</v>
      </c>
      <c r="K4" s="3">
        <f>SUM(J4)</f>
        <v>1</v>
      </c>
      <c r="L4" s="3">
        <f>SQRT(K4)</f>
        <v>1</v>
      </c>
      <c r="M4" s="2">
        <f t="shared" ref="M4:M9" si="0">L4 * $F$8</f>
        <v>5.9798404808161498</v>
      </c>
      <c r="N4" s="2"/>
      <c r="O4" s="7" t="s">
        <v>2</v>
      </c>
      <c r="P4" s="8">
        <f>AVERAGE(C4:C13)</f>
        <v>7</v>
      </c>
      <c r="R4" s="11">
        <v>-3</v>
      </c>
      <c r="S4" s="13">
        <v>7</v>
      </c>
      <c r="T4" s="27"/>
      <c r="U4" s="27"/>
      <c r="V4" s="27"/>
      <c r="W4" s="27"/>
      <c r="X4" s="27"/>
      <c r="Y4" s="27"/>
      <c r="Z4" s="27"/>
      <c r="AA4" s="27"/>
    </row>
    <row r="5" spans="2:27" x14ac:dyDescent="0.25">
      <c r="B5" s="25">
        <v>2</v>
      </c>
      <c r="C5" s="12">
        <v>8</v>
      </c>
      <c r="E5" s="18" t="s">
        <v>15</v>
      </c>
      <c r="F5" s="23">
        <f>SQRT(F4)</f>
        <v>3.0509950835751933</v>
      </c>
      <c r="G5" s="1"/>
      <c r="H5" s="1">
        <v>2</v>
      </c>
      <c r="I5" s="35">
        <v>0.6</v>
      </c>
      <c r="J5" s="3">
        <f>I5^2</f>
        <v>0.36</v>
      </c>
      <c r="K5" s="3">
        <f>SUM(J4:J5)</f>
        <v>1.3599999999999999</v>
      </c>
      <c r="L5" s="3">
        <f>SQRT(K5)</f>
        <v>1.16619037896906</v>
      </c>
      <c r="M5" s="2">
        <f t="shared" si="0"/>
        <v>6.9736324364975113</v>
      </c>
      <c r="N5" s="2"/>
      <c r="O5" s="7" t="s">
        <v>0</v>
      </c>
      <c r="P5" s="10">
        <v>0.6</v>
      </c>
      <c r="R5" s="11">
        <v>-2</v>
      </c>
      <c r="S5" s="13">
        <v>4</v>
      </c>
      <c r="T5" s="27"/>
      <c r="U5" s="27"/>
      <c r="V5" s="27"/>
      <c r="W5" s="27"/>
      <c r="X5" s="27"/>
      <c r="Y5" s="27"/>
      <c r="Z5" s="27"/>
      <c r="AA5" s="27"/>
    </row>
    <row r="6" spans="2:27" x14ac:dyDescent="0.25">
      <c r="B6" s="25">
        <v>3</v>
      </c>
      <c r="C6" s="12">
        <v>13</v>
      </c>
      <c r="E6" s="18" t="s">
        <v>25</v>
      </c>
      <c r="F6" s="24">
        <v>0.97499999999999998</v>
      </c>
      <c r="G6" s="1"/>
      <c r="H6" s="1">
        <v>3</v>
      </c>
      <c r="I6" s="35">
        <v>-0.04</v>
      </c>
      <c r="J6" s="3">
        <f t="shared" ref="J6:J9" si="1">I6^2</f>
        <v>1.6000000000000001E-3</v>
      </c>
      <c r="K6" s="3">
        <f>SUM(J4:J6)</f>
        <v>1.3615999999999999</v>
      </c>
      <c r="L6" s="3">
        <f>SQRT(K6)</f>
        <v>1.1668761716651856</v>
      </c>
      <c r="M6" s="2">
        <f t="shared" si="0"/>
        <v>6.9777333674232516</v>
      </c>
      <c r="N6" s="2"/>
      <c r="O6" s="7" t="s">
        <v>1</v>
      </c>
      <c r="P6" s="10">
        <v>-0.4</v>
      </c>
      <c r="R6" s="11">
        <v>-1</v>
      </c>
      <c r="S6" s="13">
        <v>2</v>
      </c>
      <c r="T6" s="27"/>
      <c r="U6" s="27"/>
      <c r="V6" s="27"/>
      <c r="W6" s="27"/>
      <c r="X6" s="27"/>
      <c r="Y6" s="27"/>
      <c r="Z6" s="27"/>
      <c r="AA6" s="27"/>
    </row>
    <row r="7" spans="2:27" x14ac:dyDescent="0.25">
      <c r="B7" s="25">
        <v>4</v>
      </c>
      <c r="C7" s="12">
        <v>12</v>
      </c>
      <c r="E7" s="18" t="s">
        <v>16</v>
      </c>
      <c r="F7" s="23">
        <f>_xlfn.NORM.INV(F6,0,1)</f>
        <v>1.9599639845400536</v>
      </c>
      <c r="H7" s="1">
        <v>4</v>
      </c>
      <c r="I7" s="35">
        <v>-0.26400000000000001</v>
      </c>
      <c r="J7" s="3">
        <f>I7^2</f>
        <v>6.9696000000000008E-2</v>
      </c>
      <c r="K7" s="3">
        <f>SUM(J4:J7)</f>
        <v>1.4312959999999999</v>
      </c>
      <c r="L7" s="3">
        <f t="shared" ref="L7:L9" si="2">SQRT(K7)</f>
        <v>1.1963678364115278</v>
      </c>
      <c r="M7" s="2">
        <f t="shared" si="0"/>
        <v>7.154088818120087</v>
      </c>
      <c r="N7" s="2"/>
      <c r="O7" s="7" t="s">
        <v>7</v>
      </c>
      <c r="P7" s="10">
        <v>0</v>
      </c>
      <c r="R7" s="11">
        <v>0</v>
      </c>
      <c r="S7" s="13">
        <v>1</v>
      </c>
      <c r="T7" s="27"/>
      <c r="U7" s="27"/>
      <c r="V7" s="27"/>
      <c r="W7" s="27"/>
      <c r="X7" s="27"/>
      <c r="Y7" s="27"/>
      <c r="Z7" s="27"/>
      <c r="AA7" s="27"/>
    </row>
    <row r="8" spans="2:27" x14ac:dyDescent="0.25">
      <c r="B8" s="25">
        <v>5</v>
      </c>
      <c r="C8" s="12">
        <v>10</v>
      </c>
      <c r="E8" s="18" t="s">
        <v>17</v>
      </c>
      <c r="F8" s="23">
        <f>F5*F7</f>
        <v>5.9798404808161498</v>
      </c>
      <c r="H8" s="1">
        <v>5</v>
      </c>
      <c r="I8" s="35">
        <v>-0.1424</v>
      </c>
      <c r="J8" s="3">
        <f t="shared" si="1"/>
        <v>2.0277759999999999E-2</v>
      </c>
      <c r="K8" s="3">
        <f>SUM(J4:J8)</f>
        <v>1.4515737599999998</v>
      </c>
      <c r="L8" s="3">
        <f t="shared" si="2"/>
        <v>1.2048127489365308</v>
      </c>
      <c r="M8" s="2">
        <f t="shared" si="0"/>
        <v>7.2045880478940516</v>
      </c>
      <c r="N8" s="2"/>
      <c r="O8" s="7" t="s">
        <v>9</v>
      </c>
      <c r="P8" s="10">
        <v>0</v>
      </c>
      <c r="R8">
        <v>1</v>
      </c>
      <c r="S8" s="5">
        <f>SUM(W8:AA8)</f>
        <v>5.4</v>
      </c>
      <c r="T8" s="5">
        <f t="shared" ref="T8:T13" si="3">M4</f>
        <v>5.9798404808161498</v>
      </c>
      <c r="U8" s="5">
        <f>S8-T8</f>
        <v>-0.57984048081614947</v>
      </c>
      <c r="V8" s="5">
        <f>S8+T8</f>
        <v>11.379840480816149</v>
      </c>
      <c r="W8" s="5">
        <f>$P$5 * S7</f>
        <v>0.6</v>
      </c>
      <c r="X8" s="5">
        <f>$P$6 * S6</f>
        <v>-0.8</v>
      </c>
      <c r="Y8" s="5">
        <f xml:space="preserve"> $P$7 * S5</f>
        <v>0</v>
      </c>
      <c r="Z8" s="5">
        <f xml:space="preserve">  $P$8 * S4</f>
        <v>0</v>
      </c>
      <c r="AA8" s="5">
        <f>$P$4*(1-$P$5-$P$6-$P$7-$P$8)</f>
        <v>5.6000000000000005</v>
      </c>
    </row>
    <row r="9" spans="2:27" x14ac:dyDescent="0.25">
      <c r="B9" s="25">
        <v>6</v>
      </c>
      <c r="C9" s="12">
        <v>7</v>
      </c>
      <c r="E9" s="15"/>
      <c r="H9" s="1">
        <v>6</v>
      </c>
      <c r="I9" s="35">
        <v>2.0160000000000001E-2</v>
      </c>
      <c r="J9" s="3">
        <f t="shared" si="1"/>
        <v>4.0642560000000001E-4</v>
      </c>
      <c r="K9" s="3">
        <f>SUM(J4:J9)</f>
        <v>1.4519801855999999</v>
      </c>
      <c r="L9" s="3">
        <f t="shared" si="2"/>
        <v>1.2049814046697982</v>
      </c>
      <c r="M9" s="2">
        <f t="shared" si="0"/>
        <v>7.2055965822751658</v>
      </c>
      <c r="N9" s="2"/>
      <c r="O9" s="2"/>
      <c r="P9" s="2"/>
      <c r="R9">
        <v>2</v>
      </c>
      <c r="S9" s="5">
        <f t="shared" ref="S9:S13" si="4">SUM(W9:AA9)</f>
        <v>8.4400000000000013</v>
      </c>
      <c r="T9" s="5">
        <f t="shared" si="3"/>
        <v>6.9736324364975113</v>
      </c>
      <c r="U9" s="5">
        <f t="shared" ref="U9:U13" si="5">S9-T9</f>
        <v>1.46636756350249</v>
      </c>
      <c r="V9" s="5">
        <f t="shared" ref="V9:V13" si="6">S9+T9</f>
        <v>15.413632436497512</v>
      </c>
      <c r="W9" s="5">
        <f>$P$5 * S8</f>
        <v>3.24</v>
      </c>
      <c r="X9" s="5">
        <f>$P$6 * S7</f>
        <v>-0.4</v>
      </c>
      <c r="Y9" s="5">
        <f xml:space="preserve"> $P$7 * S6</f>
        <v>0</v>
      </c>
      <c r="Z9" s="5">
        <f xml:space="preserve">  $P$8 * S5</f>
        <v>0</v>
      </c>
      <c r="AA9" s="5">
        <f>$P$4*(1-$P$5-$P$6-$P$7-$P$8)</f>
        <v>5.6000000000000005</v>
      </c>
    </row>
    <row r="10" spans="2:27" x14ac:dyDescent="0.25">
      <c r="B10" s="25">
        <v>7</v>
      </c>
      <c r="C10" s="12">
        <v>4</v>
      </c>
      <c r="E10" s="15"/>
      <c r="J10" s="2"/>
      <c r="K10" s="2"/>
      <c r="L10" s="2"/>
      <c r="M10" s="2"/>
      <c r="N10" s="2"/>
      <c r="O10" s="2"/>
      <c r="P10" s="2"/>
      <c r="R10">
        <v>3</v>
      </c>
      <c r="S10" s="5">
        <f t="shared" si="4"/>
        <v>8.5040000000000013</v>
      </c>
      <c r="T10" s="5">
        <f t="shared" si="3"/>
        <v>6.9777333674232516</v>
      </c>
      <c r="U10" s="5">
        <f t="shared" si="5"/>
        <v>1.5262666325767498</v>
      </c>
      <c r="V10" s="5">
        <f t="shared" si="6"/>
        <v>15.481733367423253</v>
      </c>
      <c r="W10" s="5">
        <f t="shared" ref="W10:W13" si="7">$P$5 * S9</f>
        <v>5.0640000000000009</v>
      </c>
      <c r="X10" s="5">
        <f t="shared" ref="X10:X13" si="8">$P$6 * S8</f>
        <v>-2.16</v>
      </c>
      <c r="Y10" s="5">
        <f t="shared" ref="Y10:Y13" si="9" xml:space="preserve"> $P$7 * S7</f>
        <v>0</v>
      </c>
      <c r="Z10" s="5">
        <f t="shared" ref="Z10:Z13" si="10" xml:space="preserve">  $P$8 * S6</f>
        <v>0</v>
      </c>
      <c r="AA10" s="5">
        <f t="shared" ref="AA10:AA13" si="11">$P$4*(1-$P$5-$P$6-$P$7-$P$8)</f>
        <v>5.6000000000000005</v>
      </c>
    </row>
    <row r="11" spans="2:27" x14ac:dyDescent="0.25">
      <c r="B11" s="25">
        <v>8</v>
      </c>
      <c r="C11" s="12">
        <v>2</v>
      </c>
      <c r="J11" s="2"/>
      <c r="K11" s="2"/>
      <c r="L11" s="2"/>
      <c r="M11" s="2"/>
      <c r="N11" s="2"/>
      <c r="O11" s="2"/>
      <c r="P11" s="2"/>
      <c r="R11">
        <v>4</v>
      </c>
      <c r="S11" s="5">
        <f t="shared" si="4"/>
        <v>7.3263999999999996</v>
      </c>
      <c r="T11" s="5">
        <f t="shared" si="3"/>
        <v>7.154088818120087</v>
      </c>
      <c r="U11" s="5">
        <f t="shared" si="5"/>
        <v>0.17231118187991257</v>
      </c>
      <c r="V11" s="5">
        <f t="shared" si="6"/>
        <v>14.480488818120087</v>
      </c>
      <c r="W11" s="5">
        <f t="shared" si="7"/>
        <v>5.1024000000000003</v>
      </c>
      <c r="X11" s="5">
        <f t="shared" si="8"/>
        <v>-3.3760000000000008</v>
      </c>
      <c r="Y11" s="5">
        <f t="shared" si="9"/>
        <v>0</v>
      </c>
      <c r="Z11" s="5">
        <f t="shared" si="10"/>
        <v>0</v>
      </c>
      <c r="AA11" s="5">
        <f t="shared" si="11"/>
        <v>5.6000000000000005</v>
      </c>
    </row>
    <row r="12" spans="2:27" x14ac:dyDescent="0.25">
      <c r="B12" s="25">
        <v>9</v>
      </c>
      <c r="C12" s="12">
        <v>1</v>
      </c>
      <c r="J12" s="2"/>
      <c r="K12" s="2"/>
      <c r="L12" s="2"/>
      <c r="M12" s="2"/>
      <c r="N12" s="2"/>
      <c r="O12" s="2"/>
      <c r="P12" s="2"/>
      <c r="R12">
        <v>5</v>
      </c>
      <c r="S12" s="5">
        <f t="shared" si="4"/>
        <v>6.5942399999999992</v>
      </c>
      <c r="T12" s="5">
        <f t="shared" si="3"/>
        <v>7.2045880478940516</v>
      </c>
      <c r="U12" s="5">
        <f t="shared" si="5"/>
        <v>-0.61034804789405239</v>
      </c>
      <c r="V12" s="5">
        <f t="shared" si="6"/>
        <v>13.798828047894052</v>
      </c>
      <c r="W12" s="5">
        <f t="shared" si="7"/>
        <v>4.3958399999999997</v>
      </c>
      <c r="X12" s="5">
        <f t="shared" si="8"/>
        <v>-3.4016000000000006</v>
      </c>
      <c r="Y12" s="5">
        <f t="shared" si="9"/>
        <v>0</v>
      </c>
      <c r="Z12" s="5">
        <f t="shared" si="10"/>
        <v>0</v>
      </c>
      <c r="AA12" s="5">
        <f t="shared" si="11"/>
        <v>5.6000000000000005</v>
      </c>
    </row>
    <row r="13" spans="2:27" x14ac:dyDescent="0.25">
      <c r="B13" s="25">
        <v>10</v>
      </c>
      <c r="C13" s="12"/>
      <c r="J13" s="2"/>
      <c r="K13" s="2"/>
      <c r="L13" s="2"/>
      <c r="M13" s="2"/>
      <c r="N13" s="2"/>
      <c r="O13" s="2"/>
      <c r="P13" s="2"/>
      <c r="R13">
        <v>6</v>
      </c>
      <c r="S13" s="5">
        <f t="shared" si="4"/>
        <v>6.6259839999999999</v>
      </c>
      <c r="T13" s="5">
        <f t="shared" si="3"/>
        <v>7.2055965822751658</v>
      </c>
      <c r="U13" s="5">
        <f t="shared" si="5"/>
        <v>-0.57961258227516588</v>
      </c>
      <c r="V13" s="5">
        <f t="shared" si="6"/>
        <v>13.831580582275166</v>
      </c>
      <c r="W13" s="5">
        <f t="shared" si="7"/>
        <v>3.9565439999999992</v>
      </c>
      <c r="X13" s="5">
        <f t="shared" si="8"/>
        <v>-2.9305599999999998</v>
      </c>
      <c r="Y13" s="5">
        <f t="shared" si="9"/>
        <v>0</v>
      </c>
      <c r="Z13" s="5">
        <f t="shared" si="10"/>
        <v>0</v>
      </c>
      <c r="AA13" s="5">
        <f t="shared" si="11"/>
        <v>5.6000000000000005</v>
      </c>
    </row>
    <row r="14" spans="2:27" x14ac:dyDescent="0.25">
      <c r="J14" s="2"/>
      <c r="K14" s="2"/>
      <c r="L14" s="2"/>
      <c r="M14" s="2"/>
      <c r="N14" s="2"/>
      <c r="O14" s="2"/>
      <c r="P14" s="2"/>
    </row>
  </sheetData>
  <mergeCells count="5">
    <mergeCell ref="B2:C2"/>
    <mergeCell ref="E2:F2"/>
    <mergeCell ref="H2:M2"/>
    <mergeCell ref="O2:P2"/>
    <mergeCell ref="R2:A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388A6-AF1C-491E-8513-5C8317BA0F8D}">
  <dimension ref="A2:Y14"/>
  <sheetViews>
    <sheetView showGridLines="0" workbookViewId="0">
      <selection activeCell="C12" sqref="C12"/>
    </sheetView>
  </sheetViews>
  <sheetFormatPr defaultColWidth="0" defaultRowHeight="15" x14ac:dyDescent="0.25"/>
  <cols>
    <col min="1" max="1" width="2.7109375" customWidth="1"/>
    <col min="2" max="3" width="8.85546875" style="1" customWidth="1"/>
    <col min="4" max="4" width="8.85546875" customWidth="1"/>
    <col min="5" max="5" width="12.85546875" bestFit="1" customWidth="1"/>
    <col min="6" max="6" width="10.5703125" bestFit="1" customWidth="1"/>
    <col min="7" max="7" width="4.7109375" customWidth="1"/>
    <col min="8" max="8" width="13" bestFit="1" customWidth="1"/>
    <col min="9" max="9" width="11.140625" bestFit="1" customWidth="1"/>
    <col min="10" max="10" width="13" bestFit="1" customWidth="1"/>
    <col min="11" max="11" width="17.7109375" bestFit="1" customWidth="1"/>
    <col min="12" max="12" width="5.7109375" bestFit="1" customWidth="1"/>
    <col min="13" max="13" width="10.7109375" bestFit="1" customWidth="1"/>
    <col min="14" max="16" width="10.42578125" customWidth="1"/>
    <col min="17" max="17" width="4.7109375" style="1" customWidth="1"/>
    <col min="18" max="18" width="4.5703125" style="1" customWidth="1"/>
    <col min="19" max="19" width="12.42578125" style="1" bestFit="1" customWidth="1"/>
    <col min="20" max="20" width="10.5703125" style="1" bestFit="1" customWidth="1"/>
    <col min="21" max="21" width="8.5703125" style="1" bestFit="1" customWidth="1"/>
    <col min="22" max="22" width="8.7109375" style="1" bestFit="1" customWidth="1"/>
    <col min="23" max="24" width="8.85546875" customWidth="1"/>
    <col min="25" max="25" width="0" hidden="1" customWidth="1"/>
    <col min="26" max="16384" width="8.85546875" hidden="1"/>
  </cols>
  <sheetData>
    <row r="2" spans="2:22" ht="15.75" x14ac:dyDescent="0.25">
      <c r="B2" s="36" t="s">
        <v>26</v>
      </c>
      <c r="C2" s="36"/>
      <c r="E2" s="36" t="s">
        <v>24</v>
      </c>
      <c r="F2" s="36"/>
      <c r="G2" s="1"/>
      <c r="H2" s="36" t="s">
        <v>22</v>
      </c>
      <c r="I2" s="36"/>
      <c r="J2" s="36"/>
      <c r="K2" s="36"/>
      <c r="L2" s="36"/>
      <c r="M2" s="36"/>
      <c r="N2" s="19"/>
      <c r="O2" s="36" t="s">
        <v>23</v>
      </c>
      <c r="P2" s="36"/>
      <c r="Q2" s="21"/>
      <c r="R2" s="36" t="s">
        <v>21</v>
      </c>
      <c r="S2" s="36"/>
      <c r="T2" s="36"/>
      <c r="U2" s="36"/>
      <c r="V2" s="36"/>
    </row>
    <row r="3" spans="2:22" ht="15.75" thickBot="1" x14ac:dyDescent="0.3">
      <c r="B3" s="26" t="s">
        <v>10</v>
      </c>
      <c r="C3" s="26" t="s">
        <v>8</v>
      </c>
      <c r="E3" s="20"/>
      <c r="F3" s="20"/>
      <c r="G3" s="1"/>
      <c r="H3" s="16" t="s">
        <v>3</v>
      </c>
      <c r="I3" s="16" t="s">
        <v>4</v>
      </c>
      <c r="J3" s="16" t="s">
        <v>18</v>
      </c>
      <c r="K3" s="16" t="s">
        <v>19</v>
      </c>
      <c r="L3" s="16" t="s">
        <v>5</v>
      </c>
      <c r="M3" s="16" t="s">
        <v>6</v>
      </c>
      <c r="N3" s="14"/>
      <c r="O3" s="20"/>
      <c r="P3" s="20"/>
      <c r="R3" s="16" t="s">
        <v>3</v>
      </c>
      <c r="S3" s="16" t="s">
        <v>11</v>
      </c>
      <c r="T3" s="17" t="s">
        <v>20</v>
      </c>
      <c r="U3" s="17" t="s">
        <v>12</v>
      </c>
      <c r="V3" s="17" t="s">
        <v>13</v>
      </c>
    </row>
    <row r="4" spans="2:22" x14ac:dyDescent="0.25">
      <c r="B4" s="25">
        <v>1</v>
      </c>
      <c r="C4" s="12">
        <v>6</v>
      </c>
      <c r="E4" s="18" t="s">
        <v>14</v>
      </c>
      <c r="F4" s="22">
        <v>7.9082420000000004</v>
      </c>
      <c r="G4" s="1"/>
      <c r="H4" s="1">
        <v>1</v>
      </c>
      <c r="I4" s="9">
        <v>1</v>
      </c>
      <c r="J4" s="3">
        <f>I4^2</f>
        <v>1</v>
      </c>
      <c r="K4" s="3">
        <f>SUM(J4)</f>
        <v>1</v>
      </c>
      <c r="L4" s="3">
        <f>SQRT(K4)</f>
        <v>1</v>
      </c>
      <c r="M4" s="2">
        <f t="shared" ref="M4:M9" si="0">L4 * $F$8</f>
        <v>5.5117316686395155</v>
      </c>
      <c r="N4" s="2"/>
      <c r="O4" s="7" t="s">
        <v>2</v>
      </c>
      <c r="P4" s="8">
        <f>AVERAGE(C4:C13)</f>
        <v>7</v>
      </c>
      <c r="R4" s="11">
        <v>-3</v>
      </c>
      <c r="S4" s="13">
        <v>12</v>
      </c>
      <c r="T4" s="27"/>
      <c r="U4" s="27"/>
      <c r="V4" s="27"/>
    </row>
    <row r="5" spans="2:22" x14ac:dyDescent="0.25">
      <c r="B5" s="25">
        <v>2</v>
      </c>
      <c r="C5" s="12">
        <v>8</v>
      </c>
      <c r="E5" s="18" t="s">
        <v>15</v>
      </c>
      <c r="F5" s="23">
        <f>SQRT(F4)</f>
        <v>2.8121596682976593</v>
      </c>
      <c r="G5" s="1"/>
      <c r="H5" s="1">
        <v>2</v>
      </c>
      <c r="I5" s="9">
        <v>1.65</v>
      </c>
      <c r="J5" s="3">
        <f>I5^2</f>
        <v>2.7224999999999997</v>
      </c>
      <c r="K5" s="3">
        <f>SUM(J4:J5)</f>
        <v>3.7224999999999997</v>
      </c>
      <c r="L5" s="3">
        <f>SQRT(K5)</f>
        <v>1.9293781381574737</v>
      </c>
      <c r="M5" s="2">
        <f t="shared" si="0"/>
        <v>10.634214584863294</v>
      </c>
      <c r="N5" s="2"/>
      <c r="O5" s="7" t="s">
        <v>0</v>
      </c>
      <c r="P5" s="10">
        <v>1.65</v>
      </c>
      <c r="R5" s="11">
        <v>-2</v>
      </c>
      <c r="S5" s="13">
        <v>17</v>
      </c>
      <c r="T5" s="27"/>
      <c r="U5" s="27"/>
      <c r="V5" s="27"/>
    </row>
    <row r="6" spans="2:22" x14ac:dyDescent="0.25">
      <c r="B6" s="25">
        <v>3</v>
      </c>
      <c r="C6" s="12">
        <v>13</v>
      </c>
      <c r="E6" s="18" t="s">
        <v>25</v>
      </c>
      <c r="F6" s="24">
        <v>0.97499999999999998</v>
      </c>
      <c r="G6" s="1"/>
      <c r="H6" s="1">
        <v>3</v>
      </c>
      <c r="I6" s="9">
        <v>1.665</v>
      </c>
      <c r="J6" s="3">
        <f t="shared" ref="J6:J9" si="1">I6^2</f>
        <v>2.7722250000000002</v>
      </c>
      <c r="K6" s="3">
        <f>SUM(J4:J6)</f>
        <v>6.4947249999999999</v>
      </c>
      <c r="L6" s="3">
        <f>SQRT(K6)</f>
        <v>2.548475034211636</v>
      </c>
      <c r="M6" s="2">
        <f t="shared" si="0"/>
        <v>14.046510552801447</v>
      </c>
      <c r="N6" s="2"/>
      <c r="O6" s="7" t="s">
        <v>1</v>
      </c>
      <c r="P6" s="10">
        <v>-1.06</v>
      </c>
      <c r="R6" s="11">
        <v>-1</v>
      </c>
      <c r="S6" s="13">
        <v>20</v>
      </c>
      <c r="T6" s="27"/>
      <c r="U6" s="27"/>
      <c r="V6" s="27"/>
    </row>
    <row r="7" spans="2:22" x14ac:dyDescent="0.25">
      <c r="B7" s="25">
        <v>4</v>
      </c>
      <c r="C7" s="12">
        <v>12</v>
      </c>
      <c r="E7" s="18" t="s">
        <v>16</v>
      </c>
      <c r="F7" s="23">
        <f>_xlfn.NORM.INV(F6,0,1)</f>
        <v>1.9599639845400536</v>
      </c>
      <c r="H7" s="1">
        <v>4</v>
      </c>
      <c r="I7" s="9">
        <v>1.2561249999999999</v>
      </c>
      <c r="J7" s="3">
        <f>I7^2</f>
        <v>1.5778500156249999</v>
      </c>
      <c r="K7" s="3">
        <f>SUM(J4:J7)</f>
        <v>8.0725750156250005</v>
      </c>
      <c r="L7" s="3">
        <f t="shared" ref="L7:L9" si="2">SQRT(K7)</f>
        <v>2.8412277303350746</v>
      </c>
      <c r="M7" s="2">
        <f t="shared" si="0"/>
        <v>15.660084859104604</v>
      </c>
      <c r="N7" s="2"/>
      <c r="O7" s="7" t="s">
        <v>7</v>
      </c>
      <c r="P7" s="10">
        <v>0.26200000000000001</v>
      </c>
      <c r="R7" s="11">
        <v>0</v>
      </c>
      <c r="S7" s="13">
        <v>25</v>
      </c>
      <c r="T7" s="27"/>
      <c r="U7" s="27"/>
      <c r="V7" s="27"/>
    </row>
    <row r="8" spans="2:22" x14ac:dyDescent="0.25">
      <c r="B8" s="25">
        <v>5</v>
      </c>
      <c r="C8" s="12">
        <v>10</v>
      </c>
      <c r="E8" s="18" t="s">
        <v>17</v>
      </c>
      <c r="F8" s="23">
        <f>F5*F7</f>
        <v>5.5117316686395155</v>
      </c>
      <c r="H8" s="1">
        <v>5</v>
      </c>
      <c r="I8" s="9">
        <v>0.74265625000000002</v>
      </c>
      <c r="J8" s="3">
        <f t="shared" si="1"/>
        <v>0.55153830566406248</v>
      </c>
      <c r="K8" s="3">
        <f>SUM(J4:J8)</f>
        <v>8.6241133212890624</v>
      </c>
      <c r="L8" s="3">
        <f t="shared" si="2"/>
        <v>2.9366840690290577</v>
      </c>
      <c r="M8" s="2">
        <f t="shared" si="0"/>
        <v>16.186214584056611</v>
      </c>
      <c r="N8" s="2"/>
      <c r="O8" s="7" t="s">
        <v>9</v>
      </c>
      <c r="P8" s="10">
        <v>0</v>
      </c>
      <c r="R8">
        <v>1</v>
      </c>
      <c r="S8" s="5">
        <f t="shared" ref="S8:S13" si="3">( $P$5 * S7 ) +( $P$6 * S6 ) + ($P$7 * S5) + ($P$8 * S4) +  ( $P$4 * (1 - $P$5 - $P$6 -$P$7 -$P$8 ) )</f>
        <v>25.54</v>
      </c>
      <c r="T8" s="5">
        <f t="shared" ref="T8:T13" si="4">M4</f>
        <v>5.5117316686395155</v>
      </c>
      <c r="U8" s="5">
        <f>S8-T8</f>
        <v>20.028268331360483</v>
      </c>
      <c r="V8" s="5">
        <f>S8+T8</f>
        <v>31.051731668639516</v>
      </c>
    </row>
    <row r="9" spans="2:22" x14ac:dyDescent="0.25">
      <c r="B9" s="25">
        <v>6</v>
      </c>
      <c r="C9" s="12">
        <v>7</v>
      </c>
      <c r="E9" s="15"/>
      <c r="H9" s="1">
        <v>6</v>
      </c>
      <c r="I9" s="9">
        <v>0.32946531000000001</v>
      </c>
      <c r="J9" s="3">
        <f t="shared" si="1"/>
        <v>0.10854739049339611</v>
      </c>
      <c r="K9" s="3">
        <f>SUM(J4:J9)</f>
        <v>8.732660711782458</v>
      </c>
      <c r="L9" s="3">
        <f t="shared" si="2"/>
        <v>2.9551075634877417</v>
      </c>
      <c r="M9" s="2">
        <f t="shared" si="0"/>
        <v>16.287759941911542</v>
      </c>
      <c r="N9" s="2"/>
      <c r="O9" s="2"/>
      <c r="P9" s="2"/>
      <c r="R9">
        <v>2</v>
      </c>
      <c r="S9" s="5">
        <f t="shared" si="3"/>
        <v>21.917000000000002</v>
      </c>
      <c r="T9" s="5">
        <f t="shared" si="4"/>
        <v>10.634214584863294</v>
      </c>
      <c r="U9" s="5">
        <f t="shared" ref="U9:U13" si="5">S9-T9</f>
        <v>11.282785415136708</v>
      </c>
      <c r="V9" s="5">
        <f t="shared" ref="V9:V13" si="6">S9+T9</f>
        <v>32.551214584863295</v>
      </c>
    </row>
    <row r="10" spans="2:22" x14ac:dyDescent="0.25">
      <c r="B10" s="25">
        <v>7</v>
      </c>
      <c r="C10" s="12">
        <v>4</v>
      </c>
      <c r="E10" s="15"/>
      <c r="J10" s="2"/>
      <c r="K10" s="2"/>
      <c r="L10" s="2"/>
      <c r="M10" s="2"/>
      <c r="N10" s="2"/>
      <c r="O10" s="2"/>
      <c r="P10" s="2"/>
      <c r="R10">
        <v>3</v>
      </c>
      <c r="S10" s="5">
        <f t="shared" si="3"/>
        <v>16.676649999999999</v>
      </c>
      <c r="T10" s="5">
        <f t="shared" si="4"/>
        <v>14.046510552801447</v>
      </c>
      <c r="U10" s="5">
        <f t="shared" si="5"/>
        <v>2.6301394471985517</v>
      </c>
      <c r="V10" s="5">
        <f t="shared" si="6"/>
        <v>30.723160552801446</v>
      </c>
    </row>
    <row r="11" spans="2:22" x14ac:dyDescent="0.25">
      <c r="B11" s="25">
        <v>8</v>
      </c>
      <c r="C11" s="12">
        <v>2</v>
      </c>
      <c r="J11" s="2"/>
      <c r="K11" s="2"/>
      <c r="L11" s="2"/>
      <c r="M11" s="2"/>
      <c r="N11" s="2"/>
      <c r="O11" s="2"/>
      <c r="P11" s="2"/>
      <c r="R11">
        <v>4</v>
      </c>
      <c r="S11" s="5">
        <f t="shared" si="3"/>
        <v>12.011932499999995</v>
      </c>
      <c r="T11" s="5">
        <f t="shared" si="4"/>
        <v>15.660084859104604</v>
      </c>
      <c r="U11" s="5">
        <f t="shared" si="5"/>
        <v>-3.6481523591046088</v>
      </c>
      <c r="V11" s="5">
        <f t="shared" si="6"/>
        <v>27.672017359104601</v>
      </c>
    </row>
    <row r="12" spans="2:22" x14ac:dyDescent="0.25">
      <c r="B12" s="25">
        <v>9</v>
      </c>
      <c r="C12" s="12">
        <v>1</v>
      </c>
      <c r="J12" s="2"/>
      <c r="K12" s="2"/>
      <c r="L12" s="2"/>
      <c r="M12" s="2"/>
      <c r="N12" s="2"/>
      <c r="O12" s="2"/>
      <c r="P12" s="2"/>
      <c r="R12">
        <v>5</v>
      </c>
      <c r="S12" s="5">
        <f t="shared" si="3"/>
        <v>8.9206936249999931</v>
      </c>
      <c r="T12" s="5">
        <f t="shared" si="4"/>
        <v>16.186214584056611</v>
      </c>
      <c r="U12" s="5">
        <f t="shared" si="5"/>
        <v>-7.2655209590566177</v>
      </c>
      <c r="V12" s="5">
        <f t="shared" si="6"/>
        <v>25.106908209056606</v>
      </c>
    </row>
    <row r="13" spans="2:22" x14ac:dyDescent="0.25">
      <c r="B13" s="25">
        <v>10</v>
      </c>
      <c r="C13" s="12"/>
      <c r="J13" s="2"/>
      <c r="K13" s="2"/>
      <c r="L13" s="2"/>
      <c r="M13" s="2"/>
      <c r="N13" s="2"/>
      <c r="O13" s="2"/>
      <c r="P13" s="2"/>
      <c r="R13">
        <v>6</v>
      </c>
      <c r="S13" s="5">
        <f t="shared" si="3"/>
        <v>7.3917783312499932</v>
      </c>
      <c r="T13" s="5">
        <f t="shared" si="4"/>
        <v>16.287759941911542</v>
      </c>
      <c r="U13" s="5">
        <f t="shared" si="5"/>
        <v>-8.8959816106615488</v>
      </c>
      <c r="V13" s="5">
        <f t="shared" si="6"/>
        <v>23.679538273161533</v>
      </c>
    </row>
    <row r="14" spans="2:22" x14ac:dyDescent="0.25">
      <c r="J14" s="2"/>
      <c r="K14" s="2"/>
      <c r="L14" s="2"/>
      <c r="M14" s="2"/>
      <c r="N14" s="2"/>
      <c r="O14" s="2"/>
      <c r="P14" s="2"/>
    </row>
  </sheetData>
  <mergeCells count="5">
    <mergeCell ref="B2:C2"/>
    <mergeCell ref="R2:V2"/>
    <mergeCell ref="H2:M2"/>
    <mergeCell ref="O2:P2"/>
    <mergeCell ref="E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7278-C750-4C3E-A59C-C9676759300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ARMA(4,2)</vt:lpstr>
      <vt:lpstr>AR Base Model (2)</vt:lpstr>
      <vt:lpstr>AR Base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Walenciak</dc:creator>
  <cp:lastModifiedBy>Windows User</cp:lastModifiedBy>
  <dcterms:created xsi:type="dcterms:W3CDTF">2020-02-13T01:00:37Z</dcterms:created>
  <dcterms:modified xsi:type="dcterms:W3CDTF">2020-02-24T04:13:14Z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eb4ef178a8c94ae1a1ab57224d073a2f</vt:lpwstr>
  </property>
</Properties>
</file>