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D03949C-C867-4EEA-98F6-048382749431}" xr6:coauthVersionLast="41" xr6:coauthVersionMax="41" xr10:uidLastSave="{00000000-0000-0000-0000-000000000000}"/>
  <bookViews>
    <workbookView xWindow="-96" yWindow="-96" windowWidth="23232" windowHeight="12552" activeTab="1" xr2:uid="{00000000-000D-0000-FFFF-FFFF00000000}"/>
  </bookViews>
  <sheets>
    <sheet name="Table 3.2" sheetId="1" r:id="rId1"/>
    <sheet name="Table 3.3" sheetId="2" r:id="rId2"/>
    <sheet name="Table 3.4,3.5" sheetId="3" r:id="rId3"/>
  </sheets>
  <definedNames>
    <definedName name="_xlchart.v1.0" hidden="1">'Table 3.3'!$C$3:$C$22</definedName>
    <definedName name="_xlchart.v1.1" hidden="1">'Table 3.3'!$D$2</definedName>
    <definedName name="_xlchart.v1.2" hidden="1">'Table 3.3'!$D$3:$D$22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2" l="1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3" i="2"/>
  <c r="B18" i="3" l="1"/>
  <c r="B19" i="3"/>
  <c r="B20" i="3"/>
  <c r="B21" i="3"/>
  <c r="B22" i="3"/>
  <c r="B23" i="3"/>
  <c r="B24" i="3"/>
  <c r="B25" i="3"/>
  <c r="B26" i="3"/>
  <c r="B17" i="3"/>
  <c r="G27" i="3" s="1"/>
  <c r="B4" i="3"/>
  <c r="B5" i="3"/>
  <c r="B6" i="3"/>
  <c r="B7" i="3"/>
  <c r="B8" i="3"/>
  <c r="B9" i="3"/>
  <c r="B10" i="3"/>
  <c r="B11" i="3"/>
  <c r="B12" i="3"/>
  <c r="B3" i="3"/>
  <c r="M7" i="2"/>
  <c r="C26" i="3" l="1"/>
  <c r="D26" i="3" s="1"/>
  <c r="C24" i="3"/>
  <c r="D24" i="3" s="1"/>
  <c r="C25" i="3"/>
  <c r="D25" i="3" s="1"/>
  <c r="C22" i="3"/>
  <c r="C21" i="3"/>
  <c r="D21" i="3" s="1"/>
  <c r="C23" i="3"/>
  <c r="D23" i="3" s="1"/>
  <c r="C20" i="3"/>
  <c r="D20" i="3" s="1"/>
  <c r="C9" i="3"/>
  <c r="D9" i="3" s="1"/>
  <c r="G13" i="3"/>
  <c r="C19" i="3"/>
  <c r="D19" i="3" s="1"/>
  <c r="C18" i="3"/>
  <c r="D18" i="3" s="1"/>
  <c r="C17" i="3"/>
  <c r="D17" i="3" s="1"/>
  <c r="F13" i="3"/>
  <c r="F27" i="3"/>
  <c r="B27" i="3"/>
  <c r="C10" i="3"/>
  <c r="D10" i="3" s="1"/>
  <c r="C3" i="3"/>
  <c r="D3" i="3" s="1"/>
  <c r="C5" i="3"/>
  <c r="D5" i="3" s="1"/>
  <c r="C8" i="3"/>
  <c r="D8" i="3" s="1"/>
  <c r="B13" i="3"/>
  <c r="C7" i="3"/>
  <c r="D7" i="3" s="1"/>
  <c r="C6" i="3"/>
  <c r="D6" i="3" s="1"/>
  <c r="D22" i="3"/>
  <c r="C12" i="3"/>
  <c r="D12" i="3" s="1"/>
  <c r="C4" i="3"/>
  <c r="D4" i="3" s="1"/>
  <c r="C11" i="3"/>
  <c r="D11" i="3" s="1"/>
  <c r="O10" i="2"/>
  <c r="N10" i="2"/>
  <c r="M10" i="2"/>
  <c r="L10" i="2"/>
  <c r="K10" i="2"/>
  <c r="L7" i="2"/>
  <c r="O7" i="2"/>
  <c r="N7" i="2"/>
  <c r="K7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  <c r="D13" i="3" l="1"/>
  <c r="E13" i="3" s="1"/>
  <c r="C27" i="3"/>
  <c r="C13" i="3"/>
  <c r="D27" i="3"/>
  <c r="E27" i="3" s="1"/>
  <c r="E20" i="1"/>
  <c r="D20" i="1" s="1"/>
  <c r="E12" i="1"/>
  <c r="D12" i="1" s="1"/>
  <c r="E18" i="1"/>
  <c r="D18" i="1" s="1"/>
  <c r="E10" i="1"/>
  <c r="D10" i="1" s="1"/>
  <c r="E16" i="1"/>
  <c r="D16" i="1" s="1"/>
  <c r="E9" i="1"/>
  <c r="D9" i="1" s="1"/>
  <c r="E4" i="1"/>
  <c r="D4" i="1" s="1"/>
  <c r="E7" i="1"/>
  <c r="D7" i="1" s="1"/>
  <c r="E17" i="1"/>
  <c r="D17" i="1" s="1"/>
  <c r="E15" i="1"/>
  <c r="D15" i="1" s="1"/>
  <c r="E22" i="1"/>
  <c r="D22" i="1" s="1"/>
  <c r="E14" i="1"/>
  <c r="D14" i="1" s="1"/>
  <c r="E6" i="1"/>
  <c r="D6" i="1" s="1"/>
  <c r="E21" i="1"/>
  <c r="D21" i="1" s="1"/>
  <c r="E13" i="1"/>
  <c r="D13" i="1" s="1"/>
  <c r="E5" i="1"/>
  <c r="D5" i="1" s="1"/>
  <c r="E3" i="1"/>
  <c r="D3" i="1" s="1"/>
  <c r="E19" i="1"/>
  <c r="D19" i="1" s="1"/>
  <c r="E11" i="1"/>
  <c r="D11" i="1" s="1"/>
  <c r="E8" i="1"/>
  <c r="D8" i="1" s="1"/>
</calcChain>
</file>

<file path=xl/sharedStrings.xml><?xml version="1.0" encoding="utf-8"?>
<sst xmlns="http://schemas.openxmlformats.org/spreadsheetml/2006/main" count="83" uniqueCount="34">
  <si>
    <t>Variable</t>
    <phoneticPr fontId="1" type="noConversion"/>
  </si>
  <si>
    <t>Random Number</t>
    <phoneticPr fontId="1" type="noConversion"/>
  </si>
  <si>
    <t>Random Number
Sorted</t>
    <phoneticPr fontId="1" type="noConversion"/>
  </si>
  <si>
    <t>Randomized
Sequence</t>
    <phoneticPr fontId="1" type="noConversion"/>
  </si>
  <si>
    <t>One</t>
    <phoneticPr fontId="1" type="noConversion"/>
  </si>
  <si>
    <t>Index</t>
    <phoneticPr fontId="1" type="noConversion"/>
  </si>
  <si>
    <t>Thirds</t>
    <phoneticPr fontId="1" type="noConversion"/>
  </si>
  <si>
    <r>
      <t>Table 3.2</t>
    </r>
    <r>
      <rPr>
        <sz val="12"/>
        <color theme="1"/>
        <rFont val="等线"/>
        <family val="2"/>
      </rPr>
      <t>：</t>
    </r>
    <r>
      <rPr>
        <sz val="12"/>
        <color theme="1"/>
        <rFont val="Times New Roman"/>
        <family val="1"/>
      </rPr>
      <t>Randomized sequence of measurements</t>
    </r>
    <phoneticPr fontId="1" type="noConversion"/>
  </si>
  <si>
    <t>Table 3.3: Measured weights for One and Thirds</t>
    <phoneticPr fontId="1" type="noConversion"/>
  </si>
  <si>
    <t>Observation</t>
    <phoneticPr fontId="1" type="noConversion"/>
  </si>
  <si>
    <t>Variables</t>
    <phoneticPr fontId="1" type="noConversion"/>
  </si>
  <si>
    <t>Weight(g)</t>
    <phoneticPr fontId="1" type="noConversion"/>
  </si>
  <si>
    <t>Five Point Summary</t>
    <phoneticPr fontId="1" type="noConversion"/>
  </si>
  <si>
    <t>Min</t>
    <phoneticPr fontId="1" type="noConversion"/>
  </si>
  <si>
    <t>Q1</t>
    <phoneticPr fontId="1" type="noConversion"/>
  </si>
  <si>
    <t>Median</t>
    <phoneticPr fontId="1" type="noConversion"/>
  </si>
  <si>
    <t>Q3</t>
    <phoneticPr fontId="1" type="noConversion"/>
  </si>
  <si>
    <t>Max</t>
    <phoneticPr fontId="1" type="noConversion"/>
  </si>
  <si>
    <r>
      <rPr>
        <b/>
        <sz val="12"/>
        <color theme="1"/>
        <rFont val="Times New Roman"/>
        <family val="1"/>
      </rPr>
      <t>Table 3.4:</t>
    </r>
    <r>
      <rPr>
        <sz val="12"/>
        <color theme="1"/>
        <rFont val="Times New Roman"/>
        <family val="1"/>
      </rPr>
      <t>Table to help calculate standard deviation for</t>
    </r>
    <r>
      <rPr>
        <b/>
        <sz val="12"/>
        <color theme="1"/>
        <rFont val="Times New Roman"/>
        <family val="1"/>
      </rPr>
      <t xml:space="preserve"> One</t>
    </r>
    <phoneticPr fontId="1" type="noConversion"/>
  </si>
  <si>
    <r>
      <rPr>
        <b/>
        <sz val="12"/>
        <color theme="1"/>
        <rFont val="Times New Roman"/>
        <family val="1"/>
      </rPr>
      <t>Table 3.5:</t>
    </r>
    <r>
      <rPr>
        <sz val="12"/>
        <color theme="1"/>
        <rFont val="Times New Roman"/>
        <family val="1"/>
      </rPr>
      <t>Table to help calculate standard deviation for</t>
    </r>
    <r>
      <rPr>
        <b/>
        <sz val="12"/>
        <color theme="1"/>
        <rFont val="Times New Roman"/>
        <family val="1"/>
      </rPr>
      <t xml:space="preserve"> Thirds</t>
    </r>
    <phoneticPr fontId="1" type="noConversion"/>
  </si>
  <si>
    <t>s=</t>
    <phoneticPr fontId="1" type="noConversion"/>
  </si>
  <si>
    <t>x-mean(x)</t>
    <phoneticPr fontId="1" type="noConversion"/>
  </si>
  <si>
    <t>x</t>
    <phoneticPr fontId="1" type="noConversion"/>
  </si>
  <si>
    <t>(x-mean(x))^2</t>
    <phoneticPr fontId="1" type="noConversion"/>
  </si>
  <si>
    <t>s =</t>
    <phoneticPr fontId="1" type="noConversion"/>
  </si>
  <si>
    <t>One</t>
  </si>
  <si>
    <t>One</t>
    <phoneticPr fontId="1" type="noConversion"/>
  </si>
  <si>
    <t>Thirds</t>
  </si>
  <si>
    <t>Thirds</t>
    <phoneticPr fontId="1" type="noConversion"/>
  </si>
  <si>
    <t>Observation</t>
    <phoneticPr fontId="1" type="noConversion"/>
  </si>
  <si>
    <t>Thrds</t>
    <phoneticPr fontId="1" type="noConversion"/>
  </si>
  <si>
    <t>mean</t>
    <phoneticPr fontId="1" type="noConversion"/>
  </si>
  <si>
    <t>median</t>
    <phoneticPr fontId="1" type="noConversion"/>
  </si>
  <si>
    <t>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</si>
</sst>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等线"/>
      <family val="2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" fontId="2" fillId="0" borderId="1" xfId="0" applyNumberFormat="1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3" borderId="0" xfId="0" applyNumberFormat="1" applyFont="1" applyFill="1" applyAlignment="1">
      <alignment horizontal="center"/>
    </xf>
    <xf numFmtId="176" fontId="4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Side-by-Side Boxplot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altLang="zh-CN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  <a:ea typeface="等线" panose="02010600030101010101" pitchFamily="2" charset="-122"/>
            </a:rPr>
            <a:t>Side-by-Side Boxplot</a:t>
          </a:r>
        </a:p>
      </cx:txPr>
    </cx:title>
    <cx:plotArea>
      <cx:plotAreaRegion>
        <cx:series layoutId="boxWhisker" uniqueId="{A2A5EE9D-108F-4A2E-946A-0DB63C6A731A}">
          <cx:tx>
            <cx:txData>
              <cx:f>_xlchart.v1.1</cx:f>
              <cx:v>Weight(g)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.5"/>
        <cx:title>
          <cx:tx>
            <cx:txData>
              <cx:v>Measurement Cup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/>
              </a:pPr>
              <a:r>
                <a:rPr lang="en-US" altLang="zh-CN" sz="14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rPr>
                <a:t>Measurement Cup</a:t>
              </a:r>
            </a:p>
          </cx:txPr>
        </cx:title>
        <cx:majorGridlines/>
        <cx:tickLabels/>
      </cx:axis>
      <cx:axis id="1" hidden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1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Weight(g)</a:t>
                </a:r>
                <a:endParaRPr lang="zh-CN" altLang="en-US" sz="11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等线" panose="02010600030101010101" pitchFamily="2" charset="-122"/>
                  <a:cs typeface="Times New Roman" panose="02020603050405020304" pitchFamily="18" charset="0"/>
                </a:endParaRPr>
              </a:p>
            </cx:rich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577215</xdr:colOff>
      <xdr:row>12</xdr:row>
      <xdr:rowOff>142874</xdr:rowOff>
    </xdr:from>
    <xdr:to>
      <xdr:col>12</xdr:col>
      <xdr:colOff>434340</xdr:colOff>
      <xdr:row>28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300898FC-668A-4265-A215-0F93CC5D03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69995" y="2474594"/>
              <a:ext cx="5385435" cy="30079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workbookViewId="0">
      <selection activeCell="G8" sqref="G8"/>
    </sheetView>
  </sheetViews>
  <sheetFormatPr defaultRowHeight="14.1"/>
  <cols>
    <col min="1" max="1" width="8.796875" style="1"/>
    <col min="2" max="2" width="7.3984375" style="1" bestFit="1" customWidth="1"/>
    <col min="3" max="3" width="14.796875" style="1" bestFit="1" customWidth="1"/>
    <col min="4" max="4" width="11.046875" style="1" customWidth="1"/>
    <col min="5" max="5" width="14.296875" style="1" customWidth="1"/>
    <col min="6" max="16384" width="8.796875" style="1"/>
  </cols>
  <sheetData>
    <row r="1" spans="1:5" ht="15.3">
      <c r="A1" s="2"/>
      <c r="B1" s="15" t="s">
        <v>7</v>
      </c>
      <c r="C1" s="15"/>
      <c r="D1" s="15"/>
      <c r="E1" s="15"/>
    </row>
    <row r="2" spans="1:5" ht="30.6">
      <c r="A2" s="3" t="s">
        <v>5</v>
      </c>
      <c r="B2" s="3" t="s">
        <v>0</v>
      </c>
      <c r="C2" s="3" t="s">
        <v>1</v>
      </c>
      <c r="D2" s="4" t="s">
        <v>3</v>
      </c>
      <c r="E2" s="4" t="s">
        <v>2</v>
      </c>
    </row>
    <row r="3" spans="1:5" ht="15.3">
      <c r="A3" s="3">
        <v>1</v>
      </c>
      <c r="B3" s="3" t="s">
        <v>4</v>
      </c>
      <c r="C3" s="5">
        <f ca="1">RAND()*100</f>
        <v>33.191492291802639</v>
      </c>
      <c r="D3" s="3" t="str">
        <f ca="1">VLOOKUP(E3,$A$3:$B$22,2,FALSE)</f>
        <v>Thirds</v>
      </c>
      <c r="E3" s="3">
        <f ca="1">RANK(C3,$C$3:$C$22)</f>
        <v>15</v>
      </c>
    </row>
    <row r="4" spans="1:5" ht="15.3">
      <c r="A4" s="3">
        <v>2</v>
      </c>
      <c r="B4" s="3" t="s">
        <v>4</v>
      </c>
      <c r="C4" s="5">
        <f t="shared" ref="C4:C22" ca="1" si="0">RAND()*100</f>
        <v>60.390966618795105</v>
      </c>
      <c r="D4" s="3" t="str">
        <f t="shared" ref="D4:D22" ca="1" si="1">VLOOKUP(E4,$A$3:$B$22,2,FALSE)</f>
        <v>One</v>
      </c>
      <c r="E4" s="3">
        <f t="shared" ref="E4:E22" ca="1" si="2">RANK(C4,$C$3:$C$22)</f>
        <v>9</v>
      </c>
    </row>
    <row r="5" spans="1:5" ht="15.3">
      <c r="A5" s="3">
        <v>3</v>
      </c>
      <c r="B5" s="3" t="s">
        <v>4</v>
      </c>
      <c r="C5" s="5">
        <f t="shared" ca="1" si="0"/>
        <v>72.828550981821635</v>
      </c>
      <c r="D5" s="3" t="str">
        <f t="shared" ca="1" si="1"/>
        <v>One</v>
      </c>
      <c r="E5" s="3">
        <f t="shared" ca="1" si="2"/>
        <v>4</v>
      </c>
    </row>
    <row r="6" spans="1:5" ht="15.3">
      <c r="A6" s="3">
        <v>4</v>
      </c>
      <c r="B6" s="3" t="s">
        <v>4</v>
      </c>
      <c r="C6" s="5">
        <f t="shared" ca="1" si="0"/>
        <v>17.915803151437803</v>
      </c>
      <c r="D6" s="3" t="str">
        <f t="shared" ca="1" si="1"/>
        <v>Thirds</v>
      </c>
      <c r="E6" s="3">
        <f t="shared" ca="1" si="2"/>
        <v>19</v>
      </c>
    </row>
    <row r="7" spans="1:5" ht="15.3">
      <c r="A7" s="3">
        <v>5</v>
      </c>
      <c r="B7" s="3" t="s">
        <v>4</v>
      </c>
      <c r="C7" s="5">
        <f t="shared" ca="1" si="0"/>
        <v>61.040982824035808</v>
      </c>
      <c r="D7" s="3" t="str">
        <f t="shared" ca="1" si="1"/>
        <v>One</v>
      </c>
      <c r="E7" s="3">
        <f t="shared" ca="1" si="2"/>
        <v>8</v>
      </c>
    </row>
    <row r="8" spans="1:5" ht="15.3">
      <c r="A8" s="3">
        <v>6</v>
      </c>
      <c r="B8" s="3" t="s">
        <v>4</v>
      </c>
      <c r="C8" s="5">
        <f t="shared" ca="1" si="0"/>
        <v>49.603251289192777</v>
      </c>
      <c r="D8" s="3" t="str">
        <f t="shared" ca="1" si="1"/>
        <v>Thirds</v>
      </c>
      <c r="E8" s="3">
        <f t="shared" ca="1" si="2"/>
        <v>11</v>
      </c>
    </row>
    <row r="9" spans="1:5" ht="15.3">
      <c r="A9" s="3">
        <v>7</v>
      </c>
      <c r="B9" s="3" t="s">
        <v>4</v>
      </c>
      <c r="C9" s="5">
        <f t="shared" ca="1" si="0"/>
        <v>48.86169395116616</v>
      </c>
      <c r="D9" s="3" t="str">
        <f t="shared" ca="1" si="1"/>
        <v>Thirds</v>
      </c>
      <c r="E9" s="3">
        <f t="shared" ca="1" si="2"/>
        <v>12</v>
      </c>
    </row>
    <row r="10" spans="1:5" ht="15.3">
      <c r="A10" s="3">
        <v>8</v>
      </c>
      <c r="B10" s="3" t="s">
        <v>4</v>
      </c>
      <c r="C10" s="5">
        <f t="shared" ca="1" si="0"/>
        <v>63.976283206642691</v>
      </c>
      <c r="D10" s="3" t="str">
        <f t="shared" ca="1" si="1"/>
        <v>One</v>
      </c>
      <c r="E10" s="3">
        <f t="shared" ca="1" si="2"/>
        <v>7</v>
      </c>
    </row>
    <row r="11" spans="1:5" ht="15.3">
      <c r="A11" s="3">
        <v>9</v>
      </c>
      <c r="B11" s="3" t="s">
        <v>4</v>
      </c>
      <c r="C11" s="5">
        <f t="shared" ca="1" si="0"/>
        <v>35.323510519014334</v>
      </c>
      <c r="D11" s="3" t="str">
        <f t="shared" ca="1" si="1"/>
        <v>Thirds</v>
      </c>
      <c r="E11" s="3">
        <f t="shared" ca="1" si="2"/>
        <v>14</v>
      </c>
    </row>
    <row r="12" spans="1:5" ht="15.3">
      <c r="A12" s="3">
        <v>10</v>
      </c>
      <c r="B12" s="3" t="s">
        <v>4</v>
      </c>
      <c r="C12" s="5">
        <f t="shared" ca="1" si="0"/>
        <v>26.119948728094766</v>
      </c>
      <c r="D12" s="3" t="str">
        <f t="shared" ca="1" si="1"/>
        <v>Thirds</v>
      </c>
      <c r="E12" s="3">
        <f t="shared" ca="1" si="2"/>
        <v>17</v>
      </c>
    </row>
    <row r="13" spans="1:5" ht="15.3">
      <c r="A13" s="3">
        <v>11</v>
      </c>
      <c r="B13" s="3" t="s">
        <v>6</v>
      </c>
      <c r="C13" s="5">
        <f t="shared" ca="1" si="0"/>
        <v>78.685621754788698</v>
      </c>
      <c r="D13" s="3" t="str">
        <f t="shared" ca="1" si="1"/>
        <v>One</v>
      </c>
      <c r="E13" s="3">
        <f t="shared" ca="1" si="2"/>
        <v>2</v>
      </c>
    </row>
    <row r="14" spans="1:5" ht="15.3">
      <c r="A14" s="3">
        <v>12</v>
      </c>
      <c r="B14" s="3" t="s">
        <v>6</v>
      </c>
      <c r="C14" s="5">
        <f t="shared" ca="1" si="0"/>
        <v>64.537930561776577</v>
      </c>
      <c r="D14" s="3" t="str">
        <f t="shared" ca="1" si="1"/>
        <v>One</v>
      </c>
      <c r="E14" s="3">
        <f t="shared" ca="1" si="2"/>
        <v>6</v>
      </c>
    </row>
    <row r="15" spans="1:5" ht="15.3">
      <c r="A15" s="3">
        <v>13</v>
      </c>
      <c r="B15" s="3" t="s">
        <v>6</v>
      </c>
      <c r="C15" s="5">
        <f t="shared" ca="1" si="0"/>
        <v>92.192212193884714</v>
      </c>
      <c r="D15" s="3" t="str">
        <f t="shared" ca="1" si="1"/>
        <v>One</v>
      </c>
      <c r="E15" s="3">
        <f t="shared" ca="1" si="2"/>
        <v>1</v>
      </c>
    </row>
    <row r="16" spans="1:5" ht="15.3">
      <c r="A16" s="3">
        <v>14</v>
      </c>
      <c r="B16" s="3" t="s">
        <v>6</v>
      </c>
      <c r="C16" s="5">
        <f t="shared" ca="1" si="0"/>
        <v>32.735573700922394</v>
      </c>
      <c r="D16" s="3" t="str">
        <f t="shared" ca="1" si="1"/>
        <v>Thirds</v>
      </c>
      <c r="E16" s="3">
        <f t="shared" ca="1" si="2"/>
        <v>16</v>
      </c>
    </row>
    <row r="17" spans="1:5" ht="15.3">
      <c r="A17" s="3">
        <v>15</v>
      </c>
      <c r="B17" s="3" t="s">
        <v>6</v>
      </c>
      <c r="C17" s="5">
        <f t="shared" ca="1" si="0"/>
        <v>24.664347486068305</v>
      </c>
      <c r="D17" s="3" t="str">
        <f t="shared" ca="1" si="1"/>
        <v>Thirds</v>
      </c>
      <c r="E17" s="3">
        <f t="shared" ca="1" si="2"/>
        <v>18</v>
      </c>
    </row>
    <row r="18" spans="1:5" ht="15.3">
      <c r="A18" s="3">
        <v>16</v>
      </c>
      <c r="B18" s="3" t="s">
        <v>6</v>
      </c>
      <c r="C18" s="5">
        <f t="shared" ca="1" si="0"/>
        <v>40.792927998522487</v>
      </c>
      <c r="D18" s="3" t="str">
        <f t="shared" ca="1" si="1"/>
        <v>Thirds</v>
      </c>
      <c r="E18" s="3">
        <f t="shared" ca="1" si="2"/>
        <v>13</v>
      </c>
    </row>
    <row r="19" spans="1:5" ht="15.3">
      <c r="A19" s="3">
        <v>17</v>
      </c>
      <c r="B19" s="3" t="s">
        <v>6</v>
      </c>
      <c r="C19" s="5">
        <f t="shared" ca="1" si="0"/>
        <v>76.822950093819927</v>
      </c>
      <c r="D19" s="3" t="str">
        <f t="shared" ca="1" si="1"/>
        <v>One</v>
      </c>
      <c r="E19" s="3">
        <f t="shared" ca="1" si="2"/>
        <v>3</v>
      </c>
    </row>
    <row r="20" spans="1:5" ht="15.3">
      <c r="A20" s="3">
        <v>18</v>
      </c>
      <c r="B20" s="3" t="s">
        <v>6</v>
      </c>
      <c r="C20" s="5">
        <f t="shared" ca="1" si="0"/>
        <v>12.635176004290427</v>
      </c>
      <c r="D20" s="3" t="str">
        <f t="shared" ca="1" si="1"/>
        <v>Thirds</v>
      </c>
      <c r="E20" s="3">
        <f t="shared" ca="1" si="2"/>
        <v>20</v>
      </c>
    </row>
    <row r="21" spans="1:5" ht="15.3">
      <c r="A21" s="3">
        <v>19</v>
      </c>
      <c r="B21" s="3" t="s">
        <v>6</v>
      </c>
      <c r="C21" s="5">
        <f t="shared" ca="1" si="0"/>
        <v>64.683088085076378</v>
      </c>
      <c r="D21" s="3" t="str">
        <f t="shared" ca="1" si="1"/>
        <v>One</v>
      </c>
      <c r="E21" s="3">
        <f t="shared" ca="1" si="2"/>
        <v>5</v>
      </c>
    </row>
    <row r="22" spans="1:5" ht="15.3">
      <c r="A22" s="3">
        <v>20</v>
      </c>
      <c r="B22" s="3" t="s">
        <v>6</v>
      </c>
      <c r="C22" s="5">
        <f t="shared" ca="1" si="0"/>
        <v>56.582225988147606</v>
      </c>
      <c r="D22" s="3" t="str">
        <f t="shared" ca="1" si="1"/>
        <v>One</v>
      </c>
      <c r="E22" s="3">
        <f t="shared" ca="1" si="2"/>
        <v>10</v>
      </c>
    </row>
  </sheetData>
  <mergeCells count="1">
    <mergeCell ref="B1:E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3A3CA-9568-4A2A-887D-B2126F4FAA24}">
  <dimension ref="A1:O22"/>
  <sheetViews>
    <sheetView tabSelected="1" workbookViewId="0">
      <selection activeCell="G10" sqref="G10"/>
    </sheetView>
  </sheetViews>
  <sheetFormatPr defaultRowHeight="15.3"/>
  <cols>
    <col min="1" max="1" width="8.796875" style="7"/>
    <col min="2" max="2" width="13.546875" style="2" customWidth="1"/>
    <col min="3" max="3" width="13.1484375" style="2" customWidth="1"/>
    <col min="4" max="4" width="15.19921875" style="2" customWidth="1"/>
    <col min="5" max="5" width="8.796875" style="2"/>
    <col min="6" max="6" width="10.59765625" style="2" bestFit="1" customWidth="1"/>
    <col min="7" max="7" width="9.1484375" style="2" bestFit="1" customWidth="1"/>
    <col min="8" max="16384" width="8.796875" style="2"/>
  </cols>
  <sheetData>
    <row r="1" spans="1:15">
      <c r="B1" s="15" t="s">
        <v>8</v>
      </c>
      <c r="C1" s="15"/>
      <c r="D1" s="15"/>
    </row>
    <row r="2" spans="1:15">
      <c r="A2" s="11" t="s">
        <v>33</v>
      </c>
      <c r="B2" s="11" t="s">
        <v>9</v>
      </c>
      <c r="C2" s="11" t="s">
        <v>10</v>
      </c>
      <c r="D2" s="11" t="s">
        <v>11</v>
      </c>
      <c r="F2" s="3" t="s">
        <v>29</v>
      </c>
      <c r="G2" s="3" t="s">
        <v>26</v>
      </c>
      <c r="H2" s="3" t="s">
        <v>28</v>
      </c>
    </row>
    <row r="3" spans="1:15">
      <c r="A3" s="11" t="str">
        <f>C3&amp;COUNTIF($C$3:C3,C3)</f>
        <v>One1</v>
      </c>
      <c r="B3" s="11">
        <v>1</v>
      </c>
      <c r="C3" s="11" t="s">
        <v>25</v>
      </c>
      <c r="D3" s="9">
        <v>122.8</v>
      </c>
      <c r="F3" s="3">
        <v>1</v>
      </c>
      <c r="G3" s="9">
        <f>VLOOKUP("One1",$A$3:$D$22,4,FALSE)</f>
        <v>122.8</v>
      </c>
      <c r="H3" s="9">
        <f>VLOOKUP("Thirds1",$A$3:$D$22,4,FALSE)</f>
        <v>112.1</v>
      </c>
    </row>
    <row r="4" spans="1:15">
      <c r="A4" s="11" t="str">
        <f>C4&amp;COUNTIF($C$3:C4,C4)</f>
        <v>Thirds1</v>
      </c>
      <c r="B4" s="11">
        <v>2</v>
      </c>
      <c r="C4" s="11" t="s">
        <v>27</v>
      </c>
      <c r="D4" s="9">
        <v>112.1</v>
      </c>
      <c r="F4" s="3">
        <v>2</v>
      </c>
      <c r="G4" s="9">
        <f>VLOOKUP("One2",$A$3:$D$22,4,FALSE)</f>
        <v>112.6</v>
      </c>
      <c r="H4" s="9">
        <f>VLOOKUP("Thirds2",$A$3:$D$22,4,FALSE)</f>
        <v>112.9</v>
      </c>
      <c r="K4" s="15" t="s">
        <v>12</v>
      </c>
      <c r="L4" s="15"/>
      <c r="M4" s="15"/>
      <c r="N4" s="15"/>
      <c r="O4" s="15"/>
    </row>
    <row r="5" spans="1:15">
      <c r="A5" s="11" t="str">
        <f>C5&amp;COUNTIF($C$3:C5,C5)</f>
        <v>Thirds2</v>
      </c>
      <c r="B5" s="11">
        <v>3</v>
      </c>
      <c r="C5" s="11" t="s">
        <v>27</v>
      </c>
      <c r="D5" s="9">
        <v>112.9</v>
      </c>
      <c r="F5" s="3">
        <v>3</v>
      </c>
      <c r="G5" s="9">
        <f>VLOOKUP("One3",$A$3:$D$22,4,FALSE)</f>
        <v>118.6</v>
      </c>
      <c r="H5" s="9">
        <f>VLOOKUP("Thirds3",$A$3:$D$22,4,FALSE)</f>
        <v>115.4</v>
      </c>
      <c r="K5" s="16" t="s">
        <v>26</v>
      </c>
      <c r="L5" s="16"/>
      <c r="M5" s="16"/>
      <c r="N5" s="16"/>
      <c r="O5" s="16"/>
    </row>
    <row r="6" spans="1:15">
      <c r="A6" s="11" t="str">
        <f>C6&amp;COUNTIF($C$3:C6,C6)</f>
        <v>One2</v>
      </c>
      <c r="B6" s="11">
        <v>4</v>
      </c>
      <c r="C6" s="11" t="s">
        <v>25</v>
      </c>
      <c r="D6" s="9">
        <v>112.6</v>
      </c>
      <c r="F6" s="3">
        <v>4</v>
      </c>
      <c r="G6" s="9">
        <f>VLOOKUP("One4",$A$3:$D$22,4,FALSE)</f>
        <v>109.9</v>
      </c>
      <c r="H6" s="9">
        <f>VLOOKUP("Thirds4",$A$3:$D$22,4,FALSE)</f>
        <v>106.8</v>
      </c>
      <c r="K6" s="3" t="s">
        <v>13</v>
      </c>
      <c r="L6" s="3" t="s">
        <v>14</v>
      </c>
      <c r="M6" s="3" t="s">
        <v>15</v>
      </c>
      <c r="N6" s="3" t="s">
        <v>16</v>
      </c>
      <c r="O6" s="3" t="s">
        <v>17</v>
      </c>
    </row>
    <row r="7" spans="1:15">
      <c r="A7" s="11" t="str">
        <f>C7&amp;COUNTIF($C$3:C7,C7)</f>
        <v>Thirds3</v>
      </c>
      <c r="B7" s="11">
        <v>5</v>
      </c>
      <c r="C7" s="11" t="s">
        <v>27</v>
      </c>
      <c r="D7" s="9">
        <v>115.4</v>
      </c>
      <c r="F7" s="3">
        <v>5</v>
      </c>
      <c r="G7" s="9">
        <f>VLOOKUP("One5",$A$3:$D$22,4,FALSE)</f>
        <v>120.1</v>
      </c>
      <c r="H7" s="9">
        <f>VLOOKUP("Thirds5",$A$3:$D$22,4,FALSE)</f>
        <v>113.7</v>
      </c>
      <c r="K7" s="12">
        <f>MIN($G$3:$G$12)</f>
        <v>108.1</v>
      </c>
      <c r="L7" s="12">
        <f>_xlfn.QUARTILE.EXC($G$3:$G$12,1)</f>
        <v>111.925</v>
      </c>
      <c r="M7" s="12">
        <f>MEDIAN($G$3:$G$12)</f>
        <v>119</v>
      </c>
      <c r="N7" s="12">
        <f>_xlfn.QUARTILE.EXC($G$3:$G$12,3)</f>
        <v>120.52499999999999</v>
      </c>
      <c r="O7" s="12">
        <f>MAX($G$3:$G$12)</f>
        <v>122.8</v>
      </c>
    </row>
    <row r="8" spans="1:15">
      <c r="A8" s="11" t="str">
        <f>C8&amp;COUNTIF($C$3:C8,C8)</f>
        <v>Thirds4</v>
      </c>
      <c r="B8" s="11">
        <v>6</v>
      </c>
      <c r="C8" s="11" t="s">
        <v>27</v>
      </c>
      <c r="D8" s="9">
        <v>106.8</v>
      </c>
      <c r="F8" s="3">
        <v>6</v>
      </c>
      <c r="G8" s="9">
        <f>VLOOKUP("One6",$A$3:$D$22,4,FALSE)</f>
        <v>115.2</v>
      </c>
      <c r="H8" s="9">
        <f>VLOOKUP("Thirds6",$A$3:$D$22,4,FALSE)</f>
        <v>112.4</v>
      </c>
      <c r="K8" s="16" t="s">
        <v>30</v>
      </c>
      <c r="L8" s="16"/>
      <c r="M8" s="16"/>
      <c r="N8" s="16"/>
      <c r="O8" s="16"/>
    </row>
    <row r="9" spans="1:15">
      <c r="A9" s="11" t="str">
        <f>C9&amp;COUNTIF($C$3:C9,C9)</f>
        <v>Thirds5</v>
      </c>
      <c r="B9" s="11">
        <v>7</v>
      </c>
      <c r="C9" s="11" t="s">
        <v>27</v>
      </c>
      <c r="D9" s="9">
        <v>113.7</v>
      </c>
      <c r="F9" s="3">
        <v>7</v>
      </c>
      <c r="G9" s="9">
        <f>VLOOKUP("One7",$A$3:$D$22,4,FALSE)</f>
        <v>108.1</v>
      </c>
      <c r="H9" s="9">
        <f>VLOOKUP("Thirds7",$A$3:$D$22,4,FALSE)</f>
        <v>118.1</v>
      </c>
      <c r="K9" s="3" t="s">
        <v>13</v>
      </c>
      <c r="L9" s="3" t="s">
        <v>14</v>
      </c>
      <c r="M9" s="3" t="s">
        <v>15</v>
      </c>
      <c r="N9" s="3" t="s">
        <v>16</v>
      </c>
      <c r="O9" s="3" t="s">
        <v>17</v>
      </c>
    </row>
    <row r="10" spans="1:15">
      <c r="A10" s="11" t="str">
        <f>C10&amp;COUNTIF($C$3:C10,C10)</f>
        <v>Thirds6</v>
      </c>
      <c r="B10" s="11">
        <v>8</v>
      </c>
      <c r="C10" s="11" t="s">
        <v>27</v>
      </c>
      <c r="D10" s="9">
        <v>112.4</v>
      </c>
      <c r="F10" s="3">
        <v>8</v>
      </c>
      <c r="G10" s="9">
        <f>VLOOKUP("One8",$A$3:$D$22,4,FALSE)</f>
        <v>120</v>
      </c>
      <c r="H10" s="9">
        <f>VLOOKUP("Thirds8",$A$3:$D$22,4,FALSE)</f>
        <v>110.9</v>
      </c>
      <c r="K10" s="12">
        <f>MIN($H$3:$H$12)</f>
        <v>106.8</v>
      </c>
      <c r="L10" s="12">
        <f>_xlfn.QUARTILE.EXC($H$3:$H$12,1)</f>
        <v>111.8</v>
      </c>
      <c r="M10" s="12">
        <f>MEDIAN($H$3:$H$12)</f>
        <v>112.65</v>
      </c>
      <c r="N10" s="12">
        <f>_xlfn.QUARTILE.EXC($H$3:$H$12,3)</f>
        <v>115.9</v>
      </c>
      <c r="O10" s="12">
        <f>MAX($H$3:$H$12)</f>
        <v>118.1</v>
      </c>
    </row>
    <row r="11" spans="1:15">
      <c r="A11" s="11" t="str">
        <f>C11&amp;COUNTIF($C$3:C11,C11)</f>
        <v>One3</v>
      </c>
      <c r="B11" s="11">
        <v>9</v>
      </c>
      <c r="C11" s="11" t="s">
        <v>25</v>
      </c>
      <c r="D11" s="9">
        <v>118.6</v>
      </c>
      <c r="F11" s="3">
        <v>9</v>
      </c>
      <c r="G11" s="9">
        <f>VLOOKUP("One9",$A$3:$D$22,4,FALSE)</f>
        <v>121.8</v>
      </c>
      <c r="H11" s="9">
        <f>VLOOKUP("Thirds9",$A$3:$D$22,4,FALSE)</f>
        <v>112.2</v>
      </c>
    </row>
    <row r="12" spans="1:15">
      <c r="A12" s="11" t="str">
        <f>C12&amp;COUNTIF($C$3:C12,C12)</f>
        <v>One4</v>
      </c>
      <c r="B12" s="11">
        <v>10</v>
      </c>
      <c r="C12" s="11" t="s">
        <v>25</v>
      </c>
      <c r="D12" s="9">
        <v>109.9</v>
      </c>
      <c r="F12" s="3">
        <v>10</v>
      </c>
      <c r="G12" s="9">
        <f>VLOOKUP("One10",$A$3:$D$22,4,FALSE)</f>
        <v>119.4</v>
      </c>
      <c r="H12" s="9">
        <f>VLOOKUP("Thirds10",$A$3:$D$22,4,FALSE)</f>
        <v>117.4</v>
      </c>
    </row>
    <row r="13" spans="1:15">
      <c r="A13" s="11" t="str">
        <f>C13&amp;COUNTIF($C$3:C13,C13)</f>
        <v>One5</v>
      </c>
      <c r="B13" s="11">
        <v>11</v>
      </c>
      <c r="C13" s="11" t="s">
        <v>25</v>
      </c>
      <c r="D13" s="9">
        <v>120.1</v>
      </c>
    </row>
    <row r="14" spans="1:15">
      <c r="A14" s="11" t="str">
        <f>C14&amp;COUNTIF($C$3:C14,C14)</f>
        <v>Thirds7</v>
      </c>
      <c r="B14" s="11">
        <v>12</v>
      </c>
      <c r="C14" s="11" t="s">
        <v>27</v>
      </c>
      <c r="D14" s="9">
        <v>118.1</v>
      </c>
    </row>
    <row r="15" spans="1:15">
      <c r="A15" s="11" t="str">
        <f>C15&amp;COUNTIF($C$3:C15,C15)</f>
        <v>One6</v>
      </c>
      <c r="B15" s="11">
        <v>13</v>
      </c>
      <c r="C15" s="11" t="s">
        <v>25</v>
      </c>
      <c r="D15" s="9">
        <v>115.2</v>
      </c>
    </row>
    <row r="16" spans="1:15">
      <c r="A16" s="11" t="str">
        <f>C16&amp;COUNTIF($C$3:C16,C16)</f>
        <v>One7</v>
      </c>
      <c r="B16" s="11">
        <v>14</v>
      </c>
      <c r="C16" s="11" t="s">
        <v>25</v>
      </c>
      <c r="D16" s="9">
        <v>108.1</v>
      </c>
    </row>
    <row r="17" spans="1:4">
      <c r="A17" s="11" t="str">
        <f>C17&amp;COUNTIF($C$3:C17,C17)</f>
        <v>One8</v>
      </c>
      <c r="B17" s="11">
        <v>15</v>
      </c>
      <c r="C17" s="11" t="s">
        <v>25</v>
      </c>
      <c r="D17" s="9">
        <v>120</v>
      </c>
    </row>
    <row r="18" spans="1:4">
      <c r="A18" s="11" t="str">
        <f>C18&amp;COUNTIF($C$3:C18,C18)</f>
        <v>Thirds8</v>
      </c>
      <c r="B18" s="11">
        <v>16</v>
      </c>
      <c r="C18" s="11" t="s">
        <v>27</v>
      </c>
      <c r="D18" s="9">
        <v>110.9</v>
      </c>
    </row>
    <row r="19" spans="1:4">
      <c r="A19" s="11" t="str">
        <f>C19&amp;COUNTIF($C$3:C19,C19)</f>
        <v>One9</v>
      </c>
      <c r="B19" s="11">
        <v>17</v>
      </c>
      <c r="C19" s="11" t="s">
        <v>25</v>
      </c>
      <c r="D19" s="9">
        <v>121.8</v>
      </c>
    </row>
    <row r="20" spans="1:4">
      <c r="A20" s="11" t="str">
        <f>C20&amp;COUNTIF($C$3:C20,C20)</f>
        <v>Thirds9</v>
      </c>
      <c r="B20" s="11">
        <v>18</v>
      </c>
      <c r="C20" s="11" t="s">
        <v>27</v>
      </c>
      <c r="D20" s="9">
        <v>112.2</v>
      </c>
    </row>
    <row r="21" spans="1:4">
      <c r="A21" s="11" t="str">
        <f>C21&amp;COUNTIF($C$3:C21,C21)</f>
        <v>Thirds10</v>
      </c>
      <c r="B21" s="11">
        <v>19</v>
      </c>
      <c r="C21" s="11" t="s">
        <v>27</v>
      </c>
      <c r="D21" s="9">
        <v>117.4</v>
      </c>
    </row>
    <row r="22" spans="1:4">
      <c r="A22" s="11" t="str">
        <f>C22&amp;COUNTIF($C$3:C22,C22)</f>
        <v>One10</v>
      </c>
      <c r="B22" s="11">
        <v>20</v>
      </c>
      <c r="C22" s="11" t="s">
        <v>25</v>
      </c>
      <c r="D22" s="9">
        <v>119.4</v>
      </c>
    </row>
  </sheetData>
  <mergeCells count="4">
    <mergeCell ref="B1:D1"/>
    <mergeCell ref="K4:O4"/>
    <mergeCell ref="K5:O5"/>
    <mergeCell ref="K8:O8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71D05-7FB7-4FD6-9F4F-C9DC2DF2BA36}">
  <dimension ref="A1:G27"/>
  <sheetViews>
    <sheetView workbookViewId="0">
      <selection activeCell="J24" sqref="J24"/>
    </sheetView>
  </sheetViews>
  <sheetFormatPr defaultRowHeight="15.3"/>
  <cols>
    <col min="1" max="1" width="8.796875" style="2"/>
    <col min="2" max="2" width="14.25" style="2" customWidth="1"/>
    <col min="3" max="3" width="14.09765625" style="2" customWidth="1"/>
    <col min="4" max="4" width="15.6484375" style="2" customWidth="1"/>
    <col min="5" max="16384" width="8.796875" style="2"/>
  </cols>
  <sheetData>
    <row r="1" spans="1:7">
      <c r="A1" s="15" t="s">
        <v>18</v>
      </c>
      <c r="B1" s="15"/>
      <c r="C1" s="15"/>
      <c r="D1" s="15"/>
    </row>
    <row r="2" spans="1:7">
      <c r="A2" s="3" t="s">
        <v>5</v>
      </c>
      <c r="B2" s="3" t="s">
        <v>22</v>
      </c>
      <c r="C2" s="3" t="s">
        <v>21</v>
      </c>
      <c r="D2" s="3" t="s">
        <v>23</v>
      </c>
    </row>
    <row r="3" spans="1:7">
      <c r="A3" s="3">
        <v>1</v>
      </c>
      <c r="B3" s="9">
        <f>'Table 3.3'!G3</f>
        <v>122.8</v>
      </c>
      <c r="C3" s="8">
        <f>B3-AVERAGE($B$3:$B$12)</f>
        <v>5.9499999999999744</v>
      </c>
      <c r="D3" s="8">
        <f>C3^2</f>
        <v>35.402499999999698</v>
      </c>
    </row>
    <row r="4" spans="1:7">
      <c r="A4" s="3">
        <v>2</v>
      </c>
      <c r="B4" s="9">
        <f>'Table 3.3'!G4</f>
        <v>112.6</v>
      </c>
      <c r="C4" s="8">
        <f t="shared" ref="C4:C12" si="0">B4-AVERAGE($B$3:$B$12)</f>
        <v>-4.2500000000000284</v>
      </c>
      <c r="D4" s="8">
        <f t="shared" ref="D4:D12" si="1">C4^2</f>
        <v>18.062500000000242</v>
      </c>
    </row>
    <row r="5" spans="1:7">
      <c r="A5" s="3">
        <v>3</v>
      </c>
      <c r="B5" s="9">
        <f>'Table 3.3'!G5</f>
        <v>118.6</v>
      </c>
      <c r="C5" s="8">
        <f t="shared" si="0"/>
        <v>1.7499999999999716</v>
      </c>
      <c r="D5" s="8">
        <f t="shared" si="1"/>
        <v>3.0624999999999005</v>
      </c>
    </row>
    <row r="6" spans="1:7">
      <c r="A6" s="3">
        <v>4</v>
      </c>
      <c r="B6" s="9">
        <f>'Table 3.3'!G6</f>
        <v>109.9</v>
      </c>
      <c r="C6" s="8">
        <f t="shared" si="0"/>
        <v>-6.9500000000000171</v>
      </c>
      <c r="D6" s="8">
        <f t="shared" si="1"/>
        <v>48.302500000000236</v>
      </c>
    </row>
    <row r="7" spans="1:7">
      <c r="A7" s="3">
        <v>5</v>
      </c>
      <c r="B7" s="9">
        <f>'Table 3.3'!G7</f>
        <v>120.1</v>
      </c>
      <c r="C7" s="8">
        <f t="shared" si="0"/>
        <v>3.2499999999999716</v>
      </c>
      <c r="D7" s="8">
        <f t="shared" si="1"/>
        <v>10.562499999999815</v>
      </c>
    </row>
    <row r="8" spans="1:7">
      <c r="A8" s="3">
        <v>6</v>
      </c>
      <c r="B8" s="9">
        <f>'Table 3.3'!G8</f>
        <v>115.2</v>
      </c>
      <c r="C8" s="8">
        <f t="shared" si="0"/>
        <v>-1.6500000000000199</v>
      </c>
      <c r="D8" s="8">
        <f t="shared" si="1"/>
        <v>2.7225000000000659</v>
      </c>
    </row>
    <row r="9" spans="1:7">
      <c r="A9" s="3">
        <v>7</v>
      </c>
      <c r="B9" s="9">
        <f>'Table 3.3'!G9</f>
        <v>108.1</v>
      </c>
      <c r="C9" s="8">
        <f t="shared" si="0"/>
        <v>-8.7500000000000284</v>
      </c>
      <c r="D9" s="8">
        <f t="shared" si="1"/>
        <v>76.562500000000497</v>
      </c>
    </row>
    <row r="10" spans="1:7">
      <c r="A10" s="3">
        <v>8</v>
      </c>
      <c r="B10" s="9">
        <f>'Table 3.3'!G10</f>
        <v>120</v>
      </c>
      <c r="C10" s="8">
        <f t="shared" si="0"/>
        <v>3.1499999999999773</v>
      </c>
      <c r="D10" s="8">
        <f t="shared" si="1"/>
        <v>9.9224999999998573</v>
      </c>
    </row>
    <row r="11" spans="1:7">
      <c r="A11" s="3">
        <v>9</v>
      </c>
      <c r="B11" s="9">
        <f>'Table 3.3'!G11</f>
        <v>121.8</v>
      </c>
      <c r="C11" s="8">
        <f t="shared" si="0"/>
        <v>4.9499999999999744</v>
      </c>
      <c r="D11" s="8">
        <f t="shared" si="1"/>
        <v>24.502499999999745</v>
      </c>
    </row>
    <row r="12" spans="1:7">
      <c r="A12" s="3">
        <v>10</v>
      </c>
      <c r="B12" s="9">
        <f>'Table 3.3'!G12</f>
        <v>119.4</v>
      </c>
      <c r="C12" s="8">
        <f t="shared" si="0"/>
        <v>2.5499999999999829</v>
      </c>
      <c r="D12" s="8">
        <f t="shared" si="1"/>
        <v>6.5024999999999133</v>
      </c>
      <c r="E12" s="2" t="s">
        <v>24</v>
      </c>
      <c r="F12" s="2" t="s">
        <v>31</v>
      </c>
      <c r="G12" s="2" t="s">
        <v>32</v>
      </c>
    </row>
    <row r="13" spans="1:7">
      <c r="B13" s="6">
        <f>SUM(B3:B12)</f>
        <v>1168.5000000000002</v>
      </c>
      <c r="C13" s="10">
        <f>SUM(C3:C12)</f>
        <v>-2.4158453015843406E-13</v>
      </c>
      <c r="D13" s="6">
        <f>SUM(D3:D12)</f>
        <v>235.60499999999996</v>
      </c>
      <c r="E13" s="13">
        <f>SQRT(D13/(A12-1))</f>
        <v>5.1164766522806815</v>
      </c>
      <c r="F13" s="14">
        <f>AVERAGE(B3:B12)</f>
        <v>116.85000000000002</v>
      </c>
      <c r="G13" s="14">
        <f>MEDIAN(B3:B12)</f>
        <v>119</v>
      </c>
    </row>
    <row r="15" spans="1:7">
      <c r="A15" s="15" t="s">
        <v>19</v>
      </c>
      <c r="B15" s="15"/>
      <c r="C15" s="15"/>
      <c r="D15" s="15"/>
    </row>
    <row r="16" spans="1:7">
      <c r="A16" s="3" t="s">
        <v>5</v>
      </c>
      <c r="B16" s="3" t="s">
        <v>22</v>
      </c>
      <c r="C16" s="3" t="s">
        <v>21</v>
      </c>
      <c r="D16" s="3" t="s">
        <v>23</v>
      </c>
    </row>
    <row r="17" spans="1:7">
      <c r="A17" s="3">
        <v>1</v>
      </c>
      <c r="B17" s="9">
        <f>'Table 3.3'!H3</f>
        <v>112.1</v>
      </c>
      <c r="C17" s="8">
        <f>B17-AVERAGE($B$17:$B$26)</f>
        <v>-1.0900000000000176</v>
      </c>
      <c r="D17" s="8">
        <f>C17^2</f>
        <v>1.1881000000000383</v>
      </c>
    </row>
    <row r="18" spans="1:7">
      <c r="A18" s="3">
        <v>2</v>
      </c>
      <c r="B18" s="9">
        <f>'Table 3.3'!H4</f>
        <v>112.9</v>
      </c>
      <c r="C18" s="8">
        <f t="shared" ref="C18:C26" si="2">B18-AVERAGE($B$17:$B$26)</f>
        <v>-0.29000000000000625</v>
      </c>
      <c r="D18" s="8">
        <f t="shared" ref="D18:D26" si="3">C18^2</f>
        <v>8.410000000000363E-2</v>
      </c>
    </row>
    <row r="19" spans="1:7">
      <c r="A19" s="3">
        <v>3</v>
      </c>
      <c r="B19" s="9">
        <f>'Table 3.3'!H5</f>
        <v>115.4</v>
      </c>
      <c r="C19" s="8">
        <f t="shared" si="2"/>
        <v>2.2099999999999937</v>
      </c>
      <c r="D19" s="8">
        <f t="shared" si="3"/>
        <v>4.8840999999999726</v>
      </c>
    </row>
    <row r="20" spans="1:7">
      <c r="A20" s="3">
        <v>4</v>
      </c>
      <c r="B20" s="9">
        <f>'Table 3.3'!H6</f>
        <v>106.8</v>
      </c>
      <c r="C20" s="8">
        <f t="shared" si="2"/>
        <v>-6.3900000000000148</v>
      </c>
      <c r="D20" s="8">
        <f t="shared" si="3"/>
        <v>40.832100000000189</v>
      </c>
    </row>
    <row r="21" spans="1:7">
      <c r="A21" s="3">
        <v>5</v>
      </c>
      <c r="B21" s="9">
        <f>'Table 3.3'!H7</f>
        <v>113.7</v>
      </c>
      <c r="C21" s="8">
        <f t="shared" si="2"/>
        <v>0.50999999999999091</v>
      </c>
      <c r="D21" s="8">
        <f t="shared" si="3"/>
        <v>0.26009999999999073</v>
      </c>
    </row>
    <row r="22" spans="1:7">
      <c r="A22" s="3">
        <v>6</v>
      </c>
      <c r="B22" s="9">
        <f>'Table 3.3'!H8</f>
        <v>112.4</v>
      </c>
      <c r="C22" s="8">
        <f t="shared" si="2"/>
        <v>-0.79000000000000625</v>
      </c>
      <c r="D22" s="8">
        <f t="shared" si="3"/>
        <v>0.62410000000000987</v>
      </c>
    </row>
    <row r="23" spans="1:7">
      <c r="A23" s="3">
        <v>7</v>
      </c>
      <c r="B23" s="9">
        <f>'Table 3.3'!H9</f>
        <v>118.1</v>
      </c>
      <c r="C23" s="8">
        <f t="shared" si="2"/>
        <v>4.9099999999999824</v>
      </c>
      <c r="D23" s="8">
        <f t="shared" si="3"/>
        <v>24.108099999999826</v>
      </c>
    </row>
    <row r="24" spans="1:7">
      <c r="A24" s="3">
        <v>8</v>
      </c>
      <c r="B24" s="9">
        <f>'Table 3.3'!H10</f>
        <v>110.9</v>
      </c>
      <c r="C24" s="8">
        <f t="shared" si="2"/>
        <v>-2.2900000000000063</v>
      </c>
      <c r="D24" s="8">
        <f t="shared" si="3"/>
        <v>5.2441000000000288</v>
      </c>
    </row>
    <row r="25" spans="1:7">
      <c r="A25" s="3">
        <v>9</v>
      </c>
      <c r="B25" s="9">
        <f>'Table 3.3'!H11</f>
        <v>112.2</v>
      </c>
      <c r="C25" s="8">
        <f t="shared" si="2"/>
        <v>-0.99000000000000909</v>
      </c>
      <c r="D25" s="8">
        <f t="shared" si="3"/>
        <v>0.98010000000001796</v>
      </c>
    </row>
    <row r="26" spans="1:7">
      <c r="A26" s="3">
        <v>10</v>
      </c>
      <c r="B26" s="9">
        <f>'Table 3.3'!H12</f>
        <v>117.4</v>
      </c>
      <c r="C26" s="8">
        <f t="shared" si="2"/>
        <v>4.2099999999999937</v>
      </c>
      <c r="D26" s="8">
        <f t="shared" si="3"/>
        <v>17.724099999999947</v>
      </c>
      <c r="E26" s="2" t="s">
        <v>20</v>
      </c>
      <c r="F26" s="2" t="s">
        <v>31</v>
      </c>
      <c r="G26" s="2" t="s">
        <v>32</v>
      </c>
    </row>
    <row r="27" spans="1:7">
      <c r="B27" s="6">
        <f>SUM(B17:B26)</f>
        <v>1131.9000000000001</v>
      </c>
      <c r="C27" s="10">
        <f>SUM(C17:C26)</f>
        <v>-9.9475983006414026E-14</v>
      </c>
      <c r="D27" s="6">
        <f t="shared" ref="D27" si="4">SUM(D17:D26)</f>
        <v>95.929000000000045</v>
      </c>
      <c r="E27" s="13">
        <f>SQRT(D27/(A26-1))</f>
        <v>3.2647783657972531</v>
      </c>
      <c r="F27" s="14">
        <f>AVERAGE(B17:B26)</f>
        <v>113.19000000000001</v>
      </c>
      <c r="G27" s="14">
        <f>MEDIAN(B17:B26)</f>
        <v>112.65</v>
      </c>
    </row>
  </sheetData>
  <mergeCells count="2">
    <mergeCell ref="A1:D1"/>
    <mergeCell ref="A15:D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Table 3.2</vt:lpstr>
      <vt:lpstr>Table 3.3</vt:lpstr>
      <vt:lpstr>Table 3.4,3.5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2019-09-04T05:54:40Z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03825d0a-1f9a-4e1c-b94f-d658cf78aa6b</vt:lpwstr>
  </property>
</Properties>
</file>