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41C573-02C1-4127-B7C6-82053AE6C91B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Table 3.2" sheetId="1" r:id="rId1"/>
    <sheet name="Table 3.3" sheetId="2" r:id="rId2"/>
    <sheet name="Table 3.4,3.5" sheetId="3" r:id="rId3"/>
  </sheets>
  <definedNames>
    <definedName name="_xlchart.v1.0" hidden="1">'Table 3.3'!$O$2</definedName>
    <definedName name="_xlchart.v1.1" hidden="1">'Table 3.3'!$O$3:$O$7</definedName>
    <definedName name="_xlchart.v1.10" hidden="1">'Table 3.3'!$P$16:$P$20</definedName>
    <definedName name="_xlchart.v1.11" hidden="1">'Table 3.3'!$O$2</definedName>
    <definedName name="_xlchart.v1.12" hidden="1">'Table 3.3'!$O$3:$O$7</definedName>
    <definedName name="_xlchart.v1.13" hidden="1">'Table 3.3'!$P$2</definedName>
    <definedName name="_xlchart.v1.14" hidden="1">'Table 3.3'!$P$3:$P$7</definedName>
    <definedName name="_xlchart.v1.15" hidden="1">'Table 3.3'!$O$15</definedName>
    <definedName name="_xlchart.v1.16" hidden="1">'Table 3.3'!$O$16:$O$20</definedName>
    <definedName name="_xlchart.v1.17" hidden="1">'Table 3.3'!$P$15</definedName>
    <definedName name="_xlchart.v1.18" hidden="1">'Table 3.3'!$P$16:$P$20</definedName>
    <definedName name="_xlchart.v1.19" hidden="1">'Table 3.3'!$O$2</definedName>
    <definedName name="_xlchart.v1.2" hidden="1">'Table 3.3'!$P$2</definedName>
    <definedName name="_xlchart.v1.20" hidden="1">'Table 3.3'!$O$3:$O$7</definedName>
    <definedName name="_xlchart.v1.21" hidden="1">'Table 3.3'!$P$2</definedName>
    <definedName name="_xlchart.v1.22" hidden="1">'Table 3.3'!$P$3:$P$7</definedName>
    <definedName name="_xlchart.v1.23" hidden="1">'Table 3.3'!$O$2</definedName>
    <definedName name="_xlchart.v1.24" hidden="1">'Table 3.3'!$O$3:$O$7</definedName>
    <definedName name="_xlchart.v1.25" hidden="1">'Table 3.3'!$P$2</definedName>
    <definedName name="_xlchart.v1.26" hidden="1">'Table 3.3'!$P$3:$P$7</definedName>
    <definedName name="_xlchart.v1.27" hidden="1">'Table 3.3'!$O$2</definedName>
    <definedName name="_xlchart.v1.28" hidden="1">'Table 3.3'!$O$3:$O$7</definedName>
    <definedName name="_xlchart.v1.29" hidden="1">'Table 3.3'!$P$2</definedName>
    <definedName name="_xlchart.v1.3" hidden="1">'Table 3.3'!$P$3:$P$7</definedName>
    <definedName name="_xlchart.v1.30" hidden="1">'Table 3.3'!$P$3:$P$7</definedName>
    <definedName name="_xlchart.v1.31" hidden="1">'Table 3.3'!$O$15</definedName>
    <definedName name="_xlchart.v1.32" hidden="1">'Table 3.3'!$O$16:$O$20</definedName>
    <definedName name="_xlchart.v1.33" hidden="1">'Table 3.3'!$P$15</definedName>
    <definedName name="_xlchart.v1.34" hidden="1">'Table 3.3'!$P$16:$P$20</definedName>
    <definedName name="_xlchart.v1.35" hidden="1">'Table 3.3'!$O$2</definedName>
    <definedName name="_xlchart.v1.36" hidden="1">'Table 3.3'!$O$3:$O$7</definedName>
    <definedName name="_xlchart.v1.37" hidden="1">'Table 3.3'!$P$2</definedName>
    <definedName name="_xlchart.v1.38" hidden="1">'Table 3.3'!$P$3:$P$7</definedName>
    <definedName name="_xlchart.v1.39" hidden="1">'Table 3.3'!$O$2</definedName>
    <definedName name="_xlchart.v1.4" hidden="1">'Table 3.3'!$C$3:$C$22</definedName>
    <definedName name="_xlchart.v1.40" hidden="1">'Table 3.3'!$O$3:$O$7</definedName>
    <definedName name="_xlchart.v1.41" hidden="1">'Table 3.3'!$P$2</definedName>
    <definedName name="_xlchart.v1.42" hidden="1">'Table 3.3'!$P$3:$P$7</definedName>
    <definedName name="_xlchart.v1.43" hidden="1">'Table 3.3'!$O$2</definedName>
    <definedName name="_xlchart.v1.44" hidden="1">'Table 3.3'!$O$3:$O$7</definedName>
    <definedName name="_xlchart.v1.45" hidden="1">'Table 3.3'!$P$2</definedName>
    <definedName name="_xlchart.v1.46" hidden="1">'Table 3.3'!$P$3:$P$7</definedName>
    <definedName name="_xlchart.v1.47" hidden="1">'Table 3.3'!$O$15</definedName>
    <definedName name="_xlchart.v1.48" hidden="1">'Table 3.3'!$O$16:$O$20</definedName>
    <definedName name="_xlchart.v1.49" hidden="1">'Table 3.3'!$P$15</definedName>
    <definedName name="_xlchart.v1.5" hidden="1">'Table 3.3'!$D$2</definedName>
    <definedName name="_xlchart.v1.50" hidden="1">'Table 3.3'!$P$16:$P$20</definedName>
    <definedName name="_xlchart.v1.6" hidden="1">'Table 3.3'!$D$3:$D$22</definedName>
    <definedName name="_xlchart.v1.7" hidden="1">'Table 3.3'!$O$15</definedName>
    <definedName name="_xlchart.v1.8" hidden="1">'Table 3.3'!$O$16:$O$20</definedName>
    <definedName name="_xlchart.v1.9" hidden="1">'Table 3.3'!$P$15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E20" i="1" l="1"/>
  <c r="D20" i="1" s="1"/>
  <c r="C20" i="2" s="1"/>
  <c r="E12" i="1"/>
  <c r="D12" i="1" s="1"/>
  <c r="C12" i="2" s="1"/>
  <c r="E18" i="1"/>
  <c r="D18" i="1" s="1"/>
  <c r="C18" i="2" s="1"/>
  <c r="E10" i="1"/>
  <c r="D10" i="1" s="1"/>
  <c r="C10" i="2" s="1"/>
  <c r="E16" i="1"/>
  <c r="D16" i="1" s="1"/>
  <c r="C16" i="2" s="1"/>
  <c r="E9" i="1"/>
  <c r="D9" i="1" s="1"/>
  <c r="C9" i="2" s="1"/>
  <c r="E4" i="1"/>
  <c r="D4" i="1" s="1"/>
  <c r="C4" i="2" s="1"/>
  <c r="E7" i="1"/>
  <c r="D7" i="1" s="1"/>
  <c r="C7" i="2" s="1"/>
  <c r="E17" i="1"/>
  <c r="D17" i="1" s="1"/>
  <c r="C17" i="2" s="1"/>
  <c r="E15" i="1"/>
  <c r="D15" i="1" s="1"/>
  <c r="C15" i="2" s="1"/>
  <c r="E22" i="1"/>
  <c r="D22" i="1" s="1"/>
  <c r="C22" i="2" s="1"/>
  <c r="E14" i="1"/>
  <c r="D14" i="1" s="1"/>
  <c r="C14" i="2" s="1"/>
  <c r="E6" i="1"/>
  <c r="D6" i="1" s="1"/>
  <c r="C6" i="2" s="1"/>
  <c r="E21" i="1"/>
  <c r="D21" i="1" s="1"/>
  <c r="C21" i="2" s="1"/>
  <c r="E13" i="1"/>
  <c r="D13" i="1" s="1"/>
  <c r="C13" i="2" s="1"/>
  <c r="E5" i="1"/>
  <c r="D5" i="1" s="1"/>
  <c r="C5" i="2" s="1"/>
  <c r="E3" i="1"/>
  <c r="D3" i="1" s="1"/>
  <c r="C3" i="2" s="1"/>
  <c r="E19" i="1"/>
  <c r="D19" i="1" s="1"/>
  <c r="C19" i="2" s="1"/>
  <c r="E11" i="1"/>
  <c r="D11" i="1" s="1"/>
  <c r="C11" i="2" s="1"/>
  <c r="E8" i="1"/>
  <c r="D8" i="1" s="1"/>
  <c r="C8" i="2" s="1"/>
  <c r="A8" i="2" l="1"/>
  <c r="A16" i="2"/>
  <c r="A14" i="2"/>
  <c r="A9" i="2"/>
  <c r="A17" i="2"/>
  <c r="A19" i="2"/>
  <c r="A13" i="2"/>
  <c r="A10" i="2"/>
  <c r="A18" i="2"/>
  <c r="A12" i="2"/>
  <c r="A21" i="2"/>
  <c r="A3" i="2"/>
  <c r="A11" i="2"/>
  <c r="A20" i="2"/>
  <c r="A15" i="2"/>
  <c r="A4" i="2"/>
  <c r="A5" i="2"/>
  <c r="A6" i="2"/>
  <c r="A22" i="2"/>
  <c r="A7" i="2"/>
  <c r="G3" i="2" l="1"/>
  <c r="I12" i="2"/>
  <c r="I4" i="2"/>
  <c r="G6" i="2"/>
  <c r="I11" i="2"/>
  <c r="I3" i="2"/>
  <c r="G5" i="2"/>
  <c r="I10" i="2"/>
  <c r="G12" i="2"/>
  <c r="G4" i="2"/>
  <c r="I9" i="2"/>
  <c r="G11" i="2"/>
  <c r="I8" i="2"/>
  <c r="G10" i="2"/>
  <c r="I7" i="2"/>
  <c r="G9" i="2"/>
  <c r="I6" i="2"/>
  <c r="G8" i="2"/>
  <c r="I5" i="2"/>
  <c r="G7" i="2"/>
  <c r="H7" i="2" l="1"/>
  <c r="H6" i="2"/>
  <c r="H10" i="2"/>
  <c r="H8" i="2"/>
  <c r="H11" i="2"/>
  <c r="H5" i="2"/>
  <c r="H9" i="2"/>
  <c r="H4" i="2"/>
  <c r="H12" i="2"/>
  <c r="H3" i="2"/>
  <c r="F8" i="2"/>
  <c r="F4" i="2"/>
  <c r="F9" i="2"/>
  <c r="F12" i="2"/>
  <c r="F10" i="2"/>
  <c r="F5" i="2"/>
  <c r="F7" i="2"/>
  <c r="F11" i="2"/>
  <c r="F6" i="2"/>
  <c r="F3" i="2"/>
  <c r="M4" i="2" l="1"/>
  <c r="B18" i="3" s="1"/>
  <c r="M12" i="2"/>
  <c r="M5" i="2"/>
  <c r="M6" i="2"/>
  <c r="B20" i="3" s="1"/>
  <c r="M7" i="2"/>
  <c r="B21" i="3" s="1"/>
  <c r="M8" i="2"/>
  <c r="B22" i="3" s="1"/>
  <c r="M9" i="2"/>
  <c r="B23" i="3" s="1"/>
  <c r="M10" i="2"/>
  <c r="M11" i="2"/>
  <c r="B25" i="3" s="1"/>
  <c r="M3" i="2"/>
  <c r="L3" i="2"/>
  <c r="B3" i="3" s="1"/>
  <c r="L4" i="2"/>
  <c r="B4" i="3" s="1"/>
  <c r="L12" i="2"/>
  <c r="L5" i="2"/>
  <c r="L6" i="2"/>
  <c r="B6" i="3" s="1"/>
  <c r="L7" i="2"/>
  <c r="B7" i="3" s="1"/>
  <c r="L8" i="2"/>
  <c r="B8" i="3" s="1"/>
  <c r="L9" i="2"/>
  <c r="B9" i="3" s="1"/>
  <c r="L10" i="2"/>
  <c r="L11" i="2"/>
  <c r="B11" i="3" s="1"/>
  <c r="P19" i="2" l="1"/>
  <c r="B24" i="3"/>
  <c r="P17" i="2"/>
  <c r="B19" i="3"/>
  <c r="P20" i="2"/>
  <c r="B26" i="3"/>
  <c r="P16" i="2"/>
  <c r="B17" i="3"/>
  <c r="O17" i="2"/>
  <c r="B5" i="3"/>
  <c r="O20" i="2"/>
  <c r="B12" i="3"/>
  <c r="O19" i="2"/>
  <c r="B10" i="3"/>
  <c r="P18" i="2"/>
  <c r="O18" i="2"/>
  <c r="O16" i="2"/>
  <c r="G27" i="3" l="1"/>
  <c r="B27" i="3"/>
  <c r="F27" i="3"/>
  <c r="C19" i="3" s="1"/>
  <c r="D19" i="3" s="1"/>
  <c r="G13" i="3"/>
  <c r="F13" i="3"/>
  <c r="B13" i="3"/>
  <c r="C21" i="3" l="1"/>
  <c r="D21" i="3" s="1"/>
  <c r="C20" i="3"/>
  <c r="D20" i="3" s="1"/>
  <c r="C23" i="3"/>
  <c r="D23" i="3" s="1"/>
  <c r="C25" i="3"/>
  <c r="D25" i="3" s="1"/>
  <c r="C18" i="3"/>
  <c r="D18" i="3" s="1"/>
  <c r="C22" i="3"/>
  <c r="D22" i="3" s="1"/>
  <c r="C26" i="3"/>
  <c r="D26" i="3" s="1"/>
  <c r="C24" i="3"/>
  <c r="D24" i="3" s="1"/>
  <c r="C17" i="3"/>
  <c r="D17" i="3" s="1"/>
  <c r="C3" i="3"/>
  <c r="D3" i="3" s="1"/>
  <c r="C7" i="3"/>
  <c r="D7" i="3" s="1"/>
  <c r="C6" i="3"/>
  <c r="D6" i="3" s="1"/>
  <c r="C11" i="3"/>
  <c r="D11" i="3" s="1"/>
  <c r="C9" i="3"/>
  <c r="D9" i="3" s="1"/>
  <c r="C8" i="3"/>
  <c r="D8" i="3" s="1"/>
  <c r="C4" i="3"/>
  <c r="D4" i="3" s="1"/>
  <c r="C12" i="3"/>
  <c r="D12" i="3" s="1"/>
  <c r="C10" i="3"/>
  <c r="D10" i="3" s="1"/>
  <c r="C5" i="3"/>
  <c r="D5" i="3" s="1"/>
  <c r="D27" i="3" l="1"/>
  <c r="E27" i="3" s="1"/>
  <c r="C27" i="3"/>
  <c r="D13" i="3"/>
  <c r="E13" i="3" s="1"/>
  <c r="C13" i="3"/>
</calcChain>
</file>

<file path=xl/sharedStrings.xml><?xml version="1.0" encoding="utf-8"?>
<sst xmlns="http://schemas.openxmlformats.org/spreadsheetml/2006/main" count="134" uniqueCount="37">
  <si>
    <t>Variable</t>
    <phoneticPr fontId="1" type="noConversion"/>
  </si>
  <si>
    <t>Random Number</t>
    <phoneticPr fontId="1" type="noConversion"/>
  </si>
  <si>
    <t>Random Number
Sorted</t>
    <phoneticPr fontId="1" type="noConversion"/>
  </si>
  <si>
    <t>Randomized
Sequence</t>
    <phoneticPr fontId="1" type="noConversion"/>
  </si>
  <si>
    <t>One</t>
    <phoneticPr fontId="1" type="noConversion"/>
  </si>
  <si>
    <t>Index</t>
    <phoneticPr fontId="1" type="noConversion"/>
  </si>
  <si>
    <t>Thirds</t>
    <phoneticPr fontId="1" type="noConversion"/>
  </si>
  <si>
    <r>
      <t>Table 3.2</t>
    </r>
    <r>
      <rPr>
        <sz val="12"/>
        <color theme="1"/>
        <rFont val="等线"/>
        <family val="2"/>
      </rPr>
      <t>：</t>
    </r>
    <r>
      <rPr>
        <sz val="12"/>
        <color theme="1"/>
        <rFont val="Times New Roman"/>
        <family val="1"/>
      </rPr>
      <t>Randomized sequence of measurements</t>
    </r>
    <phoneticPr fontId="1" type="noConversion"/>
  </si>
  <si>
    <t>Table 3.3: Measured weights for One and Thirds</t>
    <phoneticPr fontId="1" type="noConversion"/>
  </si>
  <si>
    <t>Observation</t>
    <phoneticPr fontId="1" type="noConversion"/>
  </si>
  <si>
    <t>Variables</t>
    <phoneticPr fontId="1" type="noConversion"/>
  </si>
  <si>
    <t>Weight(g)</t>
    <phoneticPr fontId="1" type="noConversion"/>
  </si>
  <si>
    <t>Min</t>
    <phoneticPr fontId="1" type="noConversion"/>
  </si>
  <si>
    <t>Q1</t>
    <phoneticPr fontId="1" type="noConversion"/>
  </si>
  <si>
    <t>Median</t>
    <phoneticPr fontId="1" type="noConversion"/>
  </si>
  <si>
    <t>Q3</t>
    <phoneticPr fontId="1" type="noConversion"/>
  </si>
  <si>
    <t>Max</t>
    <phoneticPr fontId="1" type="noConversion"/>
  </si>
  <si>
    <r>
      <rPr>
        <b/>
        <sz val="12"/>
        <color theme="1"/>
        <rFont val="Times New Roman"/>
        <family val="1"/>
      </rPr>
      <t>Table 3.4: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One</t>
    </r>
    <phoneticPr fontId="1" type="noConversion"/>
  </si>
  <si>
    <r>
      <rPr>
        <b/>
        <sz val="12"/>
        <color theme="1"/>
        <rFont val="Times New Roman"/>
        <family val="1"/>
      </rPr>
      <t>Table 3.5: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Thirds</t>
    </r>
    <phoneticPr fontId="1" type="noConversion"/>
  </si>
  <si>
    <t>s=</t>
    <phoneticPr fontId="1" type="noConversion"/>
  </si>
  <si>
    <t>x-mean(x)</t>
    <phoneticPr fontId="1" type="noConversion"/>
  </si>
  <si>
    <t>x</t>
    <phoneticPr fontId="1" type="noConversion"/>
  </si>
  <si>
    <t>(x-mean(x))^2</t>
    <phoneticPr fontId="1" type="noConversion"/>
  </si>
  <si>
    <t>s =</t>
    <phoneticPr fontId="1" type="noConversion"/>
  </si>
  <si>
    <t>One</t>
    <phoneticPr fontId="1" type="noConversion"/>
  </si>
  <si>
    <t>Thirds</t>
    <phoneticPr fontId="1" type="noConversion"/>
  </si>
  <si>
    <t>mean</t>
    <phoneticPr fontId="1" type="noConversion"/>
  </si>
  <si>
    <t>median</t>
    <phoneticPr fontId="1" type="noConversion"/>
  </si>
  <si>
    <t>Index</t>
    <phoneticPr fontId="1" type="noConversion"/>
  </si>
  <si>
    <t>Order</t>
    <phoneticPr fontId="1" type="noConversion"/>
  </si>
  <si>
    <t>Step 2: Order data</t>
    <phoneticPr fontId="1" type="noConversion"/>
  </si>
  <si>
    <t>Step 1: Group data</t>
    <phoneticPr fontId="1" type="noConversion"/>
  </si>
  <si>
    <t>One</t>
    <phoneticPr fontId="1" type="noConversion"/>
  </si>
  <si>
    <t>Thirds</t>
    <phoneticPr fontId="1" type="noConversion"/>
  </si>
  <si>
    <t>Step 3:Five Point Summary</t>
    <phoneticPr fontId="1" type="noConversion"/>
  </si>
  <si>
    <t>Measurement Cup</t>
    <phoneticPr fontId="1" type="noConversion"/>
  </si>
  <si>
    <t>Step 2: Ordered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</si>
</sst>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600" b="1" i="0" cap="all" baseline="0">
                <a:solidFill>
                  <a:schemeClr val="bg1">
                    <a:lumMod val="50000"/>
                  </a:scheme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Side-by-Side Boxplot</a:t>
            </a:r>
            <a:endParaRPr lang="zh-CN" altLang="zh-CN" sz="1200">
              <a:solidFill>
                <a:schemeClr val="bg1">
                  <a:lumMod val="50000"/>
                </a:schemeClr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B397CAB0-6A35-484C-A4C6-4B75700B8150}">
          <cx:tx>
            <cx:txData>
              <cx:f>_xlchart.v1.15</cx:f>
              <cx:v>One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7F03B88-27B6-4AF9-90F9-9A79F8E5DE90}">
          <cx:tx>
            <cx:txData>
              <cx:f>_xlchart.v1.17</cx:f>
              <cx:v>Thirds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altLang="zh-CN" sz="1400" b="1" i="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Weight(g)</a:t>
                </a:r>
                <a:endParaRPr lang="zh-CN" altLang="zh-CN" sz="700">
                  <a:solidFill>
                    <a:schemeClr val="bg1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</xdr:colOff>
      <xdr:row>12</xdr:row>
      <xdr:rowOff>154305</xdr:rowOff>
    </xdr:from>
    <xdr:to>
      <xdr:col>12</xdr:col>
      <xdr:colOff>567690</xdr:colOff>
      <xdr:row>26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BC1C00D-F3BD-4EDF-99A1-57112A9731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8194" y="2486025"/>
              <a:ext cx="5488306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3" sqref="E3"/>
    </sheetView>
  </sheetViews>
  <sheetFormatPr defaultRowHeight="14.1"/>
  <cols>
    <col min="1" max="1" width="8.796875" style="1"/>
    <col min="2" max="2" width="7.3984375" style="1" bestFit="1" customWidth="1"/>
    <col min="3" max="3" width="14.796875" style="1" bestFit="1" customWidth="1"/>
    <col min="4" max="4" width="11.046875" style="1" customWidth="1"/>
    <col min="5" max="5" width="14.296875" style="1" customWidth="1"/>
    <col min="6" max="16384" width="8.796875" style="1"/>
  </cols>
  <sheetData>
    <row r="1" spans="1:5" ht="15.3">
      <c r="A1" s="2"/>
      <c r="B1" s="15" t="s">
        <v>7</v>
      </c>
      <c r="C1" s="15"/>
      <c r="D1" s="15"/>
      <c r="E1" s="15"/>
    </row>
    <row r="2" spans="1:5" ht="30.6">
      <c r="A2" s="3" t="s">
        <v>5</v>
      </c>
      <c r="B2" s="3" t="s">
        <v>0</v>
      </c>
      <c r="C2" s="3" t="s">
        <v>1</v>
      </c>
      <c r="D2" s="4" t="s">
        <v>3</v>
      </c>
      <c r="E2" s="4" t="s">
        <v>2</v>
      </c>
    </row>
    <row r="3" spans="1:5" ht="15.3">
      <c r="A3" s="3">
        <v>1</v>
      </c>
      <c r="B3" s="3" t="s">
        <v>4</v>
      </c>
      <c r="C3" s="5">
        <f ca="1">RAND()*100</f>
        <v>87.502857753427961</v>
      </c>
      <c r="D3" s="3" t="str">
        <f ca="1">VLOOKUP(E3,$A$3:$B$22,2,FALSE)</f>
        <v>One</v>
      </c>
      <c r="E3" s="3">
        <f ca="1">RANK(C3,$C$3:$C$22)</f>
        <v>2</v>
      </c>
    </row>
    <row r="4" spans="1:5" ht="15.3">
      <c r="A4" s="3">
        <v>2</v>
      </c>
      <c r="B4" s="3" t="s">
        <v>4</v>
      </c>
      <c r="C4" s="5">
        <f t="shared" ref="C4:C22" ca="1" si="0">RAND()*100</f>
        <v>52.975926731118605</v>
      </c>
      <c r="D4" s="3" t="str">
        <f t="shared" ref="D4:D22" ca="1" si="1">VLOOKUP(E4,$A$3:$B$22,2,FALSE)</f>
        <v>One</v>
      </c>
      <c r="E4" s="3">
        <f t="shared" ref="E4:E22" ca="1" si="2">RANK(C4,$C$3:$C$22)</f>
        <v>10</v>
      </c>
    </row>
    <row r="5" spans="1:5" ht="15.3">
      <c r="A5" s="3">
        <v>3</v>
      </c>
      <c r="B5" s="3" t="s">
        <v>4</v>
      </c>
      <c r="C5" s="5">
        <f t="shared" ca="1" si="0"/>
        <v>44.915346359563948</v>
      </c>
      <c r="D5" s="3" t="str">
        <f t="shared" ca="1" si="1"/>
        <v>Thirds</v>
      </c>
      <c r="E5" s="3">
        <f t="shared" ca="1" si="2"/>
        <v>11</v>
      </c>
    </row>
    <row r="6" spans="1:5" ht="15.3">
      <c r="A6" s="3">
        <v>4</v>
      </c>
      <c r="B6" s="3" t="s">
        <v>4</v>
      </c>
      <c r="C6" s="5">
        <f t="shared" ca="1" si="0"/>
        <v>25.105181714410087</v>
      </c>
      <c r="D6" s="3" t="str">
        <f t="shared" ca="1" si="1"/>
        <v>Thirds</v>
      </c>
      <c r="E6" s="3">
        <f t="shared" ca="1" si="2"/>
        <v>15</v>
      </c>
    </row>
    <row r="7" spans="1:5" ht="15.3">
      <c r="A7" s="3">
        <v>5</v>
      </c>
      <c r="B7" s="3" t="s">
        <v>4</v>
      </c>
      <c r="C7" s="5">
        <f t="shared" ca="1" si="0"/>
        <v>83.044729392480633</v>
      </c>
      <c r="D7" s="3" t="str">
        <f t="shared" ca="1" si="1"/>
        <v>One</v>
      </c>
      <c r="E7" s="3">
        <f t="shared" ca="1" si="2"/>
        <v>4</v>
      </c>
    </row>
    <row r="8" spans="1:5" ht="15.3">
      <c r="A8" s="3">
        <v>6</v>
      </c>
      <c r="B8" s="3" t="s">
        <v>4</v>
      </c>
      <c r="C8" s="5">
        <f t="shared" ca="1" si="0"/>
        <v>40.013537283299115</v>
      </c>
      <c r="D8" s="3" t="str">
        <f t="shared" ca="1" si="1"/>
        <v>Thirds</v>
      </c>
      <c r="E8" s="3">
        <f t="shared" ca="1" si="2"/>
        <v>12</v>
      </c>
    </row>
    <row r="9" spans="1:5" ht="15.3">
      <c r="A9" s="3">
        <v>7</v>
      </c>
      <c r="B9" s="3" t="s">
        <v>4</v>
      </c>
      <c r="C9" s="5">
        <f t="shared" ca="1" si="0"/>
        <v>34.348931873023261</v>
      </c>
      <c r="D9" s="3" t="str">
        <f t="shared" ca="1" si="1"/>
        <v>Thirds</v>
      </c>
      <c r="E9" s="3">
        <f t="shared" ca="1" si="2"/>
        <v>13</v>
      </c>
    </row>
    <row r="10" spans="1:5" ht="15.3">
      <c r="A10" s="3">
        <v>8</v>
      </c>
      <c r="B10" s="3" t="s">
        <v>4</v>
      </c>
      <c r="C10" s="5">
        <f t="shared" ca="1" si="0"/>
        <v>79.857370507880475</v>
      </c>
      <c r="D10" s="3" t="str">
        <f t="shared" ca="1" si="1"/>
        <v>One</v>
      </c>
      <c r="E10" s="3">
        <f t="shared" ca="1" si="2"/>
        <v>5</v>
      </c>
    </row>
    <row r="11" spans="1:5" ht="15.3">
      <c r="A11" s="3">
        <v>9</v>
      </c>
      <c r="B11" s="3" t="s">
        <v>4</v>
      </c>
      <c r="C11" s="5">
        <f t="shared" ca="1" si="0"/>
        <v>20.813491710532606</v>
      </c>
      <c r="D11" s="3" t="str">
        <f t="shared" ca="1" si="1"/>
        <v>Thirds</v>
      </c>
      <c r="E11" s="3">
        <f t="shared" ca="1" si="2"/>
        <v>17</v>
      </c>
    </row>
    <row r="12" spans="1:5" ht="15.3">
      <c r="A12" s="3">
        <v>10</v>
      </c>
      <c r="B12" s="3" t="s">
        <v>4</v>
      </c>
      <c r="C12" s="5">
        <f t="shared" ca="1" si="0"/>
        <v>16.655650592643813</v>
      </c>
      <c r="D12" s="3" t="str">
        <f t="shared" ca="1" si="1"/>
        <v>Thirds</v>
      </c>
      <c r="E12" s="3">
        <f t="shared" ca="1" si="2"/>
        <v>18</v>
      </c>
    </row>
    <row r="13" spans="1:5" ht="15.3">
      <c r="A13" s="3">
        <v>11</v>
      </c>
      <c r="B13" s="3" t="s">
        <v>6</v>
      </c>
      <c r="C13" s="5">
        <f t="shared" ca="1" si="0"/>
        <v>64.48800530521946</v>
      </c>
      <c r="D13" s="3" t="str">
        <f t="shared" ca="1" si="1"/>
        <v>One</v>
      </c>
      <c r="E13" s="3">
        <f t="shared" ca="1" si="2"/>
        <v>8</v>
      </c>
    </row>
    <row r="14" spans="1:5" ht="15.3">
      <c r="A14" s="3">
        <v>12</v>
      </c>
      <c r="B14" s="3" t="s">
        <v>6</v>
      </c>
      <c r="C14" s="5">
        <f t="shared" ca="1" si="0"/>
        <v>21.845410695722588</v>
      </c>
      <c r="D14" s="3" t="str">
        <f t="shared" ca="1" si="1"/>
        <v>Thirds</v>
      </c>
      <c r="E14" s="3">
        <f t="shared" ca="1" si="2"/>
        <v>16</v>
      </c>
    </row>
    <row r="15" spans="1:5" ht="15.3">
      <c r="A15" s="3">
        <v>13</v>
      </c>
      <c r="B15" s="3" t="s">
        <v>6</v>
      </c>
      <c r="C15" s="5">
        <f t="shared" ca="1" si="0"/>
        <v>32.376800649076017</v>
      </c>
      <c r="D15" s="3" t="str">
        <f t="shared" ca="1" si="1"/>
        <v>Thirds</v>
      </c>
      <c r="E15" s="3">
        <f t="shared" ca="1" si="2"/>
        <v>14</v>
      </c>
    </row>
    <row r="16" spans="1:5" ht="15.3">
      <c r="A16" s="3">
        <v>14</v>
      </c>
      <c r="B16" s="3" t="s">
        <v>6</v>
      </c>
      <c r="C16" s="5">
        <f t="shared" ca="1" si="0"/>
        <v>0.79002932551476279</v>
      </c>
      <c r="D16" s="3" t="str">
        <f t="shared" ca="1" si="1"/>
        <v>Thirds</v>
      </c>
      <c r="E16" s="3">
        <f t="shared" ca="1" si="2"/>
        <v>20</v>
      </c>
    </row>
    <row r="17" spans="1:5" ht="15.3">
      <c r="A17" s="3">
        <v>15</v>
      </c>
      <c r="B17" s="3" t="s">
        <v>6</v>
      </c>
      <c r="C17" s="5">
        <f t="shared" ca="1" si="0"/>
        <v>74.730687253306399</v>
      </c>
      <c r="D17" s="3" t="str">
        <f t="shared" ca="1" si="1"/>
        <v>One</v>
      </c>
      <c r="E17" s="3">
        <f t="shared" ca="1" si="2"/>
        <v>6</v>
      </c>
    </row>
    <row r="18" spans="1:5" ht="15.3">
      <c r="A18" s="3">
        <v>16</v>
      </c>
      <c r="B18" s="3" t="s">
        <v>6</v>
      </c>
      <c r="C18" s="5">
        <f t="shared" ca="1" si="0"/>
        <v>69.89076240610035</v>
      </c>
      <c r="D18" s="3" t="str">
        <f t="shared" ca="1" si="1"/>
        <v>One</v>
      </c>
      <c r="E18" s="3">
        <f t="shared" ca="1" si="2"/>
        <v>7</v>
      </c>
    </row>
    <row r="19" spans="1:5" ht="15.3">
      <c r="A19" s="3">
        <v>17</v>
      </c>
      <c r="B19" s="3" t="s">
        <v>6</v>
      </c>
      <c r="C19" s="5">
        <f t="shared" ca="1" si="0"/>
        <v>3.7709693470596162</v>
      </c>
      <c r="D19" s="3" t="str">
        <f t="shared" ca="1" si="1"/>
        <v>Thirds</v>
      </c>
      <c r="E19" s="3">
        <f t="shared" ca="1" si="2"/>
        <v>19</v>
      </c>
    </row>
    <row r="20" spans="1:5" ht="15.3">
      <c r="A20" s="3">
        <v>18</v>
      </c>
      <c r="B20" s="3" t="s">
        <v>6</v>
      </c>
      <c r="C20" s="5">
        <f t="shared" ca="1" si="0"/>
        <v>95.873528684115314</v>
      </c>
      <c r="D20" s="3" t="str">
        <f t="shared" ca="1" si="1"/>
        <v>One</v>
      </c>
      <c r="E20" s="3">
        <f t="shared" ca="1" si="2"/>
        <v>1</v>
      </c>
    </row>
    <row r="21" spans="1:5" ht="15.3">
      <c r="A21" s="3">
        <v>19</v>
      </c>
      <c r="B21" s="3" t="s">
        <v>6</v>
      </c>
      <c r="C21" s="5">
        <f t="shared" ca="1" si="0"/>
        <v>55.924698033480844</v>
      </c>
      <c r="D21" s="3" t="str">
        <f t="shared" ca="1" si="1"/>
        <v>One</v>
      </c>
      <c r="E21" s="3">
        <f t="shared" ca="1" si="2"/>
        <v>9</v>
      </c>
    </row>
    <row r="22" spans="1:5" ht="15.3">
      <c r="A22" s="3">
        <v>20</v>
      </c>
      <c r="B22" s="3" t="s">
        <v>6</v>
      </c>
      <c r="C22" s="5">
        <f t="shared" ca="1" si="0"/>
        <v>83.666054626803358</v>
      </c>
      <c r="D22" s="3" t="str">
        <f t="shared" ca="1" si="1"/>
        <v>One</v>
      </c>
      <c r="E22" s="3">
        <f t="shared" ca="1" si="2"/>
        <v>3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A3CA-9568-4A2A-887D-B2126F4FAA24}">
  <dimension ref="A1:S22"/>
  <sheetViews>
    <sheetView tabSelected="1" workbookViewId="0">
      <selection activeCell="K2" sqref="K2"/>
    </sheetView>
  </sheetViews>
  <sheetFormatPr defaultRowHeight="15.3"/>
  <cols>
    <col min="1" max="1" width="8.796875" style="6"/>
    <col min="2" max="2" width="13.546875" style="2" customWidth="1"/>
    <col min="3" max="3" width="13.1484375" style="2" customWidth="1"/>
    <col min="4" max="4" width="15.19921875" style="2" customWidth="1"/>
    <col min="5" max="5" width="1.94921875" style="2" customWidth="1"/>
    <col min="6" max="6" width="10.59765625" style="2" bestFit="1" customWidth="1"/>
    <col min="7" max="7" width="9.1484375" style="2" bestFit="1" customWidth="1"/>
    <col min="8" max="8" width="8.796875" style="13"/>
    <col min="9" max="9" width="8.796875" style="2"/>
    <col min="10" max="10" width="1.69921875" style="2" customWidth="1"/>
    <col min="11" max="11" width="10.59765625" style="2" bestFit="1" customWidth="1"/>
    <col min="12" max="12" width="8.796875" style="2"/>
    <col min="13" max="13" width="9.1484375" style="2" bestFit="1" customWidth="1"/>
    <col min="14" max="14" width="15.796875" style="2" customWidth="1"/>
    <col min="15" max="15" width="15.796875" style="2" bestFit="1" customWidth="1"/>
    <col min="16" max="16384" width="8.796875" style="2"/>
  </cols>
  <sheetData>
    <row r="1" spans="1:19">
      <c r="B1" s="15" t="s">
        <v>8</v>
      </c>
      <c r="C1" s="15"/>
      <c r="D1" s="15"/>
      <c r="F1" s="16" t="s">
        <v>31</v>
      </c>
      <c r="G1" s="16"/>
      <c r="H1" s="16"/>
      <c r="I1" s="16"/>
      <c r="K1" s="16" t="s">
        <v>36</v>
      </c>
      <c r="L1" s="16"/>
      <c r="M1" s="16"/>
      <c r="R1" s="13"/>
      <c r="S1" s="13"/>
    </row>
    <row r="2" spans="1:19">
      <c r="A2" s="10" t="s">
        <v>28</v>
      </c>
      <c r="B2" s="10" t="s">
        <v>9</v>
      </c>
      <c r="C2" s="10" t="s">
        <v>10</v>
      </c>
      <c r="D2" s="10" t="s">
        <v>11</v>
      </c>
      <c r="F2" s="3" t="s">
        <v>29</v>
      </c>
      <c r="G2" s="3" t="s">
        <v>24</v>
      </c>
      <c r="H2" s="14" t="s">
        <v>29</v>
      </c>
      <c r="I2" s="3" t="s">
        <v>25</v>
      </c>
      <c r="K2" s="14" t="s">
        <v>29</v>
      </c>
      <c r="L2" s="14" t="s">
        <v>4</v>
      </c>
      <c r="M2" s="14" t="s">
        <v>6</v>
      </c>
      <c r="R2" s="13"/>
      <c r="S2" s="13"/>
    </row>
    <row r="3" spans="1:19">
      <c r="A3" s="10" t="str">
        <f ca="1">C3&amp;COUNTIF($C$3:C3,C3)</f>
        <v>One1</v>
      </c>
      <c r="B3" s="10">
        <v>1</v>
      </c>
      <c r="C3" s="19" t="str">
        <f ca="1">'Table 3.2'!D3</f>
        <v>One</v>
      </c>
      <c r="D3" s="18">
        <f ca="1">_xlfn.NORM.INV(RAND(),140,15)</f>
        <v>109.73654722579415</v>
      </c>
      <c r="F3" s="3">
        <f ca="1">RANK(G3,G$3:G$12,1)</f>
        <v>1</v>
      </c>
      <c r="G3" s="8">
        <f ca="1">VLOOKUP("One1",$A$3:$D$22,4,FALSE)</f>
        <v>109.73654722579415</v>
      </c>
      <c r="H3" s="14">
        <f ca="1">RANK(I3,I$3:I$12,1)</f>
        <v>3</v>
      </c>
      <c r="I3" s="8">
        <f ca="1">VLOOKUP("Thirds1",$A$3:$D$22,4,FALSE)</f>
        <v>120.64282177355855</v>
      </c>
      <c r="K3" s="14">
        <v>1</v>
      </c>
      <c r="L3" s="20">
        <f ca="1">VLOOKUP(K3,F$3:G$12,2,FALSE)</f>
        <v>109.73654722579415</v>
      </c>
      <c r="M3" s="20">
        <f ca="1">VLOOKUP(K3,H$3:I$12,2,FALSE)</f>
        <v>114.49045048580305</v>
      </c>
      <c r="R3" s="13"/>
      <c r="S3" s="13"/>
    </row>
    <row r="4" spans="1:19">
      <c r="A4" s="10" t="str">
        <f ca="1">C4&amp;COUNTIF($C$3:C4,C4)</f>
        <v>One2</v>
      </c>
      <c r="B4" s="10">
        <v>2</v>
      </c>
      <c r="C4" s="19" t="str">
        <f ca="1">'Table 3.2'!D4</f>
        <v>One</v>
      </c>
      <c r="D4" s="18">
        <f t="shared" ref="D4:D22" ca="1" si="0">_xlfn.NORM.INV(RAND(),140,15)</f>
        <v>136.53236366861151</v>
      </c>
      <c r="F4" s="14">
        <f t="shared" ref="F4:F12" ca="1" si="1">RANK(G4,G$3:G$12,1)</f>
        <v>7</v>
      </c>
      <c r="G4" s="8">
        <f ca="1">VLOOKUP("One2",$A$3:$D$22,4,FALSE)</f>
        <v>136.53236366861151</v>
      </c>
      <c r="H4" s="14">
        <f t="shared" ref="H4:H12" ca="1" si="2">RANK(I4,I$3:I$12,1)</f>
        <v>9</v>
      </c>
      <c r="I4" s="8">
        <f ca="1">VLOOKUP("Thirds2",$A$3:$D$22,4,FALSE)</f>
        <v>144.78392517125459</v>
      </c>
      <c r="K4" s="14">
        <v>2</v>
      </c>
      <c r="L4" s="20">
        <f t="shared" ref="L4:L12" ca="1" si="3">VLOOKUP(K4,F$3:G$12,2,FALSE)</f>
        <v>119.35651993398525</v>
      </c>
      <c r="M4" s="20">
        <f t="shared" ref="M4:M12" ca="1" si="4">VLOOKUP(K4,H$3:I$12,2,FALSE)</f>
        <v>119.6371312623542</v>
      </c>
      <c r="R4" s="13"/>
      <c r="S4" s="13"/>
    </row>
    <row r="5" spans="1:19">
      <c r="A5" s="10" t="str">
        <f ca="1">C5&amp;COUNTIF($C$3:C5,C5)</f>
        <v>Thirds1</v>
      </c>
      <c r="B5" s="10">
        <v>3</v>
      </c>
      <c r="C5" s="19" t="str">
        <f ca="1">'Table 3.2'!D5</f>
        <v>Thirds</v>
      </c>
      <c r="D5" s="18">
        <f t="shared" ca="1" si="0"/>
        <v>120.64282177355855</v>
      </c>
      <c r="F5" s="14">
        <f t="shared" ca="1" si="1"/>
        <v>4</v>
      </c>
      <c r="G5" s="8">
        <f ca="1">VLOOKUP("One3",$A$3:$D$22,4,FALSE)</f>
        <v>129.89209510496994</v>
      </c>
      <c r="H5" s="14">
        <f t="shared" ca="1" si="2"/>
        <v>8</v>
      </c>
      <c r="I5" s="8">
        <f ca="1">VLOOKUP("Thirds3",$A$3:$D$22,4,FALSE)</f>
        <v>142.02320570970278</v>
      </c>
      <c r="J5" s="13"/>
      <c r="K5" s="14">
        <v>3</v>
      </c>
      <c r="L5" s="20">
        <f t="shared" ca="1" si="3"/>
        <v>128.28052833736754</v>
      </c>
      <c r="M5" s="20">
        <f t="shared" ca="1" si="4"/>
        <v>120.64282177355855</v>
      </c>
      <c r="R5" s="13"/>
      <c r="S5" s="13"/>
    </row>
    <row r="6" spans="1:19">
      <c r="A6" s="10" t="str">
        <f ca="1">C6&amp;COUNTIF($C$3:C6,C6)</f>
        <v>Thirds2</v>
      </c>
      <c r="B6" s="10">
        <v>4</v>
      </c>
      <c r="C6" s="19" t="str">
        <f ca="1">'Table 3.2'!D6</f>
        <v>Thirds</v>
      </c>
      <c r="D6" s="18">
        <f t="shared" ca="1" si="0"/>
        <v>144.78392517125459</v>
      </c>
      <c r="F6" s="14">
        <f t="shared" ca="1" si="1"/>
        <v>5</v>
      </c>
      <c r="G6" s="8">
        <f ca="1">VLOOKUP("One4",$A$3:$D$22,4,FALSE)</f>
        <v>134.89020946672338</v>
      </c>
      <c r="H6" s="14">
        <f t="shared" ca="1" si="2"/>
        <v>7</v>
      </c>
      <c r="I6" s="8">
        <f ca="1">VLOOKUP("Thirds4",$A$3:$D$22,4,FALSE)</f>
        <v>139.87552018001847</v>
      </c>
      <c r="J6" s="13"/>
      <c r="K6" s="14">
        <v>4</v>
      </c>
      <c r="L6" s="20">
        <f t="shared" ca="1" si="3"/>
        <v>129.89209510496994</v>
      </c>
      <c r="M6" s="20">
        <f t="shared" ca="1" si="4"/>
        <v>129.12030826583771</v>
      </c>
      <c r="R6" s="13"/>
      <c r="S6" s="13"/>
    </row>
    <row r="7" spans="1:19">
      <c r="A7" s="10" t="str">
        <f ca="1">C7&amp;COUNTIF($C$3:C7,C7)</f>
        <v>One3</v>
      </c>
      <c r="B7" s="10">
        <v>5</v>
      </c>
      <c r="C7" s="19" t="str">
        <f ca="1">'Table 3.2'!D7</f>
        <v>One</v>
      </c>
      <c r="D7" s="18">
        <f t="shared" ca="1" si="0"/>
        <v>129.89209510496994</v>
      </c>
      <c r="F7" s="14">
        <f t="shared" ca="1" si="1"/>
        <v>3</v>
      </c>
      <c r="G7" s="8">
        <f ca="1">VLOOKUP("One5",$A$3:$D$22,4,FALSE)</f>
        <v>128.28052833736754</v>
      </c>
      <c r="H7" s="14">
        <f t="shared" ca="1" si="2"/>
        <v>5</v>
      </c>
      <c r="I7" s="8">
        <f ca="1">VLOOKUP("Thirds5",$A$3:$D$22,4,FALSE)</f>
        <v>130.02122143784817</v>
      </c>
      <c r="J7" s="13"/>
      <c r="K7" s="14">
        <v>5</v>
      </c>
      <c r="L7" s="20">
        <f t="shared" ca="1" si="3"/>
        <v>134.89020946672338</v>
      </c>
      <c r="M7" s="20">
        <f t="shared" ca="1" si="4"/>
        <v>130.02122143784817</v>
      </c>
      <c r="R7" s="13"/>
      <c r="S7" s="13"/>
    </row>
    <row r="8" spans="1:19">
      <c r="A8" s="10" t="str">
        <f ca="1">C8&amp;COUNTIF($C$3:C8,C8)</f>
        <v>Thirds3</v>
      </c>
      <c r="B8" s="10">
        <v>6</v>
      </c>
      <c r="C8" s="19" t="str">
        <f ca="1">'Table 3.2'!D8</f>
        <v>Thirds</v>
      </c>
      <c r="D8" s="18">
        <f t="shared" ca="1" si="0"/>
        <v>142.02320570970278</v>
      </c>
      <c r="F8" s="14">
        <f t="shared" ca="1" si="1"/>
        <v>6</v>
      </c>
      <c r="G8" s="8">
        <f ca="1">VLOOKUP("One6",$A$3:$D$22,4,FALSE)</f>
        <v>135.23792716609921</v>
      </c>
      <c r="H8" s="14">
        <f t="shared" ca="1" si="2"/>
        <v>6</v>
      </c>
      <c r="I8" s="8">
        <f ca="1">VLOOKUP("Thirds6",$A$3:$D$22,4,FALSE)</f>
        <v>130.10329187054319</v>
      </c>
      <c r="J8" s="13"/>
      <c r="K8" s="14">
        <v>6</v>
      </c>
      <c r="L8" s="20">
        <f t="shared" ca="1" si="3"/>
        <v>135.23792716609921</v>
      </c>
      <c r="M8" s="20">
        <f t="shared" ca="1" si="4"/>
        <v>130.10329187054319</v>
      </c>
      <c r="O8" s="13"/>
      <c r="P8" s="13"/>
      <c r="Q8" s="13"/>
      <c r="R8" s="13"/>
      <c r="S8" s="13"/>
    </row>
    <row r="9" spans="1:19">
      <c r="A9" s="10" t="str">
        <f ca="1">C9&amp;COUNTIF($C$3:C9,C9)</f>
        <v>Thirds4</v>
      </c>
      <c r="B9" s="10">
        <v>7</v>
      </c>
      <c r="C9" s="19" t="str">
        <f ca="1">'Table 3.2'!D9</f>
        <v>Thirds</v>
      </c>
      <c r="D9" s="18">
        <f t="shared" ca="1" si="0"/>
        <v>139.87552018001847</v>
      </c>
      <c r="F9" s="14">
        <f t="shared" ca="1" si="1"/>
        <v>9</v>
      </c>
      <c r="G9" s="8">
        <f ca="1">VLOOKUP("One7",$A$3:$D$22,4,FALSE)</f>
        <v>156.99231287956795</v>
      </c>
      <c r="H9" s="14">
        <f t="shared" ca="1" si="2"/>
        <v>2</v>
      </c>
      <c r="I9" s="8">
        <f ca="1">VLOOKUP("Thirds7",$A$3:$D$22,4,FALSE)</f>
        <v>119.6371312623542</v>
      </c>
      <c r="J9" s="13"/>
      <c r="K9" s="14">
        <v>7</v>
      </c>
      <c r="L9" s="20">
        <f t="shared" ca="1" si="3"/>
        <v>136.53236366861151</v>
      </c>
      <c r="M9" s="20">
        <f t="shared" ca="1" si="4"/>
        <v>139.87552018001847</v>
      </c>
    </row>
    <row r="10" spans="1:19">
      <c r="A10" s="10" t="str">
        <f ca="1">C10&amp;COUNTIF($C$3:C10,C10)</f>
        <v>One4</v>
      </c>
      <c r="B10" s="10">
        <v>8</v>
      </c>
      <c r="C10" s="19" t="str">
        <f ca="1">'Table 3.2'!D10</f>
        <v>One</v>
      </c>
      <c r="D10" s="18">
        <f t="shared" ca="1" si="0"/>
        <v>134.89020946672338</v>
      </c>
      <c r="F10" s="14">
        <f t="shared" ca="1" si="1"/>
        <v>10</v>
      </c>
      <c r="G10" s="8">
        <f ca="1">VLOOKUP("One8",$A$3:$D$22,4,FALSE)</f>
        <v>157.89094909705176</v>
      </c>
      <c r="H10" s="14">
        <f t="shared" ca="1" si="2"/>
        <v>1</v>
      </c>
      <c r="I10" s="8">
        <f ca="1">VLOOKUP("Thirds8",$A$3:$D$22,4,FALSE)</f>
        <v>114.49045048580305</v>
      </c>
      <c r="J10" s="13"/>
      <c r="K10" s="14">
        <v>8</v>
      </c>
      <c r="L10" s="20">
        <f t="shared" ca="1" si="3"/>
        <v>145.92129574651111</v>
      </c>
      <c r="M10" s="20">
        <f t="shared" ca="1" si="4"/>
        <v>142.02320570970278</v>
      </c>
    </row>
    <row r="11" spans="1:19">
      <c r="A11" s="10" t="str">
        <f ca="1">C11&amp;COUNTIF($C$3:C11,C11)</f>
        <v>Thirds5</v>
      </c>
      <c r="B11" s="10">
        <v>9</v>
      </c>
      <c r="C11" s="19" t="str">
        <f ca="1">'Table 3.2'!D11</f>
        <v>Thirds</v>
      </c>
      <c r="D11" s="18">
        <f t="shared" ca="1" si="0"/>
        <v>130.02122143784817</v>
      </c>
      <c r="F11" s="14">
        <f t="shared" ca="1" si="1"/>
        <v>2</v>
      </c>
      <c r="G11" s="8">
        <f ca="1">VLOOKUP("One9",$A$3:$D$22,4,FALSE)</f>
        <v>119.35651993398525</v>
      </c>
      <c r="H11" s="14">
        <f t="shared" ca="1" si="2"/>
        <v>4</v>
      </c>
      <c r="I11" s="8">
        <f ca="1">VLOOKUP("Thirds9",$A$3:$D$22,4,FALSE)</f>
        <v>129.12030826583771</v>
      </c>
      <c r="J11" s="13"/>
      <c r="K11" s="14">
        <v>9</v>
      </c>
      <c r="L11" s="20">
        <f t="shared" ca="1" si="3"/>
        <v>156.99231287956795</v>
      </c>
      <c r="M11" s="20">
        <f t="shared" ca="1" si="4"/>
        <v>144.78392517125459</v>
      </c>
    </row>
    <row r="12" spans="1:19">
      <c r="A12" s="10" t="str">
        <f ca="1">C12&amp;COUNTIF($C$3:C12,C12)</f>
        <v>Thirds6</v>
      </c>
      <c r="B12" s="10">
        <v>10</v>
      </c>
      <c r="C12" s="19" t="str">
        <f ca="1">'Table 3.2'!D12</f>
        <v>Thirds</v>
      </c>
      <c r="D12" s="18">
        <f t="shared" ca="1" si="0"/>
        <v>130.10329187054319</v>
      </c>
      <c r="F12" s="14">
        <f t="shared" ca="1" si="1"/>
        <v>8</v>
      </c>
      <c r="G12" s="8">
        <f ca="1">VLOOKUP("One10",$A$3:$D$22,4,FALSE)</f>
        <v>145.92129574651111</v>
      </c>
      <c r="H12" s="14">
        <f t="shared" ca="1" si="2"/>
        <v>10</v>
      </c>
      <c r="I12" s="8">
        <f ca="1">VLOOKUP("Thirds10",$A$3:$D$22,4,FALSE)</f>
        <v>147.78997936572756</v>
      </c>
      <c r="J12" s="13"/>
      <c r="K12" s="14">
        <v>10</v>
      </c>
      <c r="L12" s="20">
        <f t="shared" ca="1" si="3"/>
        <v>157.89094909705176</v>
      </c>
      <c r="M12" s="20">
        <f t="shared" ca="1" si="4"/>
        <v>147.78997936572756</v>
      </c>
    </row>
    <row r="13" spans="1:19">
      <c r="A13" s="10" t="str">
        <f ca="1">C13&amp;COUNTIF($C$3:C13,C13)</f>
        <v>One5</v>
      </c>
      <c r="B13" s="10">
        <v>11</v>
      </c>
      <c r="C13" s="19" t="str">
        <f ca="1">'Table 3.2'!D13</f>
        <v>One</v>
      </c>
      <c r="D13" s="18">
        <f t="shared" ca="1" si="0"/>
        <v>128.28052833736754</v>
      </c>
    </row>
    <row r="14" spans="1:19">
      <c r="A14" s="10" t="str">
        <f ca="1">C14&amp;COUNTIF($C$3:C14,C14)</f>
        <v>Thirds7</v>
      </c>
      <c r="B14" s="10">
        <v>12</v>
      </c>
      <c r="C14" s="19" t="str">
        <f ca="1">'Table 3.2'!D14</f>
        <v>Thirds</v>
      </c>
      <c r="D14" s="18">
        <f t="shared" ca="1" si="0"/>
        <v>119.6371312623542</v>
      </c>
      <c r="N14" s="16" t="s">
        <v>34</v>
      </c>
      <c r="O14" s="16"/>
      <c r="P14" s="16"/>
    </row>
    <row r="15" spans="1:19">
      <c r="A15" s="10" t="str">
        <f ca="1">C15&amp;COUNTIF($C$3:C15,C15)</f>
        <v>Thirds8</v>
      </c>
      <c r="B15" s="10">
        <v>13</v>
      </c>
      <c r="C15" s="19" t="str">
        <f ca="1">'Table 3.2'!D15</f>
        <v>Thirds</v>
      </c>
      <c r="D15" s="18">
        <f t="shared" ca="1" si="0"/>
        <v>114.49045048580305</v>
      </c>
      <c r="L15" s="13"/>
      <c r="M15" s="13"/>
      <c r="N15" s="14" t="s">
        <v>35</v>
      </c>
      <c r="O15" s="14" t="s">
        <v>32</v>
      </c>
      <c r="P15" s="14" t="s">
        <v>33</v>
      </c>
    </row>
    <row r="16" spans="1:19">
      <c r="A16" s="10" t="str">
        <f ca="1">C16&amp;COUNTIF($C$3:C16,C16)</f>
        <v>Thirds9</v>
      </c>
      <c r="B16" s="10">
        <v>14</v>
      </c>
      <c r="C16" s="19" t="str">
        <f ca="1">'Table 3.2'!D16</f>
        <v>Thirds</v>
      </c>
      <c r="D16" s="18">
        <f t="shared" ca="1" si="0"/>
        <v>129.12030826583771</v>
      </c>
      <c r="N16" s="14" t="s">
        <v>12</v>
      </c>
      <c r="O16" s="17">
        <f ca="1">L3</f>
        <v>109.73654722579415</v>
      </c>
      <c r="P16" s="17">
        <f ca="1">M3</f>
        <v>114.49045048580305</v>
      </c>
    </row>
    <row r="17" spans="1:16">
      <c r="A17" s="10" t="str">
        <f ca="1">C17&amp;COUNTIF($C$3:C17,C17)</f>
        <v>One6</v>
      </c>
      <c r="B17" s="10">
        <v>15</v>
      </c>
      <c r="C17" s="19" t="str">
        <f ca="1">'Table 3.2'!D17</f>
        <v>One</v>
      </c>
      <c r="D17" s="18">
        <f t="shared" ca="1" si="0"/>
        <v>135.23792716609921</v>
      </c>
      <c r="N17" s="14" t="s">
        <v>13</v>
      </c>
      <c r="O17" s="17">
        <f ca="1">L5</f>
        <v>128.28052833736754</v>
      </c>
      <c r="P17" s="17">
        <f ca="1">M5</f>
        <v>120.64282177355855</v>
      </c>
    </row>
    <row r="18" spans="1:16">
      <c r="A18" s="10" t="str">
        <f ca="1">C18&amp;COUNTIF($C$3:C18,C18)</f>
        <v>One7</v>
      </c>
      <c r="B18" s="10">
        <v>16</v>
      </c>
      <c r="C18" s="19" t="str">
        <f ca="1">'Table 3.2'!D18</f>
        <v>One</v>
      </c>
      <c r="D18" s="18">
        <f t="shared" ca="1" si="0"/>
        <v>156.99231287956795</v>
      </c>
      <c r="N18" s="14" t="s">
        <v>14</v>
      </c>
      <c r="O18" s="17">
        <f ca="1">AVERAGE(L7:L8)</f>
        <v>135.06406831641129</v>
      </c>
      <c r="P18" s="17">
        <f ca="1">AVERAGE(M7:M8)</f>
        <v>130.06225665419566</v>
      </c>
    </row>
    <row r="19" spans="1:16">
      <c r="A19" s="10" t="str">
        <f ca="1">C19&amp;COUNTIF($C$3:C19,C19)</f>
        <v>Thirds10</v>
      </c>
      <c r="B19" s="10">
        <v>17</v>
      </c>
      <c r="C19" s="19" t="str">
        <f ca="1">'Table 3.2'!D19</f>
        <v>Thirds</v>
      </c>
      <c r="D19" s="18">
        <f t="shared" ca="1" si="0"/>
        <v>147.78997936572756</v>
      </c>
      <c r="N19" s="14" t="s">
        <v>15</v>
      </c>
      <c r="O19" s="17">
        <f ca="1">L10</f>
        <v>145.92129574651111</v>
      </c>
      <c r="P19" s="17">
        <f ca="1">M10</f>
        <v>142.02320570970278</v>
      </c>
    </row>
    <row r="20" spans="1:16">
      <c r="A20" s="10" t="str">
        <f ca="1">C20&amp;COUNTIF($C$3:C20,C20)</f>
        <v>One8</v>
      </c>
      <c r="B20" s="10">
        <v>18</v>
      </c>
      <c r="C20" s="19" t="str">
        <f ca="1">'Table 3.2'!D20</f>
        <v>One</v>
      </c>
      <c r="D20" s="18">
        <f t="shared" ca="1" si="0"/>
        <v>157.89094909705176</v>
      </c>
      <c r="N20" s="14" t="s">
        <v>16</v>
      </c>
      <c r="O20" s="17">
        <f ca="1">L12</f>
        <v>157.89094909705176</v>
      </c>
      <c r="P20" s="17">
        <f ca="1">M12</f>
        <v>147.78997936572756</v>
      </c>
    </row>
    <row r="21" spans="1:16">
      <c r="A21" s="10" t="str">
        <f ca="1">C21&amp;COUNTIF($C$3:C21,C21)</f>
        <v>One9</v>
      </c>
      <c r="B21" s="10">
        <v>19</v>
      </c>
      <c r="C21" s="19" t="str">
        <f ca="1">'Table 3.2'!D21</f>
        <v>One</v>
      </c>
      <c r="D21" s="18">
        <f t="shared" ca="1" si="0"/>
        <v>119.35651993398525</v>
      </c>
    </row>
    <row r="22" spans="1:16">
      <c r="A22" s="10" t="str">
        <f ca="1">C22&amp;COUNTIF($C$3:C22,C22)</f>
        <v>One10</v>
      </c>
      <c r="B22" s="10">
        <v>20</v>
      </c>
      <c r="C22" s="19" t="str">
        <f ca="1">'Table 3.2'!D22</f>
        <v>One</v>
      </c>
      <c r="D22" s="18">
        <f t="shared" ca="1" si="0"/>
        <v>145.92129574651111</v>
      </c>
    </row>
  </sheetData>
  <mergeCells count="4">
    <mergeCell ref="N14:P14"/>
    <mergeCell ref="F1:I1"/>
    <mergeCell ref="B1:D1"/>
    <mergeCell ref="K1:M1"/>
  </mergeCells>
  <phoneticPr fontId="1" type="noConversion"/>
  <pageMargins left="0.7" right="0.7" top="0.75" bottom="0.75" header="0.3" footer="0.3"/>
  <pageSetup orientation="portrait" r:id="rId1"/>
  <ignoredErrors>
    <ignoredError sqref="G3:G1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1D05-7FB7-4FD6-9F4F-C9DC2DF2BA36}">
  <dimension ref="A1:G27"/>
  <sheetViews>
    <sheetView workbookViewId="0">
      <selection activeCell="F17" sqref="F17"/>
    </sheetView>
  </sheetViews>
  <sheetFormatPr defaultRowHeight="15.3"/>
  <cols>
    <col min="1" max="1" width="8.796875" style="2"/>
    <col min="2" max="2" width="14.25" style="2" customWidth="1"/>
    <col min="3" max="3" width="14.09765625" style="2" customWidth="1"/>
    <col min="4" max="4" width="15.6484375" style="2" customWidth="1"/>
    <col min="5" max="16384" width="8.796875" style="2"/>
  </cols>
  <sheetData>
    <row r="1" spans="1:7">
      <c r="A1" s="15" t="s">
        <v>17</v>
      </c>
      <c r="B1" s="15"/>
      <c r="C1" s="15"/>
      <c r="D1" s="15"/>
    </row>
    <row r="2" spans="1:7">
      <c r="A2" s="3" t="s">
        <v>5</v>
      </c>
      <c r="B2" s="3" t="s">
        <v>21</v>
      </c>
      <c r="C2" s="3" t="s">
        <v>20</v>
      </c>
      <c r="D2" s="3" t="s">
        <v>22</v>
      </c>
    </row>
    <row r="3" spans="1:7">
      <c r="A3" s="3">
        <v>1</v>
      </c>
      <c r="B3" s="8">
        <f ca="1">'Table 3.3'!L3</f>
        <v>109.73654722579415</v>
      </c>
      <c r="C3" s="7">
        <f ca="1">B3-$F$13</f>
        <v>-25.736527636874015</v>
      </c>
      <c r="D3" s="7">
        <f ca="1">C3^2</f>
        <v>662.36885480358001</v>
      </c>
    </row>
    <row r="4" spans="1:7">
      <c r="A4" s="3">
        <v>2</v>
      </c>
      <c r="B4" s="8">
        <f ca="1">'Table 3.3'!L4</f>
        <v>119.35651993398525</v>
      </c>
      <c r="C4" s="7">
        <f t="shared" ref="C4:C12" ca="1" si="0">B4-$F$13</f>
        <v>-16.116554928682916</v>
      </c>
      <c r="D4" s="7">
        <f t="shared" ref="D4:D12" ca="1" si="1">C4^2</f>
        <v>259.74334276925362</v>
      </c>
    </row>
    <row r="5" spans="1:7">
      <c r="A5" s="3">
        <v>3</v>
      </c>
      <c r="B5" s="8">
        <f ca="1">'Table 3.3'!L5</f>
        <v>128.28052833736754</v>
      </c>
      <c r="C5" s="7">
        <f t="shared" ca="1" si="0"/>
        <v>-7.192546525300628</v>
      </c>
      <c r="D5" s="7">
        <f t="shared" ca="1" si="1"/>
        <v>51.732725518614139</v>
      </c>
    </row>
    <row r="6" spans="1:7">
      <c r="A6" s="3">
        <v>4</v>
      </c>
      <c r="B6" s="8">
        <f ca="1">'Table 3.3'!L6</f>
        <v>129.89209510496994</v>
      </c>
      <c r="C6" s="7">
        <f t="shared" ca="1" si="0"/>
        <v>-5.5809797576982305</v>
      </c>
      <c r="D6" s="7">
        <f t="shared" ca="1" si="1"/>
        <v>31.147335055837399</v>
      </c>
    </row>
    <row r="7" spans="1:7">
      <c r="A7" s="3">
        <v>5</v>
      </c>
      <c r="B7" s="8">
        <f ca="1">'Table 3.3'!L7</f>
        <v>134.89020946672338</v>
      </c>
      <c r="C7" s="7">
        <f t="shared" ca="1" si="0"/>
        <v>-0.58286539594479336</v>
      </c>
      <c r="D7" s="7">
        <f t="shared" ca="1" si="1"/>
        <v>0.33973206978988074</v>
      </c>
    </row>
    <row r="8" spans="1:7">
      <c r="A8" s="3">
        <v>6</v>
      </c>
      <c r="B8" s="8">
        <f ca="1">'Table 3.3'!L8</f>
        <v>135.23792716609921</v>
      </c>
      <c r="C8" s="7">
        <f t="shared" ca="1" si="0"/>
        <v>-0.23514769656895851</v>
      </c>
      <c r="D8" s="7">
        <f t="shared" ca="1" si="1"/>
        <v>5.529443920168698E-2</v>
      </c>
    </row>
    <row r="9" spans="1:7">
      <c r="A9" s="3">
        <v>7</v>
      </c>
      <c r="B9" s="8">
        <f ca="1">'Table 3.3'!L9</f>
        <v>136.53236366861151</v>
      </c>
      <c r="C9" s="7">
        <f t="shared" ca="1" si="0"/>
        <v>1.0592888059433392</v>
      </c>
      <c r="D9" s="7">
        <f t="shared" ca="1" si="1"/>
        <v>1.1220927743968654</v>
      </c>
    </row>
    <row r="10" spans="1:7">
      <c r="A10" s="3">
        <v>8</v>
      </c>
      <c r="B10" s="8">
        <f ca="1">'Table 3.3'!L10</f>
        <v>145.92129574651111</v>
      </c>
      <c r="C10" s="7">
        <f t="shared" ca="1" si="0"/>
        <v>10.448220883842936</v>
      </c>
      <c r="D10" s="7">
        <f t="shared" ca="1" si="1"/>
        <v>109.16531963757166</v>
      </c>
    </row>
    <row r="11" spans="1:7">
      <c r="A11" s="3">
        <v>9</v>
      </c>
      <c r="B11" s="8">
        <f ca="1">'Table 3.3'!L11</f>
        <v>156.99231287956795</v>
      </c>
      <c r="C11" s="7">
        <f t="shared" ca="1" si="0"/>
        <v>21.519238016899777</v>
      </c>
      <c r="D11" s="7">
        <f t="shared" ca="1" si="1"/>
        <v>463.07760482798466</v>
      </c>
    </row>
    <row r="12" spans="1:7">
      <c r="A12" s="3">
        <v>10</v>
      </c>
      <c r="B12" s="8">
        <f ca="1">'Table 3.3'!L12</f>
        <v>157.89094909705176</v>
      </c>
      <c r="C12" s="7">
        <f t="shared" ca="1" si="0"/>
        <v>22.417874234383589</v>
      </c>
      <c r="D12" s="7">
        <f t="shared" ca="1" si="1"/>
        <v>502.56108518863959</v>
      </c>
      <c r="E12" s="2" t="s">
        <v>23</v>
      </c>
      <c r="F12" s="2" t="s">
        <v>26</v>
      </c>
      <c r="G12" s="2" t="s">
        <v>27</v>
      </c>
    </row>
    <row r="13" spans="1:7">
      <c r="B13" s="9">
        <f ca="1">SUM(B3:B12)</f>
        <v>1354.7307486266818</v>
      </c>
      <c r="C13" s="9">
        <f ca="1">SUM(C3:C12)</f>
        <v>9.9475983006414026E-14</v>
      </c>
      <c r="D13" s="9">
        <f ca="1">SUM(D3:D12)</f>
        <v>2081.3133870848696</v>
      </c>
      <c r="E13" s="11">
        <f ca="1">SQRT(D13/(A12-1))</f>
        <v>15.207137896705941</v>
      </c>
      <c r="F13" s="12">
        <f ca="1">AVERAGE(B3:B12)</f>
        <v>135.47307486266817</v>
      </c>
      <c r="G13" s="12">
        <f ca="1">MEDIAN(B3:B12)</f>
        <v>135.06406831641129</v>
      </c>
    </row>
    <row r="15" spans="1:7">
      <c r="A15" s="15" t="s">
        <v>18</v>
      </c>
      <c r="B15" s="15"/>
      <c r="C15" s="15"/>
      <c r="D15" s="15"/>
    </row>
    <row r="16" spans="1:7">
      <c r="A16" s="3" t="s">
        <v>5</v>
      </c>
      <c r="B16" s="3" t="s">
        <v>21</v>
      </c>
      <c r="C16" s="3" t="s">
        <v>20</v>
      </c>
      <c r="D16" s="3" t="s">
        <v>22</v>
      </c>
    </row>
    <row r="17" spans="1:7">
      <c r="A17" s="3">
        <v>1</v>
      </c>
      <c r="B17" s="8">
        <f ca="1">'Table 3.3'!M3</f>
        <v>114.49045048580305</v>
      </c>
      <c r="C17" s="7">
        <f ca="1">B17-$F$27</f>
        <v>-17.358335066461791</v>
      </c>
      <c r="D17" s="7">
        <f ca="1">C17^2</f>
        <v>301.31179627955709</v>
      </c>
    </row>
    <row r="18" spans="1:7">
      <c r="A18" s="3">
        <v>2</v>
      </c>
      <c r="B18" s="8">
        <f ca="1">'Table 3.3'!M4</f>
        <v>119.6371312623542</v>
      </c>
      <c r="C18" s="7">
        <f t="shared" ref="C18:C26" ca="1" si="2">B18-$F$27</f>
        <v>-12.211654289910641</v>
      </c>
      <c r="D18" s="7">
        <f t="shared" ref="D18:D26" ca="1" si="3">C18^2</f>
        <v>149.12450049629294</v>
      </c>
    </row>
    <row r="19" spans="1:7">
      <c r="A19" s="3">
        <v>3</v>
      </c>
      <c r="B19" s="8">
        <f ca="1">'Table 3.3'!M5</f>
        <v>120.64282177355855</v>
      </c>
      <c r="C19" s="7">
        <f t="shared" ca="1" si="2"/>
        <v>-11.205963778706291</v>
      </c>
      <c r="D19" s="7">
        <f t="shared" ca="1" si="3"/>
        <v>125.57362420967738</v>
      </c>
    </row>
    <row r="20" spans="1:7">
      <c r="A20" s="3">
        <v>4</v>
      </c>
      <c r="B20" s="8">
        <f ca="1">'Table 3.3'!M6</f>
        <v>129.12030826583771</v>
      </c>
      <c r="C20" s="7">
        <f t="shared" ca="1" si="2"/>
        <v>-2.7284772864271361</v>
      </c>
      <c r="D20" s="7">
        <f t="shared" ca="1" si="3"/>
        <v>7.4445883025487882</v>
      </c>
    </row>
    <row r="21" spans="1:7">
      <c r="A21" s="3">
        <v>5</v>
      </c>
      <c r="B21" s="8">
        <f ca="1">'Table 3.3'!M7</f>
        <v>130.02122143784817</v>
      </c>
      <c r="C21" s="7">
        <f t="shared" ca="1" si="2"/>
        <v>-1.8275641144166741</v>
      </c>
      <c r="D21" s="7">
        <f t="shared" ca="1" si="3"/>
        <v>3.3399905923036024</v>
      </c>
    </row>
    <row r="22" spans="1:7">
      <c r="A22" s="3">
        <v>6</v>
      </c>
      <c r="B22" s="8">
        <f ca="1">'Table 3.3'!M8</f>
        <v>130.10329187054319</v>
      </c>
      <c r="C22" s="7">
        <f t="shared" ca="1" si="2"/>
        <v>-1.7454936817216549</v>
      </c>
      <c r="D22" s="7">
        <f t="shared" ca="1" si="3"/>
        <v>3.0467481929302176</v>
      </c>
    </row>
    <row r="23" spans="1:7">
      <c r="A23" s="3">
        <v>7</v>
      </c>
      <c r="B23" s="8">
        <f ca="1">'Table 3.3'!M9</f>
        <v>139.87552018001847</v>
      </c>
      <c r="C23" s="7">
        <f t="shared" ca="1" si="2"/>
        <v>8.0267346277536262</v>
      </c>
      <c r="D23" s="7">
        <f t="shared" ca="1" si="3"/>
        <v>64.428468784379149</v>
      </c>
    </row>
    <row r="24" spans="1:7">
      <c r="A24" s="3">
        <v>8</v>
      </c>
      <c r="B24" s="8">
        <f ca="1">'Table 3.3'!M10</f>
        <v>142.02320570970278</v>
      </c>
      <c r="C24" s="7">
        <f t="shared" ca="1" si="2"/>
        <v>10.174420157437936</v>
      </c>
      <c r="D24" s="7">
        <f t="shared" ca="1" si="3"/>
        <v>103.51882554007939</v>
      </c>
    </row>
    <row r="25" spans="1:7">
      <c r="A25" s="3">
        <v>9</v>
      </c>
      <c r="B25" s="8">
        <f ca="1">'Table 3.3'!M11</f>
        <v>144.78392517125459</v>
      </c>
      <c r="C25" s="7">
        <f t="shared" ca="1" si="2"/>
        <v>12.935139618989751</v>
      </c>
      <c r="D25" s="7">
        <f t="shared" ca="1" si="3"/>
        <v>167.31783696275832</v>
      </c>
    </row>
    <row r="26" spans="1:7">
      <c r="A26" s="3">
        <v>10</v>
      </c>
      <c r="B26" s="8">
        <f ca="1">'Table 3.3'!M12</f>
        <v>147.78997936572756</v>
      </c>
      <c r="C26" s="7">
        <f t="shared" ca="1" si="2"/>
        <v>15.941193813462718</v>
      </c>
      <c r="D26" s="7">
        <f t="shared" ca="1" si="3"/>
        <v>254.12166019838202</v>
      </c>
      <c r="E26" s="2" t="s">
        <v>19</v>
      </c>
      <c r="F26" s="2" t="s">
        <v>26</v>
      </c>
      <c r="G26" s="2" t="s">
        <v>27</v>
      </c>
    </row>
    <row r="27" spans="1:7">
      <c r="B27" s="9">
        <f ca="1">SUM(B17:B26)</f>
        <v>1318.4878555226485</v>
      </c>
      <c r="C27" s="9">
        <f ca="1">SUM(C17:C26)</f>
        <v>-1.5631940186722204E-13</v>
      </c>
      <c r="D27" s="9">
        <f t="shared" ref="D27" ca="1" si="4">SUM(D17:D26)</f>
        <v>1179.2280395589089</v>
      </c>
      <c r="E27" s="11">
        <f ca="1">SQRT(D27/(A26-1))</f>
        <v>11.446629972562564</v>
      </c>
      <c r="F27" s="12">
        <f ca="1">AVERAGE(B17:B26)</f>
        <v>131.84878555226484</v>
      </c>
      <c r="G27" s="12">
        <f ca="1">MEDIAN(B17:B26)</f>
        <v>130.06225665419566</v>
      </c>
    </row>
  </sheetData>
  <mergeCells count="2">
    <mergeCell ref="A1:D1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3.2</vt:lpstr>
      <vt:lpstr>Table 3.3</vt:lpstr>
      <vt:lpstr>Table 3.4,3.5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03825d0a-1f9a-4e1c-b94f-d658cf78aa6b</vt:lpwstr>
  </property>
</Properties>
</file>