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247B117-A824-4CE1-BD4F-75F7BCD1B400}" xr6:coauthVersionLast="41" xr6:coauthVersionMax="41" xr10:uidLastSave="{00000000-0000-0000-0000-000000000000}"/>
  <bookViews>
    <workbookView xWindow="-96" yWindow="-96" windowWidth="23232" windowHeight="12552" activeTab="1" xr2:uid="{00000000-000D-0000-FFFF-FFFF00000000}"/>
  </bookViews>
  <sheets>
    <sheet name="Table 3.2" sheetId="1" r:id="rId1"/>
    <sheet name="Table 3.3" sheetId="2" r:id="rId2"/>
    <sheet name="Table 3.4,3.5" sheetId="3" r:id="rId3"/>
  </sheets>
  <definedNames>
    <definedName name="_xlchart.v1.0" hidden="1">'Table 3.3'!$M$3</definedName>
    <definedName name="_xlchart.v1.1" hidden="1">'Table 3.3'!$M$4:$M$13</definedName>
    <definedName name="_xlchart.v1.10" hidden="1">'Table 3.3'!$N$3</definedName>
    <definedName name="_xlchart.v1.11" hidden="1">'Table 3.3'!$N$4:$N$13</definedName>
    <definedName name="_xlchart.v1.12" hidden="1">'Table 3.3'!$P$16</definedName>
    <definedName name="_xlchart.v1.13" hidden="1">'Table 3.3'!$P$17:$P$21</definedName>
    <definedName name="_xlchart.v1.14" hidden="1">'Table 3.3'!$Q$16</definedName>
    <definedName name="_xlchart.v1.15" hidden="1">'Table 3.3'!$Q$17:$Q$21</definedName>
    <definedName name="_xlchart.v1.16" hidden="1">'Table 3.3'!$P$16</definedName>
    <definedName name="_xlchart.v1.17" hidden="1">'Table 3.3'!$P$17:$P$21</definedName>
    <definedName name="_xlchart.v1.18" hidden="1">'Table 3.3'!$Q$16</definedName>
    <definedName name="_xlchart.v1.19" hidden="1">'Table 3.3'!$Q$17:$Q$21</definedName>
    <definedName name="_xlchart.v1.2" hidden="1">'Table 3.3'!$N$3</definedName>
    <definedName name="_xlchart.v1.20" hidden="1">'Table 3.3'!$M$3</definedName>
    <definedName name="_xlchart.v1.21" hidden="1">'Table 3.3'!$M$4:$M$13</definedName>
    <definedName name="_xlchart.v1.22" hidden="1">'Table 3.3'!$N$3</definedName>
    <definedName name="_xlchart.v1.23" hidden="1">'Table 3.3'!$N$4:$N$13</definedName>
    <definedName name="_xlchart.v1.24" hidden="1">'Table 3.3'!$P$16</definedName>
    <definedName name="_xlchart.v1.25" hidden="1">'Table 3.3'!$P$17:$P$21</definedName>
    <definedName name="_xlchart.v1.26" hidden="1">'Table 3.3'!$Q$16</definedName>
    <definedName name="_xlchart.v1.27" hidden="1">'Table 3.3'!$Q$17:$Q$21</definedName>
    <definedName name="_xlchart.v1.28" hidden="1">'Table 3.3'!$M$3</definedName>
    <definedName name="_xlchart.v1.29" hidden="1">'Table 3.3'!$M$4:$M$13</definedName>
    <definedName name="_xlchart.v1.3" hidden="1">'Table 3.3'!$N$4:$N$13</definedName>
    <definedName name="_xlchart.v1.30" hidden="1">'Table 3.3'!$N$3</definedName>
    <definedName name="_xlchart.v1.31" hidden="1">'Table 3.3'!$N$4:$N$13</definedName>
    <definedName name="_xlchart.v1.32" hidden="1">'Table 3.3'!$P$16</definedName>
    <definedName name="_xlchart.v1.33" hidden="1">'Table 3.3'!$P$17:$P$21</definedName>
    <definedName name="_xlchart.v1.34" hidden="1">'Table 3.3'!$Q$16</definedName>
    <definedName name="_xlchart.v1.35" hidden="1">'Table 3.3'!$Q$17:$Q$21</definedName>
    <definedName name="_xlchart.v1.36" hidden="1">'Table 3.3'!$M$3</definedName>
    <definedName name="_xlchart.v1.37" hidden="1">'Table 3.3'!$M$4:$M$13</definedName>
    <definedName name="_xlchart.v1.38" hidden="1">'Table 3.3'!$N$3</definedName>
    <definedName name="_xlchart.v1.39" hidden="1">'Table 3.3'!$N$4:$N$13</definedName>
    <definedName name="_xlchart.v1.4" hidden="1">'Table 3.3'!$P$16</definedName>
    <definedName name="_xlchart.v1.40" hidden="1">'Table 3.3'!$P$16</definedName>
    <definedName name="_xlchart.v1.41" hidden="1">'Table 3.3'!$P$17:$P$21</definedName>
    <definedName name="_xlchart.v1.42" hidden="1">'Table 3.3'!$Q$16</definedName>
    <definedName name="_xlchart.v1.43" hidden="1">'Table 3.3'!$Q$17:$Q$21</definedName>
    <definedName name="_xlchart.v1.44" hidden="1">'Table 3.3'!$M$3</definedName>
    <definedName name="_xlchart.v1.45" hidden="1">'Table 3.3'!$M$4:$M$13</definedName>
    <definedName name="_xlchart.v1.46" hidden="1">'Table 3.3'!$N$3</definedName>
    <definedName name="_xlchart.v1.47" hidden="1">'Table 3.3'!$N$4:$N$13</definedName>
    <definedName name="_xlchart.v1.48" hidden="1">'Table 3.3'!$P$16</definedName>
    <definedName name="_xlchart.v1.49" hidden="1">'Table 3.3'!$P$17:$P$21</definedName>
    <definedName name="_xlchart.v1.5" hidden="1">'Table 3.3'!$P$17:$P$21</definedName>
    <definedName name="_xlchart.v1.50" hidden="1">'Table 3.3'!$Q$16</definedName>
    <definedName name="_xlchart.v1.51" hidden="1">'Table 3.3'!$Q$17:$Q$21</definedName>
    <definedName name="_xlchart.v1.52" hidden="1">'Table 3.3'!$M$3</definedName>
    <definedName name="_xlchart.v1.53" hidden="1">'Table 3.3'!$M$4:$M$13</definedName>
    <definedName name="_xlchart.v1.54" hidden="1">'Table 3.3'!$N$3</definedName>
    <definedName name="_xlchart.v1.55" hidden="1">'Table 3.3'!$N$4:$N$13</definedName>
    <definedName name="_xlchart.v1.56" hidden="1">'Table 3.3'!$P$16</definedName>
    <definedName name="_xlchart.v1.57" hidden="1">'Table 3.3'!$P$17:$P$21</definedName>
    <definedName name="_xlchart.v1.58" hidden="1">'Table 3.3'!$Q$16</definedName>
    <definedName name="_xlchart.v1.59" hidden="1">'Table 3.3'!$Q$17:$Q$21</definedName>
    <definedName name="_xlchart.v1.6" hidden="1">'Table 3.3'!$Q$16</definedName>
    <definedName name="_xlchart.v1.7" hidden="1">'Table 3.3'!$Q$17:$Q$21</definedName>
    <definedName name="_xlchart.v1.8" hidden="1">'Table 3.3'!$M$3</definedName>
    <definedName name="_xlchart.v1.9" hidden="1">'Table 3.3'!$M$4:$M$13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F21" i="1" l="1"/>
  <c r="E21" i="1" s="1"/>
  <c r="D21" i="2" s="1"/>
  <c r="F13" i="1"/>
  <c r="E13" i="1" s="1"/>
  <c r="D13" i="2" s="1"/>
  <c r="F19" i="1"/>
  <c r="E19" i="1" s="1"/>
  <c r="D19" i="2" s="1"/>
  <c r="F11" i="1"/>
  <c r="E11" i="1" s="1"/>
  <c r="D11" i="2" s="1"/>
  <c r="F17" i="1"/>
  <c r="E17" i="1" s="1"/>
  <c r="D17" i="2" s="1"/>
  <c r="F10" i="1"/>
  <c r="E10" i="1" s="1"/>
  <c r="D10" i="2" s="1"/>
  <c r="F5" i="1"/>
  <c r="E5" i="1" s="1"/>
  <c r="D5" i="2" s="1"/>
  <c r="F8" i="1"/>
  <c r="E8" i="1" s="1"/>
  <c r="D8" i="2" s="1"/>
  <c r="F18" i="1"/>
  <c r="E18" i="1" s="1"/>
  <c r="D18" i="2" s="1"/>
  <c r="F16" i="1"/>
  <c r="E16" i="1" s="1"/>
  <c r="D16" i="2" s="1"/>
  <c r="F23" i="1"/>
  <c r="E23" i="1" s="1"/>
  <c r="D23" i="2" s="1"/>
  <c r="F15" i="1"/>
  <c r="E15" i="1" s="1"/>
  <c r="D15" i="2" s="1"/>
  <c r="F7" i="1"/>
  <c r="E7" i="1" s="1"/>
  <c r="D7" i="2" s="1"/>
  <c r="F22" i="1"/>
  <c r="E22" i="1" s="1"/>
  <c r="D22" i="2" s="1"/>
  <c r="F14" i="1"/>
  <c r="E14" i="1" s="1"/>
  <c r="D14" i="2" s="1"/>
  <c r="F6" i="1"/>
  <c r="E6" i="1" s="1"/>
  <c r="D6" i="2" s="1"/>
  <c r="F4" i="1"/>
  <c r="E4" i="1" s="1"/>
  <c r="D4" i="2" s="1"/>
  <c r="F20" i="1"/>
  <c r="E20" i="1" s="1"/>
  <c r="D20" i="2" s="1"/>
  <c r="F12" i="1"/>
  <c r="E12" i="1" s="1"/>
  <c r="D12" i="2" s="1"/>
  <c r="F9" i="1"/>
  <c r="E9" i="1" s="1"/>
  <c r="D9" i="2" s="1"/>
  <c r="B9" i="2" l="1"/>
  <c r="B17" i="2"/>
  <c r="B15" i="2"/>
  <c r="B10" i="2"/>
  <c r="B18" i="2"/>
  <c r="B20" i="2"/>
  <c r="B14" i="2"/>
  <c r="B11" i="2"/>
  <c r="B19" i="2"/>
  <c r="B13" i="2"/>
  <c r="B22" i="2"/>
  <c r="B4" i="2"/>
  <c r="B12" i="2"/>
  <c r="B21" i="2"/>
  <c r="B16" i="2"/>
  <c r="B5" i="2"/>
  <c r="B6" i="2"/>
  <c r="B7" i="2"/>
  <c r="B23" i="2"/>
  <c r="B8" i="2"/>
  <c r="H4" i="2" l="1"/>
  <c r="J13" i="2"/>
  <c r="J5" i="2"/>
  <c r="H7" i="2"/>
  <c r="J12" i="2"/>
  <c r="J4" i="2"/>
  <c r="H6" i="2"/>
  <c r="J11" i="2"/>
  <c r="H13" i="2"/>
  <c r="H5" i="2"/>
  <c r="J10" i="2"/>
  <c r="H12" i="2"/>
  <c r="J9" i="2"/>
  <c r="H11" i="2"/>
  <c r="J8" i="2"/>
  <c r="H10" i="2"/>
  <c r="J7" i="2"/>
  <c r="H9" i="2"/>
  <c r="J6" i="2"/>
  <c r="H8" i="2"/>
  <c r="I7" i="2" l="1"/>
  <c r="I11" i="2"/>
  <c r="I8" i="2"/>
  <c r="I9" i="2"/>
  <c r="I12" i="2"/>
  <c r="I10" i="2"/>
  <c r="I5" i="2"/>
  <c r="I6" i="2"/>
  <c r="G9" i="2"/>
  <c r="I13" i="2"/>
  <c r="I4" i="2"/>
  <c r="G13" i="2"/>
  <c r="G10" i="2"/>
  <c r="G6" i="2"/>
  <c r="G5" i="2"/>
  <c r="G11" i="2"/>
  <c r="G12" i="2"/>
  <c r="G7" i="2"/>
  <c r="G8" i="2"/>
  <c r="G4" i="2"/>
  <c r="N5" i="2" l="1"/>
  <c r="C19" i="3" s="1"/>
  <c r="N13" i="2"/>
  <c r="N6" i="2"/>
  <c r="N7" i="2"/>
  <c r="C21" i="3" s="1"/>
  <c r="N8" i="2"/>
  <c r="C22" i="3" s="1"/>
  <c r="N9" i="2"/>
  <c r="C23" i="3" s="1"/>
  <c r="N10" i="2"/>
  <c r="C24" i="3" s="1"/>
  <c r="N11" i="2"/>
  <c r="N12" i="2"/>
  <c r="C26" i="3" s="1"/>
  <c r="N4" i="2"/>
  <c r="M4" i="2"/>
  <c r="C4" i="3" s="1"/>
  <c r="M5" i="2"/>
  <c r="C5" i="3" s="1"/>
  <c r="M13" i="2"/>
  <c r="M6" i="2"/>
  <c r="M7" i="2"/>
  <c r="C7" i="3" s="1"/>
  <c r="M8" i="2"/>
  <c r="C8" i="3" s="1"/>
  <c r="M9" i="2"/>
  <c r="C9" i="3" s="1"/>
  <c r="M10" i="2"/>
  <c r="C10" i="3" s="1"/>
  <c r="M11" i="2"/>
  <c r="M12" i="2"/>
  <c r="C12" i="3" s="1"/>
  <c r="Q20" i="2" l="1"/>
  <c r="C25" i="3"/>
  <c r="Q18" i="2"/>
  <c r="C20" i="3"/>
  <c r="Q21" i="2"/>
  <c r="C27" i="3"/>
  <c r="Q17" i="2"/>
  <c r="C18" i="3"/>
  <c r="P18" i="2"/>
  <c r="C6" i="3"/>
  <c r="P21" i="2"/>
  <c r="C13" i="3"/>
  <c r="P20" i="2"/>
  <c r="C11" i="3"/>
  <c r="Q19" i="2"/>
  <c r="P19" i="2"/>
  <c r="P17" i="2"/>
  <c r="I28" i="3" l="1"/>
  <c r="C28" i="3"/>
  <c r="H28" i="3"/>
  <c r="D20" i="3" s="1"/>
  <c r="E20" i="3" s="1"/>
  <c r="I14" i="3"/>
  <c r="H14" i="3"/>
  <c r="C14" i="3"/>
  <c r="D22" i="3" l="1"/>
  <c r="E22" i="3" s="1"/>
  <c r="D21" i="3"/>
  <c r="E21" i="3" s="1"/>
  <c r="D24" i="3"/>
  <c r="E24" i="3" s="1"/>
  <c r="D26" i="3"/>
  <c r="E26" i="3" s="1"/>
  <c r="D19" i="3"/>
  <c r="E19" i="3" s="1"/>
  <c r="D23" i="3"/>
  <c r="E23" i="3" s="1"/>
  <c r="D27" i="3"/>
  <c r="E27" i="3" s="1"/>
  <c r="D25" i="3"/>
  <c r="E25" i="3" s="1"/>
  <c r="D18" i="3"/>
  <c r="E18" i="3" s="1"/>
  <c r="D4" i="3"/>
  <c r="E4" i="3" s="1"/>
  <c r="D8" i="3"/>
  <c r="E8" i="3" s="1"/>
  <c r="D7" i="3"/>
  <c r="E7" i="3" s="1"/>
  <c r="D12" i="3"/>
  <c r="E12" i="3" s="1"/>
  <c r="D10" i="3"/>
  <c r="E10" i="3" s="1"/>
  <c r="D9" i="3"/>
  <c r="E9" i="3" s="1"/>
  <c r="D5" i="3"/>
  <c r="E5" i="3" s="1"/>
  <c r="D13" i="3"/>
  <c r="E13" i="3" s="1"/>
  <c r="D11" i="3"/>
  <c r="E11" i="3" s="1"/>
  <c r="D6" i="3"/>
  <c r="E6" i="3" s="1"/>
  <c r="E28" i="3" l="1"/>
  <c r="G28" i="3" s="1"/>
  <c r="D28" i="3"/>
  <c r="E14" i="3"/>
  <c r="G14" i="3" s="1"/>
  <c r="D14" i="3"/>
</calcChain>
</file>

<file path=xl/sharedStrings.xml><?xml version="1.0" encoding="utf-8"?>
<sst xmlns="http://schemas.openxmlformats.org/spreadsheetml/2006/main" count="88" uniqueCount="36">
  <si>
    <t>Variable</t>
    <phoneticPr fontId="1" type="noConversion"/>
  </si>
  <si>
    <t>Random Number</t>
    <phoneticPr fontId="1" type="noConversion"/>
  </si>
  <si>
    <t>Random Number
Sorted</t>
    <phoneticPr fontId="1" type="noConversion"/>
  </si>
  <si>
    <t>Randomized
Sequence</t>
    <phoneticPr fontId="1" type="noConversion"/>
  </si>
  <si>
    <t>One</t>
    <phoneticPr fontId="1" type="noConversion"/>
  </si>
  <si>
    <t>Index</t>
    <phoneticPr fontId="1" type="noConversion"/>
  </si>
  <si>
    <t>Thirds</t>
    <phoneticPr fontId="1" type="noConversion"/>
  </si>
  <si>
    <r>
      <t>Table 3.2</t>
    </r>
    <r>
      <rPr>
        <sz val="12"/>
        <color theme="1"/>
        <rFont val="等线"/>
        <family val="2"/>
      </rPr>
      <t>：</t>
    </r>
    <r>
      <rPr>
        <sz val="12"/>
        <color theme="1"/>
        <rFont val="Times New Roman"/>
        <family val="1"/>
      </rPr>
      <t>Randomized sequence of measurements</t>
    </r>
    <phoneticPr fontId="1" type="noConversion"/>
  </si>
  <si>
    <t>Table 3.3: Measured weights for One and Thirds</t>
    <phoneticPr fontId="1" type="noConversion"/>
  </si>
  <si>
    <t>Observation</t>
    <phoneticPr fontId="1" type="noConversion"/>
  </si>
  <si>
    <t>Variables</t>
    <phoneticPr fontId="1" type="noConversion"/>
  </si>
  <si>
    <t>Weight(g)</t>
    <phoneticPr fontId="1" type="noConversion"/>
  </si>
  <si>
    <t>Min</t>
    <phoneticPr fontId="1" type="noConversion"/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</si>
  <si>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</si>
  <si>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</si>
  <si>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</si>
  <si>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</si>
  <si>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r>
      <rPr>
        <b/>
        <sz val="12"/>
        <color theme="1"/>
        <rFont val="Times New Roman"/>
        <family val="1"/>
      </rPr>
      <t>Table 3.4: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One</t>
    </r>
    <phoneticPr fontId="1" type="noConversion"/>
  </si>
  <si>
    <r>
      <rPr>
        <b/>
        <sz val="12"/>
        <color theme="1"/>
        <rFont val="Times New Roman"/>
        <family val="1"/>
      </rPr>
      <t>Table 3.5:</t>
    </r>
    <r>
      <rPr>
        <sz val="12"/>
        <color theme="1"/>
        <rFont val="Times New Roman"/>
        <family val="1"/>
      </rPr>
      <t>Table to help calculate standard deviation for</t>
    </r>
    <r>
      <rPr>
        <b/>
        <sz val="12"/>
        <color theme="1"/>
        <rFont val="Times New Roman"/>
        <family val="1"/>
      </rPr>
      <t xml:space="preserve"> Thirds</t>
    </r>
    <phoneticPr fontId="1" type="noConversion"/>
  </si>
  <si>
    <t>s=</t>
    <phoneticPr fontId="1" type="noConversion"/>
  </si>
  <si>
    <t>x-mean(x)</t>
    <phoneticPr fontId="1" type="noConversion"/>
  </si>
  <si>
    <t>x</t>
    <phoneticPr fontId="1" type="noConversion"/>
  </si>
  <si>
    <t>(x-mean(x))^2</t>
    <phoneticPr fontId="1" type="noConversion"/>
  </si>
  <si>
    <t>s =</t>
    <phoneticPr fontId="1" type="noConversion"/>
  </si>
  <si>
    <t>One</t>
    <phoneticPr fontId="1" type="noConversion"/>
  </si>
  <si>
    <t>Thirds</t>
    <phoneticPr fontId="1" type="noConversion"/>
  </si>
  <si>
    <t>mean</t>
    <phoneticPr fontId="1" type="noConversion"/>
  </si>
  <si>
    <t>median</t>
    <phoneticPr fontId="1" type="noConversion"/>
  </si>
  <si>
    <t>Index</t>
    <phoneticPr fontId="1" type="noConversion"/>
  </si>
  <si>
    <t>Order</t>
    <phoneticPr fontId="1" type="noConversion"/>
  </si>
  <si>
    <t>Step 1: Group data</t>
    <phoneticPr fontId="1" type="noConversion"/>
  </si>
  <si>
    <t>One</t>
    <phoneticPr fontId="1" type="noConversion"/>
  </si>
  <si>
    <t>Thirds</t>
    <phoneticPr fontId="1" type="noConversion"/>
  </si>
  <si>
    <t>Step 3:Five Point Summary</t>
    <phoneticPr fontId="1" type="noConversion"/>
  </si>
  <si>
    <t>Measurement Cup</t>
    <phoneticPr fontId="1" type="noConversion"/>
  </si>
  <si>
    <t>Step 2: Ordered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</si>
</sst>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176" fontId="4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76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_xlchart.v1.55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altLang="zh-CN" sz="1600" b="1" i="0" cap="all" baseline="0">
                <a:solidFill>
                  <a:schemeClr val="bg1">
                    <a:lumMod val="50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Side-by-Side Boxplot</a:t>
            </a:r>
            <a:endParaRPr lang="zh-CN" altLang="zh-CN" sz="1200">
              <a:solidFill>
                <a:schemeClr val="bg1">
                  <a:lumMod val="50000"/>
                </a:schemeClr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boxWhisker" uniqueId="{00000000-30D5-4388-86DC-7CCAFBF8202D}">
          <cx:tx>
            <cx:txData>
              <cx:f>_xlchart.v1.52</cx:f>
              <cx:v>One</cx:v>
            </cx:txData>
          </cx:tx>
          <cx:dataId val="0"/>
          <cx:layoutPr>
            <cx:statistics quartileMethod="exclusive"/>
          </cx:layoutPr>
        </cx:series>
        <cx:series layoutId="boxWhisker" uniqueId="{00000001-30D5-4388-86DC-7CCAFBF8202D}">
          <cx:tx>
            <cx:txData>
              <cx:f>_xlchart.v1.54</cx:f>
              <cx:v>Thirds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in="10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US" altLang="zh-CN" sz="1400" b="1" i="0" baseline="0">
                    <a:solidFill>
                      <a:schemeClr val="bg1">
                        <a:lumMod val="50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Weight(g)</a:t>
                </a:r>
                <a:endParaRPr lang="zh-CN" altLang="zh-CN" sz="700">
                  <a:solidFill>
                    <a:schemeClr val="bg1">
                      <a:lumMod val="50000"/>
                    </a:schemeClr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</cx:axis>
    </cx:plotArea>
    <cx:legend pos="b" align="ctr" overlay="0"/>
  </cx:chart>
  <cx:spPr>
    <a:solidFill>
      <a:srgbClr val="FF9900">
        <a:alpha val="7059"/>
      </a:srgbClr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116204</xdr:colOff>
      <xdr:row>13</xdr:row>
      <xdr:rowOff>74295</xdr:rowOff>
    </xdr:from>
    <xdr:to>
      <xdr:col>13</xdr:col>
      <xdr:colOff>461010</xdr:colOff>
      <xdr:row>26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2BC1C00D-F3BD-4EDF-99A1-57112A973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6224" y="2497455"/>
              <a:ext cx="4947286" cy="2577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3"/>
  <sheetViews>
    <sheetView showGridLines="0" showRowColHeaders="0" workbookViewId="0">
      <selection activeCell="F29" sqref="F29"/>
    </sheetView>
  </sheetViews>
  <sheetFormatPr defaultRowHeight="14.1"/>
  <cols>
    <col min="1" max="1" width="4.44921875" style="1" customWidth="1"/>
    <col min="2" max="2" width="8.796875" style="1"/>
    <col min="3" max="3" width="7.3984375" style="1" bestFit="1" customWidth="1"/>
    <col min="4" max="4" width="14.796875" style="1" bestFit="1" customWidth="1"/>
    <col min="5" max="5" width="11.046875" style="1" customWidth="1"/>
    <col min="6" max="6" width="14.296875" style="1" customWidth="1"/>
    <col min="7" max="16384" width="8.796875" style="1"/>
  </cols>
  <sheetData>
    <row r="1" spans="2:6" ht="9.9" customHeight="1"/>
    <row r="2" spans="2:6" ht="15.3">
      <c r="B2" s="2"/>
      <c r="C2" s="23" t="s">
        <v>7</v>
      </c>
      <c r="D2" s="23"/>
      <c r="E2" s="23"/>
      <c r="F2" s="23"/>
    </row>
    <row r="3" spans="2:6" ht="30.6">
      <c r="B3" s="3" t="s">
        <v>5</v>
      </c>
      <c r="C3" s="3" t="s">
        <v>0</v>
      </c>
      <c r="D3" s="3" t="s">
        <v>1</v>
      </c>
      <c r="E3" s="4" t="s">
        <v>3</v>
      </c>
      <c r="F3" s="4" t="s">
        <v>2</v>
      </c>
    </row>
    <row r="4" spans="2:6" ht="15.3">
      <c r="B4" s="3">
        <v>1</v>
      </c>
      <c r="C4" s="3" t="s">
        <v>4</v>
      </c>
      <c r="D4" s="5">
        <f ca="1">RAND()*100</f>
        <v>40.127724100245402</v>
      </c>
      <c r="E4" s="3" t="str">
        <f ca="1">VLOOKUP(F4,$B$4:$C$23,2,FALSE)</f>
        <v>Thirds</v>
      </c>
      <c r="F4" s="3">
        <f ca="1">RANK(D4,$D$4:$D$23)</f>
        <v>12</v>
      </c>
    </row>
    <row r="5" spans="2:6" ht="15.3">
      <c r="B5" s="3">
        <v>2</v>
      </c>
      <c r="C5" s="3" t="s">
        <v>4</v>
      </c>
      <c r="D5" s="5">
        <f t="shared" ref="D5:D23" ca="1" si="0">RAND()*100</f>
        <v>32.821949531105922</v>
      </c>
      <c r="E5" s="3" t="str">
        <f t="shared" ref="E5:E23" ca="1" si="1">VLOOKUP(F5,$B$4:$C$23,2,FALSE)</f>
        <v>Thirds</v>
      </c>
      <c r="F5" s="3">
        <f t="shared" ref="F5:F23" ca="1" si="2">RANK(D5,$D$4:$D$23)</f>
        <v>14</v>
      </c>
    </row>
    <row r="6" spans="2:6" ht="15.3">
      <c r="B6" s="3">
        <v>3</v>
      </c>
      <c r="C6" s="3" t="s">
        <v>4</v>
      </c>
      <c r="D6" s="5">
        <f t="shared" ca="1" si="0"/>
        <v>84.302749646710595</v>
      </c>
      <c r="E6" s="3" t="str">
        <f t="shared" ca="1" si="1"/>
        <v>One</v>
      </c>
      <c r="F6" s="3">
        <f t="shared" ca="1" si="2"/>
        <v>3</v>
      </c>
    </row>
    <row r="7" spans="2:6" ht="15.3">
      <c r="B7" s="3">
        <v>4</v>
      </c>
      <c r="C7" s="3" t="s">
        <v>4</v>
      </c>
      <c r="D7" s="5">
        <f t="shared" ca="1" si="0"/>
        <v>51.592929783461592</v>
      </c>
      <c r="E7" s="3" t="str">
        <f t="shared" ca="1" si="1"/>
        <v>Thirds</v>
      </c>
      <c r="F7" s="3">
        <f t="shared" ca="1" si="2"/>
        <v>11</v>
      </c>
    </row>
    <row r="8" spans="2:6" ht="15.3">
      <c r="B8" s="3">
        <v>5</v>
      </c>
      <c r="C8" s="3" t="s">
        <v>4</v>
      </c>
      <c r="D8" s="5">
        <f t="shared" ca="1" si="0"/>
        <v>31.895592442167043</v>
      </c>
      <c r="E8" s="3" t="str">
        <f t="shared" ca="1" si="1"/>
        <v>Thirds</v>
      </c>
      <c r="F8" s="3">
        <f t="shared" ca="1" si="2"/>
        <v>16</v>
      </c>
    </row>
    <row r="9" spans="2:6" ht="15.3">
      <c r="B9" s="3">
        <v>6</v>
      </c>
      <c r="C9" s="3" t="s">
        <v>4</v>
      </c>
      <c r="D9" s="5">
        <f t="shared" ca="1" si="0"/>
        <v>77.758871109361507</v>
      </c>
      <c r="E9" s="3" t="str">
        <f t="shared" ca="1" si="1"/>
        <v>One</v>
      </c>
      <c r="F9" s="3">
        <f t="shared" ca="1" si="2"/>
        <v>5</v>
      </c>
    </row>
    <row r="10" spans="2:6" ht="15.3">
      <c r="B10" s="3">
        <v>7</v>
      </c>
      <c r="C10" s="3" t="s">
        <v>4</v>
      </c>
      <c r="D10" s="5">
        <f t="shared" ca="1" si="0"/>
        <v>38.27792053838531</v>
      </c>
      <c r="E10" s="3" t="str">
        <f t="shared" ca="1" si="1"/>
        <v>Thirds</v>
      </c>
      <c r="F10" s="3">
        <f t="shared" ca="1" si="2"/>
        <v>13</v>
      </c>
    </row>
    <row r="11" spans="2:6" ht="15.3">
      <c r="B11" s="3">
        <v>8</v>
      </c>
      <c r="C11" s="3" t="s">
        <v>4</v>
      </c>
      <c r="D11" s="5">
        <f t="shared" ca="1" si="0"/>
        <v>95.958160106868718</v>
      </c>
      <c r="E11" s="3" t="str">
        <f t="shared" ca="1" si="1"/>
        <v>One</v>
      </c>
      <c r="F11" s="3">
        <f t="shared" ca="1" si="2"/>
        <v>1</v>
      </c>
    </row>
    <row r="12" spans="2:6" ht="15.3">
      <c r="B12" s="3">
        <v>9</v>
      </c>
      <c r="C12" s="3" t="s">
        <v>4</v>
      </c>
      <c r="D12" s="5">
        <f t="shared" ca="1" si="0"/>
        <v>23.692690601183099</v>
      </c>
      <c r="E12" s="3" t="str">
        <f t="shared" ca="1" si="1"/>
        <v>Thirds</v>
      </c>
      <c r="F12" s="3">
        <f t="shared" ca="1" si="2"/>
        <v>18</v>
      </c>
    </row>
    <row r="13" spans="2:6" ht="15.3">
      <c r="B13" s="3">
        <v>10</v>
      </c>
      <c r="C13" s="3" t="s">
        <v>4</v>
      </c>
      <c r="D13" s="5">
        <f t="shared" ca="1" si="0"/>
        <v>72.863177623420953</v>
      </c>
      <c r="E13" s="3" t="str">
        <f t="shared" ca="1" si="1"/>
        <v>One</v>
      </c>
      <c r="F13" s="3">
        <f t="shared" ca="1" si="2"/>
        <v>6</v>
      </c>
    </row>
    <row r="14" spans="2:6" ht="15.3">
      <c r="B14" s="3">
        <v>11</v>
      </c>
      <c r="C14" s="3" t="s">
        <v>6</v>
      </c>
      <c r="D14" s="5">
        <f t="shared" ca="1" si="0"/>
        <v>21.752274204170874</v>
      </c>
      <c r="E14" s="3" t="str">
        <f t="shared" ca="1" si="1"/>
        <v>Thirds</v>
      </c>
      <c r="F14" s="3">
        <f t="shared" ca="1" si="2"/>
        <v>19</v>
      </c>
    </row>
    <row r="15" spans="2:6" ht="15.3">
      <c r="B15" s="3">
        <v>12</v>
      </c>
      <c r="C15" s="3" t="s">
        <v>6</v>
      </c>
      <c r="D15" s="5">
        <f t="shared" ca="1" si="0"/>
        <v>68.598551322712382</v>
      </c>
      <c r="E15" s="3" t="str">
        <f t="shared" ca="1" si="1"/>
        <v>One</v>
      </c>
      <c r="F15" s="3">
        <f t="shared" ca="1" si="2"/>
        <v>8</v>
      </c>
    </row>
    <row r="16" spans="2:6" ht="15.3">
      <c r="B16" s="3">
        <v>13</v>
      </c>
      <c r="C16" s="3" t="s">
        <v>6</v>
      </c>
      <c r="D16" s="5">
        <f t="shared" ca="1" si="0"/>
        <v>32.277832656127401</v>
      </c>
      <c r="E16" s="3" t="str">
        <f t="shared" ca="1" si="1"/>
        <v>Thirds</v>
      </c>
      <c r="F16" s="3">
        <f t="shared" ca="1" si="2"/>
        <v>15</v>
      </c>
    </row>
    <row r="17" spans="2:6" ht="15.3">
      <c r="B17" s="3">
        <v>14</v>
      </c>
      <c r="C17" s="3" t="s">
        <v>6</v>
      </c>
      <c r="D17" s="5">
        <f t="shared" ca="1" si="0"/>
        <v>71.570886645954616</v>
      </c>
      <c r="E17" s="3" t="str">
        <f t="shared" ca="1" si="1"/>
        <v>One</v>
      </c>
      <c r="F17" s="3">
        <f t="shared" ca="1" si="2"/>
        <v>7</v>
      </c>
    </row>
    <row r="18" spans="2:6" ht="15.3">
      <c r="B18" s="3">
        <v>15</v>
      </c>
      <c r="C18" s="3" t="s">
        <v>6</v>
      </c>
      <c r="D18" s="5">
        <f t="shared" ca="1" si="0"/>
        <v>58.512811014736918</v>
      </c>
      <c r="E18" s="3" t="str">
        <f t="shared" ca="1" si="1"/>
        <v>One</v>
      </c>
      <c r="F18" s="3">
        <f t="shared" ca="1" si="2"/>
        <v>10</v>
      </c>
    </row>
    <row r="19" spans="2:6" ht="15.3">
      <c r="B19" s="3">
        <v>16</v>
      </c>
      <c r="C19" s="3" t="s">
        <v>6</v>
      </c>
      <c r="D19" s="5">
        <f t="shared" ca="1" si="0"/>
        <v>95.736916365065923</v>
      </c>
      <c r="E19" s="3" t="str">
        <f t="shared" ca="1" si="1"/>
        <v>One</v>
      </c>
      <c r="F19" s="3">
        <f t="shared" ca="1" si="2"/>
        <v>2</v>
      </c>
    </row>
    <row r="20" spans="2:6" ht="15.3">
      <c r="B20" s="3">
        <v>17</v>
      </c>
      <c r="C20" s="3" t="s">
        <v>6</v>
      </c>
      <c r="D20" s="5">
        <f t="shared" ca="1" si="0"/>
        <v>31.315304016022349</v>
      </c>
      <c r="E20" s="3" t="str">
        <f t="shared" ca="1" si="1"/>
        <v>Thirds</v>
      </c>
      <c r="F20" s="3">
        <f t="shared" ca="1" si="2"/>
        <v>17</v>
      </c>
    </row>
    <row r="21" spans="2:6" ht="15.3">
      <c r="B21" s="3">
        <v>18</v>
      </c>
      <c r="C21" s="3" t="s">
        <v>6</v>
      </c>
      <c r="D21" s="5">
        <f t="shared" ca="1" si="0"/>
        <v>18.662937242092205</v>
      </c>
      <c r="E21" s="3" t="str">
        <f t="shared" ca="1" si="1"/>
        <v>Thirds</v>
      </c>
      <c r="F21" s="3">
        <f t="shared" ca="1" si="2"/>
        <v>20</v>
      </c>
    </row>
    <row r="22" spans="2:6" ht="15.3">
      <c r="B22" s="3">
        <v>19</v>
      </c>
      <c r="C22" s="3" t="s">
        <v>6</v>
      </c>
      <c r="D22" s="5">
        <f t="shared" ca="1" si="0"/>
        <v>68.568631713251222</v>
      </c>
      <c r="E22" s="3" t="str">
        <f t="shared" ca="1" si="1"/>
        <v>One</v>
      </c>
      <c r="F22" s="3">
        <f t="shared" ca="1" si="2"/>
        <v>9</v>
      </c>
    </row>
    <row r="23" spans="2:6" ht="15.3">
      <c r="B23" s="3">
        <v>20</v>
      </c>
      <c r="C23" s="3" t="s">
        <v>6</v>
      </c>
      <c r="D23" s="5">
        <f t="shared" ca="1" si="0"/>
        <v>80.742385042927296</v>
      </c>
      <c r="E23" s="3" t="str">
        <f t="shared" ca="1" si="1"/>
        <v>One</v>
      </c>
      <c r="F23" s="3">
        <f t="shared" ca="1" si="2"/>
        <v>4</v>
      </c>
    </row>
  </sheetData>
  <mergeCells count="1">
    <mergeCell ref="C2:F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A3CA-9568-4A2A-887D-B2126F4FAA24}">
  <dimension ref="A1:T23"/>
  <sheetViews>
    <sheetView showGridLines="0" showRowColHeaders="0" tabSelected="1" topLeftCell="E2" zoomScale="115" zoomScaleNormal="115" workbookViewId="0">
      <selection activeCell="O23" sqref="O23"/>
    </sheetView>
  </sheetViews>
  <sheetFormatPr defaultRowHeight="15.3"/>
  <cols>
    <col min="1" max="1" width="1.3984375" style="15" customWidth="1"/>
    <col min="2" max="2" width="8.796875" style="6"/>
    <col min="3" max="3" width="13.546875" style="2" customWidth="1"/>
    <col min="4" max="4" width="13.1484375" style="2" customWidth="1"/>
    <col min="5" max="5" width="15.19921875" style="2" customWidth="1"/>
    <col min="6" max="6" width="1.94921875" style="2" customWidth="1"/>
    <col min="7" max="7" width="10.59765625" style="2" bestFit="1" customWidth="1"/>
    <col min="8" max="8" width="9.1484375" style="2" bestFit="1" customWidth="1"/>
    <col min="9" max="9" width="8.796875" style="13"/>
    <col min="10" max="10" width="8.796875" style="2"/>
    <col min="11" max="11" width="1.69921875" style="2" customWidth="1"/>
    <col min="12" max="12" width="10.59765625" style="2" bestFit="1" customWidth="1"/>
    <col min="13" max="13" width="8.796875" style="2"/>
    <col min="14" max="14" width="9.1484375" style="2" bestFit="1" customWidth="1"/>
    <col min="15" max="15" width="15.3984375" style="2" customWidth="1"/>
    <col min="16" max="16" width="15.796875" style="2" bestFit="1" customWidth="1"/>
    <col min="17" max="16384" width="8.796875" style="2"/>
  </cols>
  <sheetData>
    <row r="1" spans="2:20" s="15" customFormat="1" ht="7.2" customHeight="1"/>
    <row r="2" spans="2:20">
      <c r="C2" s="23" t="s">
        <v>8</v>
      </c>
      <c r="D2" s="23"/>
      <c r="E2" s="23"/>
      <c r="G2" s="24" t="s">
        <v>30</v>
      </c>
      <c r="H2" s="24"/>
      <c r="I2" s="24"/>
      <c r="J2" s="24"/>
      <c r="L2" s="24" t="s">
        <v>35</v>
      </c>
      <c r="M2" s="24"/>
      <c r="N2" s="24"/>
      <c r="S2" s="13"/>
      <c r="T2" s="13"/>
    </row>
    <row r="3" spans="2:20">
      <c r="B3" s="10" t="s">
        <v>28</v>
      </c>
      <c r="C3" s="10" t="s">
        <v>9</v>
      </c>
      <c r="D3" s="10" t="s">
        <v>10</v>
      </c>
      <c r="E3" s="10" t="s">
        <v>11</v>
      </c>
      <c r="G3" s="3" t="s">
        <v>29</v>
      </c>
      <c r="H3" s="3" t="s">
        <v>24</v>
      </c>
      <c r="I3" s="14" t="s">
        <v>29</v>
      </c>
      <c r="J3" s="3" t="s">
        <v>25</v>
      </c>
      <c r="L3" s="14" t="s">
        <v>29</v>
      </c>
      <c r="M3" s="14" t="s">
        <v>4</v>
      </c>
      <c r="N3" s="14" t="s">
        <v>6</v>
      </c>
      <c r="S3" s="13"/>
      <c r="T3" s="13"/>
    </row>
    <row r="4" spans="2:20">
      <c r="B4" s="10" t="str">
        <f ca="1">D4&amp;COUNTIF($D$4:D4,D4)</f>
        <v>Thirds1</v>
      </c>
      <c r="C4" s="10">
        <v>1</v>
      </c>
      <c r="D4" s="17" t="str">
        <f ca="1">'Table 3.2'!E4</f>
        <v>Thirds</v>
      </c>
      <c r="E4" s="16">
        <f ca="1">_xlfn.NORM.INV(RAND(),140,15)</f>
        <v>135.99833768115207</v>
      </c>
      <c r="G4" s="19">
        <f ca="1">RANK(H4,H$4:H$13,1) + COUNTIF(H$4:H4,H4)-1</f>
        <v>3</v>
      </c>
      <c r="H4" s="8">
        <f ca="1">VLOOKUP("One1",$B$4:$E$23,4,FALSE)</f>
        <v>134.29115480546074</v>
      </c>
      <c r="I4" s="19">
        <f ca="1">RANK(J4,J$4:J$13,1) + COUNTIF(J$4:J4,J4)-1</f>
        <v>4</v>
      </c>
      <c r="J4" s="8">
        <f ca="1">VLOOKUP("Thirds1",$B$4:$E$23,4,FALSE)</f>
        <v>135.99833768115207</v>
      </c>
      <c r="L4" s="14">
        <v>1</v>
      </c>
      <c r="M4" s="18">
        <f ca="1">VLOOKUP(L4,G$4:H$13,2,FALSE)</f>
        <v>106.13366052093033</v>
      </c>
      <c r="N4" s="18">
        <f ca="1">VLOOKUP(L4,I$4:J$13,2,FALSE)</f>
        <v>110.20963248970395</v>
      </c>
      <c r="S4" s="13"/>
      <c r="T4" s="13"/>
    </row>
    <row r="5" spans="2:20">
      <c r="B5" s="10" t="str">
        <f ca="1">D5&amp;COUNTIF($D$4:D5,D5)</f>
        <v>Thirds2</v>
      </c>
      <c r="C5" s="10">
        <v>2</v>
      </c>
      <c r="D5" s="17" t="str">
        <f ca="1">'Table 3.2'!E5</f>
        <v>Thirds</v>
      </c>
      <c r="E5" s="16">
        <f t="shared" ref="E5:E23" ca="1" si="0">_xlfn.NORM.INV(RAND(),140,15)</f>
        <v>154.12139528498844</v>
      </c>
      <c r="G5" s="19">
        <f ca="1">RANK(H5,H$4:H$13,1) + COUNTIF(H$4:H5,H5)-1</f>
        <v>10</v>
      </c>
      <c r="H5" s="8">
        <f ca="1">VLOOKUP("One2",$B$4:$E$23,4,FALSE)</f>
        <v>156.29665170846656</v>
      </c>
      <c r="I5" s="19">
        <f ca="1">RANK(J5,J$4:J$13,1) + COUNTIF(J$4:J5,J5)-1</f>
        <v>9</v>
      </c>
      <c r="J5" s="8">
        <f ca="1">VLOOKUP("Thirds2",$B$4:$E$23,4,FALSE)</f>
        <v>154.12139528498844</v>
      </c>
      <c r="L5" s="14">
        <v>2</v>
      </c>
      <c r="M5" s="18">
        <f t="shared" ref="M5:M13" ca="1" si="1">VLOOKUP(L5,G$4:H$13,2,FALSE)</f>
        <v>117.94498002152739</v>
      </c>
      <c r="N5" s="18">
        <f t="shared" ref="N5:N13" ca="1" si="2">VLOOKUP(L5,I$4:J$13,2,FALSE)</f>
        <v>122.41912000037549</v>
      </c>
      <c r="S5" s="13"/>
      <c r="T5" s="13"/>
    </row>
    <row r="6" spans="2:20">
      <c r="B6" s="10" t="str">
        <f ca="1">D6&amp;COUNTIF($D$4:D6,D6)</f>
        <v>One1</v>
      </c>
      <c r="C6" s="10">
        <v>3</v>
      </c>
      <c r="D6" s="17" t="str">
        <f ca="1">'Table 3.2'!E6</f>
        <v>One</v>
      </c>
      <c r="E6" s="16">
        <f t="shared" ca="1" si="0"/>
        <v>134.29115480546074</v>
      </c>
      <c r="G6" s="19">
        <f ca="1">RANK(H6,H$4:H$13,1) + COUNTIF(H$4:H6,H6)-1</f>
        <v>4</v>
      </c>
      <c r="H6" s="8">
        <f ca="1">VLOOKUP("One3",$B$4:$E$23,4,FALSE)</f>
        <v>135.22187333196032</v>
      </c>
      <c r="I6" s="19">
        <f ca="1">RANK(J6,J$4:J$13,1) + COUNTIF(J$4:J6,J6)-1</f>
        <v>10</v>
      </c>
      <c r="J6" s="8">
        <f ca="1">VLOOKUP("Thirds3",$B$4:$E$23,4,FALSE)</f>
        <v>186.08449056089816</v>
      </c>
      <c r="K6" s="13"/>
      <c r="L6" s="14">
        <v>3</v>
      </c>
      <c r="M6" s="18">
        <f t="shared" ca="1" si="1"/>
        <v>134.29115480546074</v>
      </c>
      <c r="N6" s="18">
        <f t="shared" ca="1" si="2"/>
        <v>123.1244820437754</v>
      </c>
      <c r="S6" s="13"/>
      <c r="T6" s="13"/>
    </row>
    <row r="7" spans="2:20">
      <c r="B7" s="10" t="str">
        <f ca="1">D7&amp;COUNTIF($D$4:D7,D7)</f>
        <v>Thirds3</v>
      </c>
      <c r="C7" s="10">
        <v>4</v>
      </c>
      <c r="D7" s="17" t="str">
        <f ca="1">'Table 3.2'!E7</f>
        <v>Thirds</v>
      </c>
      <c r="E7" s="16">
        <f t="shared" ca="1" si="0"/>
        <v>186.08449056089816</v>
      </c>
      <c r="G7" s="19">
        <f ca="1">RANK(H7,H$4:H$13,1) + COUNTIF(H$4:H7,H7)-1</f>
        <v>6</v>
      </c>
      <c r="H7" s="8">
        <f ca="1">VLOOKUP("One4",$B$4:$E$23,4,FALSE)</f>
        <v>139.41531819151447</v>
      </c>
      <c r="I7" s="19">
        <f ca="1">RANK(J7,J$4:J$13,1) + COUNTIF(J$4:J7,J7)-1</f>
        <v>7</v>
      </c>
      <c r="J7" s="8">
        <f ca="1">VLOOKUP("Thirds4",$B$4:$E$23,4,FALSE)</f>
        <v>141.84320667318525</v>
      </c>
      <c r="K7" s="13"/>
      <c r="L7" s="14">
        <v>4</v>
      </c>
      <c r="M7" s="18">
        <f t="shared" ca="1" si="1"/>
        <v>135.22187333196032</v>
      </c>
      <c r="N7" s="18">
        <f t="shared" ca="1" si="2"/>
        <v>135.99833768115207</v>
      </c>
      <c r="S7" s="13"/>
      <c r="T7" s="13"/>
    </row>
    <row r="8" spans="2:20">
      <c r="B8" s="10" t="str">
        <f ca="1">D8&amp;COUNTIF($D$4:D8,D8)</f>
        <v>Thirds4</v>
      </c>
      <c r="C8" s="10">
        <v>5</v>
      </c>
      <c r="D8" s="17" t="str">
        <f ca="1">'Table 3.2'!E8</f>
        <v>Thirds</v>
      </c>
      <c r="E8" s="16">
        <f t="shared" ca="1" si="0"/>
        <v>141.84320667318525</v>
      </c>
      <c r="G8" s="19">
        <f ca="1">RANK(H8,H$4:H$13,1) + COUNTIF(H$4:H8,H8)-1</f>
        <v>8</v>
      </c>
      <c r="H8" s="8">
        <f ca="1">VLOOKUP("One5",$B$4:$E$23,4,FALSE)</f>
        <v>146.79972061145196</v>
      </c>
      <c r="I8" s="19">
        <f ca="1">RANK(J8,J$4:J$13,1) + COUNTIF(J$4:J8,J8)-1</f>
        <v>5</v>
      </c>
      <c r="J8" s="8">
        <f ca="1">VLOOKUP("Thirds5",$B$4:$E$23,4,FALSE)</f>
        <v>139.96126829964055</v>
      </c>
      <c r="K8" s="13"/>
      <c r="L8" s="14">
        <v>5</v>
      </c>
      <c r="M8" s="18">
        <f t="shared" ca="1" si="1"/>
        <v>138.89387484269784</v>
      </c>
      <c r="N8" s="18">
        <f t="shared" ca="1" si="2"/>
        <v>139.96126829964055</v>
      </c>
      <c r="S8" s="13"/>
      <c r="T8" s="13"/>
    </row>
    <row r="9" spans="2:20">
      <c r="B9" s="10" t="str">
        <f ca="1">D9&amp;COUNTIF($D$4:D9,D9)</f>
        <v>One2</v>
      </c>
      <c r="C9" s="10">
        <v>6</v>
      </c>
      <c r="D9" s="17" t="str">
        <f ca="1">'Table 3.2'!E9</f>
        <v>One</v>
      </c>
      <c r="E9" s="16">
        <f t="shared" ca="1" si="0"/>
        <v>156.29665170846656</v>
      </c>
      <c r="G9" s="19">
        <f ca="1">RANK(H9,H$4:H$13,1) + COUNTIF(H$4:H9,H9)-1</f>
        <v>9</v>
      </c>
      <c r="H9" s="8">
        <f ca="1">VLOOKUP("One6",$B$4:$E$23,4,FALSE)</f>
        <v>150.97088504069558</v>
      </c>
      <c r="I9" s="19">
        <f ca="1">RANK(J9,J$4:J$13,1) + COUNTIF(J$4:J9,J9)-1</f>
        <v>2</v>
      </c>
      <c r="J9" s="8">
        <f ca="1">VLOOKUP("Thirds6",$B$4:$E$23,4,FALSE)</f>
        <v>122.41912000037549</v>
      </c>
      <c r="K9" s="13"/>
      <c r="L9" s="14">
        <v>6</v>
      </c>
      <c r="M9" s="18">
        <f t="shared" ca="1" si="1"/>
        <v>139.41531819151447</v>
      </c>
      <c r="N9" s="18">
        <f t="shared" ca="1" si="2"/>
        <v>140.98119874244586</v>
      </c>
      <c r="P9" s="13"/>
      <c r="Q9" s="13"/>
      <c r="R9" s="13"/>
      <c r="S9" s="13"/>
      <c r="T9" s="13"/>
    </row>
    <row r="10" spans="2:20">
      <c r="B10" s="10" t="str">
        <f ca="1">D10&amp;COUNTIF($D$4:D10,D10)</f>
        <v>Thirds5</v>
      </c>
      <c r="C10" s="10">
        <v>7</v>
      </c>
      <c r="D10" s="17" t="str">
        <f ca="1">'Table 3.2'!E10</f>
        <v>Thirds</v>
      </c>
      <c r="E10" s="16">
        <f t="shared" ca="1" si="0"/>
        <v>139.96126829964055</v>
      </c>
      <c r="G10" s="19">
        <f ca="1">RANK(H10,H$4:H$13,1) + COUNTIF(H$4:H10,H10)-1</f>
        <v>5</v>
      </c>
      <c r="H10" s="8">
        <f ca="1">VLOOKUP("One7",$B$4:$E$23,4,FALSE)</f>
        <v>138.89387484269784</v>
      </c>
      <c r="I10" s="19">
        <f ca="1">RANK(J10,J$4:J$13,1) + COUNTIF(J$4:J10,J10)-1</f>
        <v>3</v>
      </c>
      <c r="J10" s="8">
        <f ca="1">VLOOKUP("Thirds7",$B$4:$E$23,4,FALSE)</f>
        <v>123.1244820437754</v>
      </c>
      <c r="K10" s="13"/>
      <c r="L10" s="14">
        <v>7</v>
      </c>
      <c r="M10" s="18">
        <f t="shared" ca="1" si="1"/>
        <v>143.73230170665991</v>
      </c>
      <c r="N10" s="18">
        <f t="shared" ca="1" si="2"/>
        <v>141.84320667318525</v>
      </c>
    </row>
    <row r="11" spans="2:20">
      <c r="B11" s="10" t="str">
        <f ca="1">D11&amp;COUNTIF($D$4:D11,D11)</f>
        <v>One3</v>
      </c>
      <c r="C11" s="10">
        <v>8</v>
      </c>
      <c r="D11" s="17" t="str">
        <f ca="1">'Table 3.2'!E11</f>
        <v>One</v>
      </c>
      <c r="E11" s="16">
        <f t="shared" ca="1" si="0"/>
        <v>135.22187333196032</v>
      </c>
      <c r="G11" s="19">
        <f ca="1">RANK(H11,H$4:H$13,1) + COUNTIF(H$4:H11,H11)-1</f>
        <v>2</v>
      </c>
      <c r="H11" s="8">
        <f ca="1">VLOOKUP("One8",$B$4:$E$23,4,FALSE)</f>
        <v>117.94498002152739</v>
      </c>
      <c r="I11" s="19">
        <f ca="1">RANK(J11,J$4:J$13,1) + COUNTIF(J$4:J11,J11)-1</f>
        <v>8</v>
      </c>
      <c r="J11" s="8">
        <f ca="1">VLOOKUP("Thirds8",$B$4:$E$23,4,FALSE)</f>
        <v>147.01449656250819</v>
      </c>
      <c r="K11" s="13"/>
      <c r="L11" s="14">
        <v>8</v>
      </c>
      <c r="M11" s="18">
        <f t="shared" ca="1" si="1"/>
        <v>146.79972061145196</v>
      </c>
      <c r="N11" s="18">
        <f t="shared" ca="1" si="2"/>
        <v>147.01449656250819</v>
      </c>
    </row>
    <row r="12" spans="2:20">
      <c r="B12" s="10" t="str">
        <f ca="1">D12&amp;COUNTIF($D$4:D12,D12)</f>
        <v>Thirds6</v>
      </c>
      <c r="C12" s="10">
        <v>9</v>
      </c>
      <c r="D12" s="17" t="str">
        <f ca="1">'Table 3.2'!E12</f>
        <v>Thirds</v>
      </c>
      <c r="E12" s="16">
        <f t="shared" ca="1" si="0"/>
        <v>122.41912000037549</v>
      </c>
      <c r="G12" s="19">
        <f ca="1">RANK(H12,H$4:H$13,1) + COUNTIF(H$4:H12,H12)-1</f>
        <v>7</v>
      </c>
      <c r="H12" s="8">
        <f ca="1">VLOOKUP("One9",$B$4:$E$23,4,FALSE)</f>
        <v>143.73230170665991</v>
      </c>
      <c r="I12" s="19">
        <f ca="1">RANK(J12,J$4:J$13,1) + COUNTIF(J$4:J12,J12)-1</f>
        <v>6</v>
      </c>
      <c r="J12" s="8">
        <f ca="1">VLOOKUP("Thirds9",$B$4:$E$23,4,FALSE)</f>
        <v>140.98119874244586</v>
      </c>
      <c r="K12" s="13"/>
      <c r="L12" s="14">
        <v>9</v>
      </c>
      <c r="M12" s="18">
        <f t="shared" ca="1" si="1"/>
        <v>150.97088504069558</v>
      </c>
      <c r="N12" s="18">
        <f t="shared" ca="1" si="2"/>
        <v>154.12139528498844</v>
      </c>
    </row>
    <row r="13" spans="2:20">
      <c r="B13" s="10" t="str">
        <f ca="1">D13&amp;COUNTIF($D$4:D13,D13)</f>
        <v>One4</v>
      </c>
      <c r="C13" s="10">
        <v>10</v>
      </c>
      <c r="D13" s="17" t="str">
        <f ca="1">'Table 3.2'!E13</f>
        <v>One</v>
      </c>
      <c r="E13" s="16">
        <f t="shared" ca="1" si="0"/>
        <v>139.41531819151447</v>
      </c>
      <c r="G13" s="19">
        <f ca="1">RANK(H13,H$4:H$13,1) + COUNTIF(H$4:H13,H13)-1</f>
        <v>1</v>
      </c>
      <c r="H13" s="8">
        <f ca="1">VLOOKUP("One10",$B$4:$E$23,4,FALSE)</f>
        <v>106.13366052093033</v>
      </c>
      <c r="I13" s="19">
        <f ca="1">RANK(J13,J$4:J$13,1) + COUNTIF(J$4:J13,J13)-1</f>
        <v>1</v>
      </c>
      <c r="J13" s="8">
        <f ca="1">VLOOKUP("Thirds10",$B$4:$E$23,4,FALSE)</f>
        <v>110.20963248970395</v>
      </c>
      <c r="K13" s="13"/>
      <c r="L13" s="14">
        <v>10</v>
      </c>
      <c r="M13" s="18">
        <f t="shared" ca="1" si="1"/>
        <v>156.29665170846656</v>
      </c>
      <c r="N13" s="18">
        <f t="shared" ca="1" si="2"/>
        <v>186.08449056089816</v>
      </c>
    </row>
    <row r="14" spans="2:20">
      <c r="B14" s="10" t="str">
        <f ca="1">D14&amp;COUNTIF($D$4:D14,D14)</f>
        <v>Thirds7</v>
      </c>
      <c r="C14" s="10">
        <v>11</v>
      </c>
      <c r="D14" s="17" t="str">
        <f ca="1">'Table 3.2'!E14</f>
        <v>Thirds</v>
      </c>
      <c r="E14" s="16">
        <f t="shared" ca="1" si="0"/>
        <v>123.1244820437754</v>
      </c>
    </row>
    <row r="15" spans="2:20">
      <c r="B15" s="10" t="str">
        <f ca="1">D15&amp;COUNTIF($D$4:D15,D15)</f>
        <v>One5</v>
      </c>
      <c r="C15" s="10">
        <v>12</v>
      </c>
      <c r="D15" s="17" t="str">
        <f ca="1">'Table 3.2'!E15</f>
        <v>One</v>
      </c>
      <c r="E15" s="16">
        <f t="shared" ca="1" si="0"/>
        <v>146.79972061145196</v>
      </c>
      <c r="O15" s="24" t="s">
        <v>33</v>
      </c>
      <c r="P15" s="24"/>
      <c r="Q15" s="24"/>
    </row>
    <row r="16" spans="2:20">
      <c r="B16" s="10" t="str">
        <f ca="1">D16&amp;COUNTIF($D$4:D16,D16)</f>
        <v>Thirds8</v>
      </c>
      <c r="C16" s="10">
        <v>13</v>
      </c>
      <c r="D16" s="17" t="str">
        <f ca="1">'Table 3.2'!E16</f>
        <v>Thirds</v>
      </c>
      <c r="E16" s="16">
        <f t="shared" ca="1" si="0"/>
        <v>147.01449656250819</v>
      </c>
      <c r="M16" s="13"/>
      <c r="N16" s="13"/>
      <c r="O16" s="14" t="s">
        <v>34</v>
      </c>
      <c r="P16" s="14" t="s">
        <v>31</v>
      </c>
      <c r="Q16" s="14" t="s">
        <v>32</v>
      </c>
    </row>
    <row r="17" spans="2:17">
      <c r="B17" s="10" t="str">
        <f ca="1">D17&amp;COUNTIF($D$4:D17,D17)</f>
        <v>One6</v>
      </c>
      <c r="C17" s="10">
        <v>14</v>
      </c>
      <c r="D17" s="17" t="str">
        <f ca="1">'Table 3.2'!E17</f>
        <v>One</v>
      </c>
      <c r="E17" s="16">
        <f t="shared" ca="1" si="0"/>
        <v>150.97088504069558</v>
      </c>
      <c r="O17" s="14" t="s">
        <v>12</v>
      </c>
      <c r="P17" s="22">
        <f ca="1">M4</f>
        <v>106.13366052093033</v>
      </c>
      <c r="Q17" s="22">
        <f ca="1">N4</f>
        <v>110.20963248970395</v>
      </c>
    </row>
    <row r="18" spans="2:17">
      <c r="B18" s="10" t="str">
        <f ca="1">D18&amp;COUNTIF($D$4:D18,D18)</f>
        <v>One7</v>
      </c>
      <c r="C18" s="10">
        <v>15</v>
      </c>
      <c r="D18" s="17" t="str">
        <f ca="1">'Table 3.2'!E18</f>
        <v>One</v>
      </c>
      <c r="E18" s="16">
        <f t="shared" ca="1" si="0"/>
        <v>138.89387484269784</v>
      </c>
      <c r="O18" s="14" t="s">
        <v>13</v>
      </c>
      <c r="P18" s="22">
        <f ca="1">M6</f>
        <v>134.29115480546074</v>
      </c>
      <c r="Q18" s="22">
        <f ca="1">N6</f>
        <v>123.1244820437754</v>
      </c>
    </row>
    <row r="19" spans="2:17">
      <c r="B19" s="10" t="str">
        <f ca="1">D19&amp;COUNTIF($D$4:D19,D19)</f>
        <v>One8</v>
      </c>
      <c r="C19" s="10">
        <v>16</v>
      </c>
      <c r="D19" s="17" t="str">
        <f ca="1">'Table 3.2'!E19</f>
        <v>One</v>
      </c>
      <c r="E19" s="16">
        <f t="shared" ca="1" si="0"/>
        <v>117.94498002152739</v>
      </c>
      <c r="O19" s="14" t="s">
        <v>14</v>
      </c>
      <c r="P19" s="22">
        <f ca="1">AVERAGE(M8:M9)</f>
        <v>139.15459651710614</v>
      </c>
      <c r="Q19" s="22">
        <f ca="1">AVERAGE(N8:N9)</f>
        <v>140.47123352104319</v>
      </c>
    </row>
    <row r="20" spans="2:17">
      <c r="B20" s="10" t="str">
        <f ca="1">D20&amp;COUNTIF($D$4:D20,D20)</f>
        <v>Thirds9</v>
      </c>
      <c r="C20" s="10">
        <v>17</v>
      </c>
      <c r="D20" s="17" t="str">
        <f ca="1">'Table 3.2'!E20</f>
        <v>Thirds</v>
      </c>
      <c r="E20" s="16">
        <f t="shared" ca="1" si="0"/>
        <v>140.98119874244586</v>
      </c>
      <c r="O20" s="14" t="s">
        <v>15</v>
      </c>
      <c r="P20" s="22">
        <f ca="1">M11</f>
        <v>146.79972061145196</v>
      </c>
      <c r="Q20" s="22">
        <f ca="1">N11</f>
        <v>147.01449656250819</v>
      </c>
    </row>
    <row r="21" spans="2:17">
      <c r="B21" s="10" t="str">
        <f ca="1">D21&amp;COUNTIF($D$4:D21,D21)</f>
        <v>Thirds10</v>
      </c>
      <c r="C21" s="10">
        <v>18</v>
      </c>
      <c r="D21" s="17" t="str">
        <f ca="1">'Table 3.2'!E21</f>
        <v>Thirds</v>
      </c>
      <c r="E21" s="16">
        <f t="shared" ca="1" si="0"/>
        <v>110.20963248970395</v>
      </c>
      <c r="O21" s="14" t="s">
        <v>16</v>
      </c>
      <c r="P21" s="22">
        <f ca="1">M13</f>
        <v>156.29665170846656</v>
      </c>
      <c r="Q21" s="22">
        <f ca="1">N13</f>
        <v>186.08449056089816</v>
      </c>
    </row>
    <row r="22" spans="2:17">
      <c r="B22" s="10" t="str">
        <f ca="1">D22&amp;COUNTIF($D$4:D22,D22)</f>
        <v>One9</v>
      </c>
      <c r="C22" s="10">
        <v>19</v>
      </c>
      <c r="D22" s="17" t="str">
        <f ca="1">'Table 3.2'!E22</f>
        <v>One</v>
      </c>
      <c r="E22" s="16">
        <f t="shared" ca="1" si="0"/>
        <v>143.73230170665991</v>
      </c>
    </row>
    <row r="23" spans="2:17">
      <c r="B23" s="10" t="str">
        <f ca="1">D23&amp;COUNTIF($D$4:D23,D23)</f>
        <v>One10</v>
      </c>
      <c r="C23" s="10">
        <v>20</v>
      </c>
      <c r="D23" s="17" t="str">
        <f ca="1">'Table 3.2'!E23</f>
        <v>One</v>
      </c>
      <c r="E23" s="16">
        <f t="shared" ca="1" si="0"/>
        <v>106.13366052093033</v>
      </c>
    </row>
  </sheetData>
  <mergeCells count="4">
    <mergeCell ref="O15:Q15"/>
    <mergeCell ref="G2:J2"/>
    <mergeCell ref="C2:E2"/>
    <mergeCell ref="L2:N2"/>
  </mergeCells>
  <phoneticPr fontId="1" type="noConversion"/>
  <pageMargins left="0.7" right="0.7" top="0.75" bottom="0.75" header="0.3" footer="0.3"/>
  <pageSetup orientation="portrait" r:id="rId1"/>
  <ignoredErrors>
    <ignoredError sqref="H4:H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1D05-7FB7-4FD6-9F4F-C9DC2DF2BA36}">
  <dimension ref="A1:I28"/>
  <sheetViews>
    <sheetView showGridLines="0" showRowColHeaders="0" zoomScaleNormal="100" workbookViewId="0">
      <selection activeCell="O10" sqref="O10"/>
    </sheetView>
  </sheetViews>
  <sheetFormatPr defaultRowHeight="15.3"/>
  <cols>
    <col min="1" max="1" width="8.296875" style="15" customWidth="1"/>
    <col min="2" max="2" width="8.796875" style="2"/>
    <col min="3" max="3" width="14.25" style="2" customWidth="1"/>
    <col min="4" max="4" width="14.09765625" style="2" customWidth="1"/>
    <col min="5" max="5" width="15.6484375" style="2" customWidth="1"/>
    <col min="6" max="6" width="1.6484375" style="15" customWidth="1"/>
    <col min="7" max="16384" width="8.796875" style="2"/>
  </cols>
  <sheetData>
    <row r="1" spans="2:9" s="15" customFormat="1" ht="12.9" customHeight="1"/>
    <row r="2" spans="2:9">
      <c r="B2" s="23" t="s">
        <v>17</v>
      </c>
      <c r="C2" s="23"/>
      <c r="D2" s="23"/>
      <c r="E2" s="23"/>
    </row>
    <row r="3" spans="2:9">
      <c r="B3" s="3" t="s">
        <v>5</v>
      </c>
      <c r="C3" s="3" t="s">
        <v>21</v>
      </c>
      <c r="D3" s="3" t="s">
        <v>20</v>
      </c>
      <c r="E3" s="3" t="s">
        <v>22</v>
      </c>
      <c r="F3" s="20"/>
    </row>
    <row r="4" spans="2:9">
      <c r="B4" s="3">
        <v>1</v>
      </c>
      <c r="C4" s="8">
        <f ca="1">'Table 3.3'!M4</f>
        <v>106.13366052093033</v>
      </c>
      <c r="D4" s="7">
        <f ca="1">C4-$H$14</f>
        <v>-30.836381557206153</v>
      </c>
      <c r="E4" s="7">
        <f ca="1">D4^2</f>
        <v>950.88242754160376</v>
      </c>
      <c r="F4" s="21"/>
    </row>
    <row r="5" spans="2:9">
      <c r="B5" s="3">
        <v>2</v>
      </c>
      <c r="C5" s="8">
        <f ca="1">'Table 3.3'!M5</f>
        <v>117.94498002152739</v>
      </c>
      <c r="D5" s="7">
        <f t="shared" ref="D5:D13" ca="1" si="0">C5-$H$14</f>
        <v>-19.025062056609102</v>
      </c>
      <c r="E5" s="7">
        <f t="shared" ref="E5:E13" ca="1" si="1">D5^2</f>
        <v>361.95298625782732</v>
      </c>
      <c r="F5" s="21"/>
    </row>
    <row r="6" spans="2:9">
      <c r="B6" s="3">
        <v>3</v>
      </c>
      <c r="C6" s="8">
        <f ca="1">'Table 3.3'!M6</f>
        <v>134.29115480546074</v>
      </c>
      <c r="D6" s="7">
        <f t="shared" ca="1" si="0"/>
        <v>-2.6788872726757518</v>
      </c>
      <c r="E6" s="7">
        <f t="shared" ca="1" si="1"/>
        <v>7.1764370197041281</v>
      </c>
      <c r="F6" s="21"/>
    </row>
    <row r="7" spans="2:9">
      <c r="B7" s="3">
        <v>4</v>
      </c>
      <c r="C7" s="8">
        <f ca="1">'Table 3.3'!M7</f>
        <v>135.22187333196032</v>
      </c>
      <c r="D7" s="7">
        <f t="shared" ca="1" si="0"/>
        <v>-1.7481687461761624</v>
      </c>
      <c r="E7" s="7">
        <f t="shared" ca="1" si="1"/>
        <v>3.0560939651071357</v>
      </c>
      <c r="F7" s="21"/>
    </row>
    <row r="8" spans="2:9">
      <c r="B8" s="3">
        <v>5</v>
      </c>
      <c r="C8" s="8">
        <f ca="1">'Table 3.3'!M8</f>
        <v>138.89387484269784</v>
      </c>
      <c r="D8" s="7">
        <f t="shared" ca="1" si="0"/>
        <v>1.9238327645613538</v>
      </c>
      <c r="E8" s="7">
        <f t="shared" ca="1" si="1"/>
        <v>3.7011325059997811</v>
      </c>
      <c r="F8" s="21"/>
    </row>
    <row r="9" spans="2:9">
      <c r="B9" s="3">
        <v>6</v>
      </c>
      <c r="C9" s="8">
        <f ca="1">'Table 3.3'!M9</f>
        <v>139.41531819151447</v>
      </c>
      <c r="D9" s="7">
        <f t="shared" ca="1" si="0"/>
        <v>2.4452761133779859</v>
      </c>
      <c r="E9" s="7">
        <f t="shared" ca="1" si="1"/>
        <v>5.9793752706569485</v>
      </c>
      <c r="F9" s="21"/>
    </row>
    <row r="10" spans="2:9">
      <c r="B10" s="3">
        <v>7</v>
      </c>
      <c r="C10" s="8">
        <f ca="1">'Table 3.3'!M10</f>
        <v>143.73230170665991</v>
      </c>
      <c r="D10" s="7">
        <f t="shared" ca="1" si="0"/>
        <v>6.7622596285234238</v>
      </c>
      <c r="E10" s="7">
        <f t="shared" ca="1" si="1"/>
        <v>45.728155283557754</v>
      </c>
      <c r="F10" s="21"/>
    </row>
    <row r="11" spans="2:9">
      <c r="B11" s="3">
        <v>8</v>
      </c>
      <c r="C11" s="8">
        <f ca="1">'Table 3.3'!M11</f>
        <v>146.79972061145196</v>
      </c>
      <c r="D11" s="7">
        <f t="shared" ca="1" si="0"/>
        <v>9.829678533315473</v>
      </c>
      <c r="E11" s="7">
        <f t="shared" ca="1" si="1"/>
        <v>96.622580068323032</v>
      </c>
      <c r="F11" s="21"/>
    </row>
    <row r="12" spans="2:9">
      <c r="B12" s="3">
        <v>9</v>
      </c>
      <c r="C12" s="8">
        <f ca="1">'Table 3.3'!M12</f>
        <v>150.97088504069558</v>
      </c>
      <c r="D12" s="7">
        <f t="shared" ca="1" si="0"/>
        <v>14.000842962559091</v>
      </c>
      <c r="E12" s="7">
        <f t="shared" ca="1" si="1"/>
        <v>196.02360366224042</v>
      </c>
      <c r="F12" s="21"/>
    </row>
    <row r="13" spans="2:9">
      <c r="B13" s="3">
        <v>10</v>
      </c>
      <c r="C13" s="8">
        <f ca="1">'Table 3.3'!M13</f>
        <v>156.29665170846656</v>
      </c>
      <c r="D13" s="7">
        <f t="shared" ca="1" si="0"/>
        <v>19.326609630330069</v>
      </c>
      <c r="E13" s="7">
        <f t="shared" ca="1" si="1"/>
        <v>373.51783980316696</v>
      </c>
      <c r="F13" s="21"/>
      <c r="G13" s="2" t="s">
        <v>23</v>
      </c>
      <c r="H13" s="2" t="s">
        <v>26</v>
      </c>
      <c r="I13" s="2" t="s">
        <v>27</v>
      </c>
    </row>
    <row r="14" spans="2:9">
      <c r="C14" s="9">
        <f ca="1">SUM(C4:C13)</f>
        <v>1369.700420781365</v>
      </c>
      <c r="D14" s="9">
        <f ca="1">SUM(D4:D13)</f>
        <v>2.2737367544323206E-13</v>
      </c>
      <c r="E14" s="9">
        <f ca="1">SUM(E4:E13)</f>
        <v>2044.640631378187</v>
      </c>
      <c r="F14" s="21"/>
      <c r="G14" s="11">
        <f ca="1">SQRT(E14/(B13-1))</f>
        <v>15.072567544229289</v>
      </c>
      <c r="H14" s="12">
        <f ca="1">AVERAGE(C4:C13)</f>
        <v>136.97004207813649</v>
      </c>
      <c r="I14" s="12">
        <f ca="1">MEDIAN(C4:C13)</f>
        <v>139.15459651710614</v>
      </c>
    </row>
    <row r="16" spans="2:9">
      <c r="B16" s="23" t="s">
        <v>18</v>
      </c>
      <c r="C16" s="23"/>
      <c r="D16" s="23"/>
      <c r="E16" s="23"/>
    </row>
    <row r="17" spans="2:9">
      <c r="B17" s="3" t="s">
        <v>5</v>
      </c>
      <c r="C17" s="3" t="s">
        <v>21</v>
      </c>
      <c r="D17" s="3" t="s">
        <v>20</v>
      </c>
      <c r="E17" s="3" t="s">
        <v>22</v>
      </c>
      <c r="F17" s="20"/>
    </row>
    <row r="18" spans="2:9">
      <c r="B18" s="3">
        <v>1</v>
      </c>
      <c r="C18" s="8">
        <f ca="1">'Table 3.3'!N4</f>
        <v>110.20963248970395</v>
      </c>
      <c r="D18" s="7">
        <f ca="1">C18-$H$28</f>
        <v>-29.966130344163389</v>
      </c>
      <c r="E18" s="7">
        <f ca="1">D18^2</f>
        <v>897.96896780338989</v>
      </c>
      <c r="F18" s="21"/>
    </row>
    <row r="19" spans="2:9">
      <c r="B19" s="3">
        <v>2</v>
      </c>
      <c r="C19" s="8">
        <f ca="1">'Table 3.3'!N5</f>
        <v>122.41912000037549</v>
      </c>
      <c r="D19" s="7">
        <f t="shared" ref="D19:D27" ca="1" si="2">C19-$H$28</f>
        <v>-17.756642833491853</v>
      </c>
      <c r="E19" s="7">
        <f t="shared" ref="E19:E27" ca="1" si="3">D19^2</f>
        <v>315.29836471619757</v>
      </c>
      <c r="F19" s="21"/>
    </row>
    <row r="20" spans="2:9">
      <c r="B20" s="3">
        <v>3</v>
      </c>
      <c r="C20" s="8">
        <f ca="1">'Table 3.3'!N6</f>
        <v>123.1244820437754</v>
      </c>
      <c r="D20" s="7">
        <f t="shared" ca="1" si="2"/>
        <v>-17.051280790091937</v>
      </c>
      <c r="E20" s="7">
        <f t="shared" ca="1" si="3"/>
        <v>290.74617658255829</v>
      </c>
      <c r="F20" s="21"/>
    </row>
    <row r="21" spans="2:9">
      <c r="B21" s="3">
        <v>4</v>
      </c>
      <c r="C21" s="8">
        <f ca="1">'Table 3.3'!N7</f>
        <v>135.99833768115207</v>
      </c>
      <c r="D21" s="7">
        <f t="shared" ca="1" si="2"/>
        <v>-4.1774251527152728</v>
      </c>
      <c r="E21" s="7">
        <f t="shared" ca="1" si="3"/>
        <v>17.45088090653822</v>
      </c>
      <c r="F21" s="21"/>
    </row>
    <row r="22" spans="2:9">
      <c r="B22" s="3">
        <v>5</v>
      </c>
      <c r="C22" s="8">
        <f ca="1">'Table 3.3'!N8</f>
        <v>139.96126829964055</v>
      </c>
      <c r="D22" s="7">
        <f t="shared" ca="1" si="2"/>
        <v>-0.21449453422678744</v>
      </c>
      <c r="E22" s="7">
        <f t="shared" ca="1" si="3"/>
        <v>4.6007905213166486E-2</v>
      </c>
      <c r="F22" s="21"/>
    </row>
    <row r="23" spans="2:9">
      <c r="B23" s="3">
        <v>6</v>
      </c>
      <c r="C23" s="8">
        <f ca="1">'Table 3.3'!N9</f>
        <v>140.98119874244586</v>
      </c>
      <c r="D23" s="7">
        <f t="shared" ca="1" si="2"/>
        <v>0.80543590857851655</v>
      </c>
      <c r="E23" s="7">
        <f t="shared" ca="1" si="3"/>
        <v>0.64872700282770046</v>
      </c>
      <c r="F23" s="21"/>
    </row>
    <row r="24" spans="2:9">
      <c r="B24" s="3">
        <v>7</v>
      </c>
      <c r="C24" s="8">
        <f ca="1">'Table 3.3'!N10</f>
        <v>141.84320667318525</v>
      </c>
      <c r="D24" s="7">
        <f t="shared" ca="1" si="2"/>
        <v>1.6674438393179116</v>
      </c>
      <c r="E24" s="7">
        <f t="shared" ca="1" si="3"/>
        <v>2.7803689572792574</v>
      </c>
      <c r="F24" s="21"/>
    </row>
    <row r="25" spans="2:9">
      <c r="B25" s="3">
        <v>8</v>
      </c>
      <c r="C25" s="8">
        <f ca="1">'Table 3.3'!N11</f>
        <v>147.01449656250819</v>
      </c>
      <c r="D25" s="7">
        <f t="shared" ca="1" si="2"/>
        <v>6.8387337286408467</v>
      </c>
      <c r="E25" s="7">
        <f t="shared" ca="1" si="3"/>
        <v>46.768279011249938</v>
      </c>
      <c r="F25" s="21"/>
    </row>
    <row r="26" spans="2:9">
      <c r="B26" s="3">
        <v>9</v>
      </c>
      <c r="C26" s="8">
        <f ca="1">'Table 3.3'!N12</f>
        <v>154.12139528498844</v>
      </c>
      <c r="D26" s="7">
        <f t="shared" ca="1" si="2"/>
        <v>13.945632451121099</v>
      </c>
      <c r="E26" s="7">
        <f t="shared" ca="1" si="3"/>
        <v>194.48066446176188</v>
      </c>
      <c r="F26" s="21"/>
    </row>
    <row r="27" spans="2:9">
      <c r="B27" s="3">
        <v>10</v>
      </c>
      <c r="C27" s="8">
        <f ca="1">'Table 3.3'!N13</f>
        <v>186.08449056089816</v>
      </c>
      <c r="D27" s="7">
        <f t="shared" ca="1" si="2"/>
        <v>45.908727727030822</v>
      </c>
      <c r="E27" s="7">
        <f t="shared" ca="1" si="3"/>
        <v>2107.6112815146485</v>
      </c>
      <c r="F27" s="21"/>
      <c r="G27" s="2" t="s">
        <v>19</v>
      </c>
      <c r="H27" s="2" t="s">
        <v>26</v>
      </c>
      <c r="I27" s="2" t="s">
        <v>27</v>
      </c>
    </row>
    <row r="28" spans="2:9">
      <c r="C28" s="9">
        <f ca="1">SUM(C18:C27)</f>
        <v>1401.7576283386734</v>
      </c>
      <c r="D28" s="9">
        <f ca="1">SUM(D18:D27)</f>
        <v>0</v>
      </c>
      <c r="E28" s="9">
        <f t="shared" ref="E28" ca="1" si="4">SUM(E18:E27)</f>
        <v>3873.7997188616641</v>
      </c>
      <c r="F28" s="21"/>
      <c r="G28" s="11">
        <f ca="1">SQRT(E28/(B27-1))</f>
        <v>20.746618784385792</v>
      </c>
      <c r="H28" s="12">
        <f ca="1">AVERAGE(C18:C27)</f>
        <v>140.17576283386734</v>
      </c>
      <c r="I28" s="12">
        <f ca="1">MEDIAN(C18:C27)</f>
        <v>140.47123352104319</v>
      </c>
    </row>
  </sheetData>
  <mergeCells count="2">
    <mergeCell ref="B2:E2"/>
    <mergeCell ref="B16:E16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3.2</vt:lpstr>
      <vt:lpstr>Table 3.3</vt:lpstr>
      <vt:lpstr>Table 3.4,3.5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03825d0a-1f9a-4e1c-b94f-d658cf78aa6b</vt:lpwstr>
  </property>
</Properties>
</file>