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90" yWindow="-90" windowWidth="23235" windowHeight="12555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3" l="1"/>
  <c r="E22" i="3" l="1"/>
  <c r="E23" i="3"/>
  <c r="E24" i="3"/>
  <c r="E25" i="3"/>
  <c r="E26" i="3"/>
  <c r="E27" i="3"/>
  <c r="E28" i="3"/>
  <c r="E29" i="3"/>
  <c r="E30" i="3"/>
  <c r="E21" i="3"/>
  <c r="E5" i="3"/>
  <c r="E6" i="3"/>
  <c r="E7" i="3"/>
  <c r="E8" i="3"/>
  <c r="E9" i="3"/>
  <c r="E10" i="3"/>
  <c r="E11" i="3"/>
  <c r="E12" i="3"/>
  <c r="E13" i="3"/>
  <c r="E4" i="3"/>
  <c r="G17" i="3"/>
  <c r="H3" i="2" l="1"/>
  <c r="H4" i="2"/>
  <c r="H5" i="2"/>
  <c r="H6" i="2"/>
  <c r="H7" i="2"/>
  <c r="H8" i="2"/>
  <c r="H9" i="2"/>
  <c r="H10" i="2"/>
  <c r="H11" i="2"/>
  <c r="H12" i="2"/>
  <c r="F30" i="3" l="1"/>
  <c r="G30" i="3" s="1"/>
  <c r="H30" i="3" s="1"/>
  <c r="F13" i="3"/>
  <c r="G13" i="3" s="1"/>
  <c r="H13" i="3" s="1"/>
  <c r="F29" i="3"/>
  <c r="G29" i="3" s="1"/>
  <c r="H29" i="3" s="1"/>
  <c r="F12" i="3"/>
  <c r="G12" i="3" s="1"/>
  <c r="H12" i="3" s="1"/>
  <c r="F28" i="3"/>
  <c r="G28" i="3" s="1"/>
  <c r="H28" i="3" s="1"/>
  <c r="F11" i="3"/>
  <c r="G11" i="3" s="1"/>
  <c r="H11" i="3" s="1"/>
  <c r="F27" i="3"/>
  <c r="G27" i="3" s="1"/>
  <c r="H27" i="3" s="1"/>
  <c r="F10" i="3"/>
  <c r="G10" i="3" s="1"/>
  <c r="H10" i="3" s="1"/>
  <c r="F26" i="3"/>
  <c r="G26" i="3" s="1"/>
  <c r="H26" i="3" s="1"/>
  <c r="F9" i="3"/>
  <c r="G9" i="3" s="1"/>
  <c r="H9" i="3" s="1"/>
  <c r="F25" i="3"/>
  <c r="G25" i="3" s="1"/>
  <c r="H25" i="3" s="1"/>
  <c r="F8" i="3"/>
  <c r="G8" i="3" s="1"/>
  <c r="H8" i="3" s="1"/>
  <c r="F24" i="3"/>
  <c r="G24" i="3" s="1"/>
  <c r="H24" i="3" s="1"/>
  <c r="F7" i="3"/>
  <c r="G7" i="3" s="1"/>
  <c r="H7" i="3" s="1"/>
  <c r="F23" i="3"/>
  <c r="G23" i="3" s="1"/>
  <c r="H23" i="3" s="1"/>
  <c r="F6" i="3"/>
  <c r="G6" i="3" s="1"/>
  <c r="H6" i="3" s="1"/>
  <c r="F22" i="3"/>
  <c r="G22" i="3" s="1"/>
  <c r="H22" i="3" s="1"/>
  <c r="F5" i="3"/>
  <c r="G5" i="3" s="1"/>
  <c r="H5" i="3" s="1"/>
  <c r="F21" i="3"/>
  <c r="G21" i="3" s="1"/>
  <c r="H21" i="3" s="1"/>
  <c r="F4" i="3"/>
  <c r="G4" i="3" s="1"/>
  <c r="H4" i="3" s="1"/>
  <c r="H15" i="3" l="1"/>
  <c r="H16" i="3" s="1"/>
  <c r="H32" i="3"/>
  <c r="H33" i="3" s="1"/>
  <c r="G35" i="3" l="1"/>
  <c r="H35" i="3"/>
  <c r="G18" i="3"/>
  <c r="H18" i="3"/>
</calcChain>
</file>

<file path=xl/comments1.xml><?xml version="1.0" encoding="utf-8"?>
<comments xmlns="http://schemas.openxmlformats.org/spreadsheetml/2006/main">
  <authors>
    <author>Author</author>
  </authors>
  <commentList>
    <comment ref="H1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  </r>
      </text>
    </comment>
    <comment ref="H3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  </r>
      </text>
    </comment>
  </commentList>
</comments>
</file>

<file path=xl/sharedStrings.xml><?xml version="1.0" encoding="utf-8"?>
<sst xmlns="http://schemas.openxmlformats.org/spreadsheetml/2006/main" count="87" uniqueCount="37">
  <si>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</si>
  <si>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</si>
  <si>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</si>
  <si>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</si>
  <si>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</si>
  <si>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</si>
  <si>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</si>
  <si>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</si>
  <si>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</si>
  <si>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</si>
  <si>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</si>
  <si>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</si>
  <si>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</si>
  <si>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</si>
  <si>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</si>
  <si>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</si>
  <si>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</si>
  <si>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</si>
  <si>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</si>
  <si>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</si>
  <si>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</si>
  <si>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</si>
  <si>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</si>
  <si>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</si>
  <si>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</si>
  <si>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</si>
  <si>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</si>
  <si>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</si>
  <si>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</si>
  <si>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</si>
  <si>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</si>
  <si>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</si>
  <si>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</si>
  <si>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</si>
  <si>
    <t>95% Prediction inverval:</t>
    <phoneticPr fontId="1" type="noConversion"/>
  </si>
  <si>
    <t>R output:</t>
    <phoneticPr fontId="1" type="noConversion"/>
  </si>
  <si>
    <t>Fill in the output from R to check the difference!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</si>
</sst>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_ "/>
    <numFmt numFmtId="166" formatCode="0.00000000000000_ "/>
    <numFmt numFmtId="167" formatCode="0.00000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  <font>
      <sz val="12"/>
      <color theme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2" borderId="3" xfId="0" applyFont="1" applyFill="1" applyBorder="1"/>
    <xf numFmtId="165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65" fontId="3" fillId="0" borderId="1" xfId="0" applyNumberFormat="1" applyFont="1" applyBorder="1"/>
    <xf numFmtId="0" fontId="2" fillId="0" borderId="0" xfId="0" applyFont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121</c:v>
                </c:pt>
                <c:pt idx="1">
                  <c:v>81</c:v>
                </c:pt>
                <c:pt idx="2">
                  <c:v>21</c:v>
                </c:pt>
                <c:pt idx="3">
                  <c:v>101</c:v>
                </c:pt>
                <c:pt idx="4">
                  <c:v>201</c:v>
                </c:pt>
                <c:pt idx="5">
                  <c:v>461</c:v>
                </c:pt>
                <c:pt idx="6">
                  <c:v>9</c:v>
                </c:pt>
                <c:pt idx="7">
                  <c:v>81</c:v>
                </c:pt>
                <c:pt idx="8">
                  <c:v>161</c:v>
                </c:pt>
                <c:pt idx="9">
                  <c:v>341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</c:v>
                </c:pt>
                <c:pt idx="1">
                  <c:v>29</c:v>
                </c:pt>
                <c:pt idx="2">
                  <c:v>16</c:v>
                </c:pt>
                <c:pt idx="3">
                  <c:v>83</c:v>
                </c:pt>
                <c:pt idx="4">
                  <c:v>134</c:v>
                </c:pt>
                <c:pt idx="5">
                  <c:v>255</c:v>
                </c:pt>
                <c:pt idx="6">
                  <c:v>8</c:v>
                </c:pt>
                <c:pt idx="7">
                  <c:v>43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40</c:v>
                </c:pt>
                <c:pt idx="1">
                  <c:v>29</c:v>
                </c:pt>
                <c:pt idx="2">
                  <c:v>16</c:v>
                </c:pt>
                <c:pt idx="3">
                  <c:v>83</c:v>
                </c:pt>
                <c:pt idx="4">
                  <c:v>134</c:v>
                </c:pt>
                <c:pt idx="5">
                  <c:v>255</c:v>
                </c:pt>
                <c:pt idx="6">
                  <c:v>8</c:v>
                </c:pt>
                <c:pt idx="7">
                  <c:v>43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</c:v>
                </c:pt>
                <c:pt idx="1">
                  <c:v>29</c:v>
                </c:pt>
                <c:pt idx="2">
                  <c:v>16</c:v>
                </c:pt>
                <c:pt idx="3">
                  <c:v>83</c:v>
                </c:pt>
                <c:pt idx="4">
                  <c:v>134</c:v>
                </c:pt>
                <c:pt idx="5">
                  <c:v>255</c:v>
                </c:pt>
                <c:pt idx="6">
                  <c:v>8</c:v>
                </c:pt>
                <c:pt idx="7">
                  <c:v>43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scatterChart>
        <c:scatterStyle val="lineMarker"/>
        <c:varyColors val="0"/>
        <c:ser>
          <c:idx val="1"/>
          <c:order val="1"/>
          <c:tx>
            <c:strRef>
              <c:f>'Table 4.2'!$E$3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4.2'!$E$4:$E$13</c:f>
              <c:numCache>
                <c:formatCode>0.0</c:formatCode>
                <c:ptCount val="10"/>
                <c:pt idx="0">
                  <c:v>121</c:v>
                </c:pt>
                <c:pt idx="1">
                  <c:v>81</c:v>
                </c:pt>
                <c:pt idx="2">
                  <c:v>21</c:v>
                </c:pt>
                <c:pt idx="3">
                  <c:v>101</c:v>
                </c:pt>
                <c:pt idx="4">
                  <c:v>201</c:v>
                </c:pt>
                <c:pt idx="5">
                  <c:v>461</c:v>
                </c:pt>
                <c:pt idx="6">
                  <c:v>9</c:v>
                </c:pt>
                <c:pt idx="7">
                  <c:v>81</c:v>
                </c:pt>
                <c:pt idx="8">
                  <c:v>161</c:v>
                </c:pt>
                <c:pt idx="9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A-448A-BC0F-3218F0A7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1151"/>
        <c:axId val="16603156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99967"/>
        <c:crosses val="autoZero"/>
        <c:crossBetween val="midCat"/>
      </c:valAx>
      <c:valAx>
        <c:axId val="16603156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1151"/>
        <c:crosses val="max"/>
        <c:crossBetween val="midCat"/>
      </c:valAx>
      <c:valAx>
        <c:axId val="16603115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603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4.2'!$F$20</c:f>
              <c:strCache>
                <c:ptCount val="1"/>
                <c:pt idx="0">
                  <c:v>True_Distance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40</c:v>
                </c:pt>
                <c:pt idx="1">
                  <c:v>29</c:v>
                </c:pt>
                <c:pt idx="2">
                  <c:v>16</c:v>
                </c:pt>
                <c:pt idx="3">
                  <c:v>83</c:v>
                </c:pt>
                <c:pt idx="4">
                  <c:v>134</c:v>
                </c:pt>
                <c:pt idx="5">
                  <c:v>255</c:v>
                </c:pt>
                <c:pt idx="6">
                  <c:v>8</c:v>
                </c:pt>
                <c:pt idx="7">
                  <c:v>43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2-4986-B121-BB80881FDE6C}"/>
            </c:ext>
          </c:extLst>
        </c:ser>
        <c:ser>
          <c:idx val="1"/>
          <c:order val="1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2-4986-B121-BB80881F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70303"/>
        <c:axId val="166033647"/>
      </c:scatterChart>
      <c:valAx>
        <c:axId val="12147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Guessed_Distance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3647"/>
        <c:crosses val="autoZero"/>
        <c:crossBetween val="midCat"/>
      </c:valAx>
      <c:valAx>
        <c:axId val="1660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264459</xdr:colOff>
      <xdr:row>4</xdr:row>
      <xdr:rowOff>93756</xdr:rowOff>
    </xdr:from>
    <xdr:to>
      <xdr:col>18</xdr:col>
      <xdr:colOff>331695</xdr:colOff>
      <xdr:row>18</xdr:row>
      <xdr:rowOff>13447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342003</xdr:colOff>
      <xdr:row>21</xdr:row>
      <xdr:rowOff>156882</xdr:rowOff>
    </xdr:from>
    <xdr:to>
      <xdr:col>18</xdr:col>
      <xdr:colOff>479612</xdr:colOff>
      <xdr:row>35</xdr:row>
      <xdr:rowOff>129988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73214</xdr:colOff>
      <xdr:row>4</xdr:row>
      <xdr:rowOff>112057</xdr:rowOff>
    </xdr:from>
    <xdr:to>
      <xdr:col>14</xdr:col>
      <xdr:colOff>168837</xdr:colOff>
      <xdr:row>18</xdr:row>
      <xdr:rowOff>34364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58270</xdr:colOff>
      <xdr:row>21</xdr:row>
      <xdr:rowOff>188259</xdr:rowOff>
    </xdr:from>
    <xdr:to>
      <xdr:col>14</xdr:col>
      <xdr:colOff>147918</xdr:colOff>
      <xdr:row>35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9D673-529D-4EC9-A18A-BC3F6A5B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showGridLines="0" tabSelected="1" workbookViewId="0">
      <selection activeCell="D18" sqref="D18"/>
    </sheetView>
  </sheetViews>
  <sheetFormatPr defaultRowHeight="15"/>
  <cols>
    <col min="1" max="1" width="2.28515625" customWidth="1"/>
    <col min="3" max="3" width="52" customWidth="1"/>
    <col min="4" max="4" width="24.28515625" customWidth="1"/>
    <col min="5" max="5" width="29.7109375" customWidth="1"/>
    <col min="6" max="6" width="20.42578125" customWidth="1"/>
    <col min="7" max="7" width="21.7109375" customWidth="1"/>
    <col min="8" max="8" width="39.28515625" bestFit="1" customWidth="1"/>
  </cols>
  <sheetData>
    <row r="2" spans="2:8" ht="36.75" customHeight="1">
      <c r="B2" s="4" t="s">
        <v>17</v>
      </c>
      <c r="C2" s="4" t="s">
        <v>16</v>
      </c>
      <c r="D2" s="4" t="s">
        <v>15</v>
      </c>
      <c r="E2" s="9" t="s">
        <v>14</v>
      </c>
      <c r="F2" s="10" t="s">
        <v>13</v>
      </c>
      <c r="G2" s="10" t="s">
        <v>12</v>
      </c>
      <c r="H2" s="9" t="s">
        <v>11</v>
      </c>
    </row>
    <row r="3" spans="2:8" ht="35.450000000000003" customHeight="1">
      <c r="B3" s="4">
        <v>1</v>
      </c>
      <c r="C3" s="4" t="s">
        <v>10</v>
      </c>
      <c r="D3" s="16">
        <v>42</v>
      </c>
      <c r="E3" s="8">
        <v>39</v>
      </c>
      <c r="F3" s="7">
        <v>41</v>
      </c>
      <c r="G3" s="6">
        <v>40</v>
      </c>
      <c r="H3" s="5">
        <f t="shared" ref="H3:H12" si="0">MEDIAN(E3:G3)</f>
        <v>40</v>
      </c>
    </row>
    <row r="4" spans="2:8" ht="15.75">
      <c r="B4" s="4">
        <v>2</v>
      </c>
      <c r="C4" s="4" t="s">
        <v>9</v>
      </c>
      <c r="D4" s="16">
        <v>34</v>
      </c>
      <c r="E4" s="8">
        <v>27</v>
      </c>
      <c r="F4" s="7">
        <v>29</v>
      </c>
      <c r="G4" s="6">
        <v>30</v>
      </c>
      <c r="H4" s="5">
        <f t="shared" si="0"/>
        <v>29</v>
      </c>
    </row>
    <row r="5" spans="2:8" ht="15.75">
      <c r="B5" s="4">
        <v>3</v>
      </c>
      <c r="C5" s="4" t="s">
        <v>8</v>
      </c>
      <c r="D5" s="16">
        <v>17</v>
      </c>
      <c r="E5" s="8">
        <v>16</v>
      </c>
      <c r="F5" s="7">
        <v>13</v>
      </c>
      <c r="G5" s="6">
        <v>16</v>
      </c>
      <c r="H5" s="5">
        <f t="shared" si="0"/>
        <v>16</v>
      </c>
    </row>
    <row r="6" spans="2:8" ht="15.75">
      <c r="B6" s="4">
        <v>4</v>
      </c>
      <c r="C6" s="4" t="s">
        <v>7</v>
      </c>
      <c r="D6" s="16">
        <v>88</v>
      </c>
      <c r="E6" s="8">
        <v>83</v>
      </c>
      <c r="F6" s="7">
        <v>84</v>
      </c>
      <c r="G6" s="6">
        <v>76</v>
      </c>
      <c r="H6" s="5">
        <f t="shared" si="0"/>
        <v>83</v>
      </c>
    </row>
    <row r="7" spans="2:8" ht="15.75">
      <c r="B7" s="4">
        <v>5</v>
      </c>
      <c r="C7" s="4" t="s">
        <v>6</v>
      </c>
      <c r="D7" s="16">
        <v>120</v>
      </c>
      <c r="E7" s="8">
        <v>130</v>
      </c>
      <c r="F7" s="7">
        <v>134</v>
      </c>
      <c r="G7" s="6">
        <v>148</v>
      </c>
      <c r="H7" s="5">
        <f t="shared" si="0"/>
        <v>134</v>
      </c>
    </row>
    <row r="8" spans="2:8" ht="15.75">
      <c r="B8" s="4">
        <v>6</v>
      </c>
      <c r="C8" s="4" t="s">
        <v>5</v>
      </c>
      <c r="D8" s="16">
        <v>130</v>
      </c>
      <c r="E8" s="8">
        <v>255</v>
      </c>
      <c r="F8" s="7">
        <v>243</v>
      </c>
      <c r="G8" s="6">
        <v>275</v>
      </c>
      <c r="H8" s="5">
        <f t="shared" si="0"/>
        <v>255</v>
      </c>
    </row>
    <row r="9" spans="2:8" ht="15.75">
      <c r="B9" s="4">
        <v>7</v>
      </c>
      <c r="C9" s="4" t="s">
        <v>4</v>
      </c>
      <c r="D9" s="16">
        <v>4</v>
      </c>
      <c r="E9" s="8">
        <v>8</v>
      </c>
      <c r="F9" s="7">
        <v>8</v>
      </c>
      <c r="G9" s="6">
        <v>8</v>
      </c>
      <c r="H9" s="5">
        <f t="shared" si="0"/>
        <v>8</v>
      </c>
    </row>
    <row r="10" spans="2:8" ht="15.75">
      <c r="B10" s="4">
        <v>8</v>
      </c>
      <c r="C10" s="4" t="s">
        <v>3</v>
      </c>
      <c r="D10" s="16">
        <v>23</v>
      </c>
      <c r="E10" s="8">
        <v>43</v>
      </c>
      <c r="F10" s="7">
        <v>43</v>
      </c>
      <c r="G10" s="6">
        <v>44</v>
      </c>
      <c r="H10" s="5">
        <f t="shared" si="0"/>
        <v>43</v>
      </c>
    </row>
    <row r="11" spans="2:8" ht="15.75">
      <c r="B11" s="4">
        <v>9</v>
      </c>
      <c r="C11" s="4" t="s">
        <v>2</v>
      </c>
      <c r="D11" s="16">
        <v>89</v>
      </c>
      <c r="E11" s="8">
        <v>94</v>
      </c>
      <c r="F11" s="7">
        <v>103</v>
      </c>
      <c r="G11" s="6">
        <v>106</v>
      </c>
      <c r="H11" s="5">
        <f t="shared" si="0"/>
        <v>103</v>
      </c>
    </row>
    <row r="12" spans="2:8" ht="15.75">
      <c r="B12" s="4">
        <v>10</v>
      </c>
      <c r="C12" s="4" t="s">
        <v>1</v>
      </c>
      <c r="D12" s="16">
        <v>170</v>
      </c>
      <c r="E12" s="8">
        <v>186</v>
      </c>
      <c r="F12" s="7">
        <v>199</v>
      </c>
      <c r="G12" s="6">
        <v>200</v>
      </c>
      <c r="H12" s="5">
        <f t="shared" si="0"/>
        <v>199</v>
      </c>
    </row>
    <row r="13" spans="2:8" ht="15.75">
      <c r="B13" s="4">
        <v>11</v>
      </c>
      <c r="C13" s="4" t="s">
        <v>0</v>
      </c>
      <c r="D13" s="3"/>
      <c r="F13" s="2"/>
    </row>
    <row r="14" spans="2:8" ht="15.75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5"/>
  <sheetViews>
    <sheetView showGridLines="0" topLeftCell="D4" zoomScale="85" zoomScaleNormal="85" workbookViewId="0">
      <selection activeCell="H23" sqref="H23"/>
    </sheetView>
  </sheetViews>
  <sheetFormatPr defaultColWidth="9.140625" defaultRowHeight="15.75"/>
  <cols>
    <col min="1" max="1" width="1.85546875" style="2" customWidth="1"/>
    <col min="2" max="2" width="8.85546875" style="2" customWidth="1"/>
    <col min="3" max="3" width="56.7109375" style="2" customWidth="1"/>
    <col min="4" max="4" width="16.7109375" style="2" bestFit="1" customWidth="1"/>
    <col min="5" max="5" width="14.42578125" style="2" customWidth="1"/>
    <col min="6" max="6" width="20.7109375" style="2" bestFit="1" customWidth="1"/>
    <col min="7" max="7" width="27.42578125" style="2" customWidth="1"/>
    <col min="8" max="8" width="30.7109375" style="2" customWidth="1"/>
    <col min="9" max="9" width="3" style="2" customWidth="1"/>
    <col min="10" max="10" width="9.140625" style="2"/>
    <col min="11" max="11" width="17" style="2" customWidth="1"/>
    <col min="12" max="12" width="7" style="2" customWidth="1"/>
    <col min="13" max="13" width="2.42578125" style="2" customWidth="1"/>
    <col min="14" max="14" width="7.5703125" style="2" customWidth="1"/>
    <col min="15" max="15" width="15.85546875" style="2" customWidth="1"/>
    <col min="16" max="16" width="2.42578125" style="2" customWidth="1"/>
    <col min="17" max="17" width="10.85546875" style="2" customWidth="1"/>
    <col min="18" max="18" width="17.42578125" style="2" customWidth="1"/>
    <col min="19" max="16384" width="9.140625" style="2"/>
  </cols>
  <sheetData>
    <row r="2" spans="2:15">
      <c r="C2" s="34" t="s">
        <v>24</v>
      </c>
      <c r="D2" s="34"/>
      <c r="E2" s="34"/>
      <c r="F2" s="34"/>
      <c r="G2" s="34"/>
      <c r="H2" s="34"/>
      <c r="J2" s="34" t="s">
        <v>36</v>
      </c>
      <c r="K2" s="34"/>
      <c r="L2" s="34"/>
      <c r="M2" s="34"/>
      <c r="N2" s="34"/>
      <c r="O2" s="34"/>
    </row>
    <row r="3" spans="2:15">
      <c r="B3" s="4" t="s">
        <v>17</v>
      </c>
      <c r="C3" s="22" t="s">
        <v>16</v>
      </c>
      <c r="D3" s="22" t="s">
        <v>15</v>
      </c>
      <c r="E3" s="2" t="s">
        <v>20</v>
      </c>
      <c r="F3" s="23" t="s">
        <v>21</v>
      </c>
      <c r="G3" s="2" t="s">
        <v>22</v>
      </c>
      <c r="H3" s="2" t="s">
        <v>23</v>
      </c>
      <c r="J3" s="2" t="s">
        <v>35</v>
      </c>
      <c r="K3" s="2" t="s">
        <v>27</v>
      </c>
      <c r="L3" s="29"/>
      <c r="M3" s="2" t="s">
        <v>18</v>
      </c>
      <c r="N3" s="29"/>
      <c r="O3" s="26" t="s">
        <v>19</v>
      </c>
    </row>
    <row r="4" spans="2:15">
      <c r="B4" s="4">
        <v>1</v>
      </c>
      <c r="C4" s="4" t="s">
        <v>10</v>
      </c>
      <c r="D4" s="12">
        <v>60</v>
      </c>
      <c r="E4" s="18">
        <f>$L$4+$N$4*D4</f>
        <v>121</v>
      </c>
      <c r="F4" s="18">
        <f>'Table 4.1'!H3</f>
        <v>40</v>
      </c>
      <c r="G4" s="18">
        <f>F4-E4</f>
        <v>-81</v>
      </c>
      <c r="H4" s="21">
        <f>G4^2</f>
        <v>6561</v>
      </c>
      <c r="J4" s="2" t="s">
        <v>29</v>
      </c>
      <c r="K4" s="2" t="s">
        <v>27</v>
      </c>
      <c r="L4" s="17">
        <v>1</v>
      </c>
      <c r="M4" s="2" t="s">
        <v>18</v>
      </c>
      <c r="N4" s="17">
        <v>2</v>
      </c>
      <c r="O4" s="14" t="s">
        <v>19</v>
      </c>
    </row>
    <row r="5" spans="2:15">
      <c r="B5" s="4">
        <v>2</v>
      </c>
      <c r="C5" s="4" t="s">
        <v>9</v>
      </c>
      <c r="D5" s="12">
        <v>40</v>
      </c>
      <c r="E5" s="18">
        <f t="shared" ref="E5:E13" si="0">$L$4+$N$4*D5</f>
        <v>81</v>
      </c>
      <c r="F5" s="18">
        <f>'Table 4.1'!H4</f>
        <v>29</v>
      </c>
      <c r="G5" s="18">
        <f t="shared" ref="G5:G13" si="1">F5-E5</f>
        <v>-52</v>
      </c>
      <c r="H5" s="21">
        <f t="shared" ref="H5:H13" si="2">G5^2</f>
        <v>2704</v>
      </c>
    </row>
    <row r="6" spans="2:15">
      <c r="B6" s="4">
        <v>3</v>
      </c>
      <c r="C6" s="4" t="s">
        <v>8</v>
      </c>
      <c r="D6" s="12">
        <v>10</v>
      </c>
      <c r="E6" s="18">
        <f t="shared" si="0"/>
        <v>21</v>
      </c>
      <c r="F6" s="18">
        <f>'Table 4.1'!H5</f>
        <v>16</v>
      </c>
      <c r="G6" s="18">
        <f t="shared" si="1"/>
        <v>-5</v>
      </c>
      <c r="H6" s="21">
        <f t="shared" si="2"/>
        <v>25</v>
      </c>
    </row>
    <row r="7" spans="2:15">
      <c r="B7" s="4">
        <v>4</v>
      </c>
      <c r="C7" s="4" t="s">
        <v>7</v>
      </c>
      <c r="D7" s="12">
        <v>50</v>
      </c>
      <c r="E7" s="18">
        <f t="shared" si="0"/>
        <v>101</v>
      </c>
      <c r="F7" s="18">
        <f>'Table 4.1'!H6</f>
        <v>83</v>
      </c>
      <c r="G7" s="18">
        <f t="shared" si="1"/>
        <v>-18</v>
      </c>
      <c r="H7" s="21">
        <f t="shared" si="2"/>
        <v>324</v>
      </c>
    </row>
    <row r="8" spans="2:15">
      <c r="B8" s="4">
        <v>5</v>
      </c>
      <c r="C8" s="4" t="s">
        <v>6</v>
      </c>
      <c r="D8" s="12">
        <v>100</v>
      </c>
      <c r="E8" s="18">
        <f t="shared" si="0"/>
        <v>201</v>
      </c>
      <c r="F8" s="18">
        <f>'Table 4.1'!H7</f>
        <v>134</v>
      </c>
      <c r="G8" s="18">
        <f t="shared" si="1"/>
        <v>-67</v>
      </c>
      <c r="H8" s="21">
        <f t="shared" si="2"/>
        <v>4489</v>
      </c>
    </row>
    <row r="9" spans="2:15">
      <c r="B9" s="4">
        <v>6</v>
      </c>
      <c r="C9" s="4" t="s">
        <v>5</v>
      </c>
      <c r="D9" s="12">
        <v>230</v>
      </c>
      <c r="E9" s="18">
        <f t="shared" si="0"/>
        <v>461</v>
      </c>
      <c r="F9" s="18">
        <f>'Table 4.1'!H8</f>
        <v>255</v>
      </c>
      <c r="G9" s="18">
        <f t="shared" si="1"/>
        <v>-206</v>
      </c>
      <c r="H9" s="21">
        <f t="shared" si="2"/>
        <v>42436</v>
      </c>
    </row>
    <row r="10" spans="2:15">
      <c r="B10" s="4">
        <v>7</v>
      </c>
      <c r="C10" s="4" t="s">
        <v>4</v>
      </c>
      <c r="D10" s="12">
        <v>4</v>
      </c>
      <c r="E10" s="18">
        <f t="shared" si="0"/>
        <v>9</v>
      </c>
      <c r="F10" s="18">
        <f>'Table 4.1'!H9</f>
        <v>8</v>
      </c>
      <c r="G10" s="18">
        <f t="shared" si="1"/>
        <v>-1</v>
      </c>
      <c r="H10" s="21">
        <f t="shared" si="2"/>
        <v>1</v>
      </c>
    </row>
    <row r="11" spans="2:15">
      <c r="B11" s="4">
        <v>8</v>
      </c>
      <c r="C11" s="4" t="s">
        <v>3</v>
      </c>
      <c r="D11" s="12">
        <v>40</v>
      </c>
      <c r="E11" s="18">
        <f t="shared" si="0"/>
        <v>81</v>
      </c>
      <c r="F11" s="18">
        <f>'Table 4.1'!H10</f>
        <v>43</v>
      </c>
      <c r="G11" s="18">
        <f t="shared" si="1"/>
        <v>-38</v>
      </c>
      <c r="H11" s="21">
        <f t="shared" si="2"/>
        <v>1444</v>
      </c>
    </row>
    <row r="12" spans="2:15">
      <c r="B12" s="4">
        <v>9</v>
      </c>
      <c r="C12" s="4" t="s">
        <v>2</v>
      </c>
      <c r="D12" s="12">
        <v>80</v>
      </c>
      <c r="E12" s="18">
        <f t="shared" si="0"/>
        <v>161</v>
      </c>
      <c r="F12" s="18">
        <f>'Table 4.1'!H11</f>
        <v>103</v>
      </c>
      <c r="G12" s="18">
        <f t="shared" si="1"/>
        <v>-58</v>
      </c>
      <c r="H12" s="21">
        <f t="shared" si="2"/>
        <v>3364</v>
      </c>
    </row>
    <row r="13" spans="2:15">
      <c r="B13" s="4">
        <v>10</v>
      </c>
      <c r="C13" s="4" t="s">
        <v>1</v>
      </c>
      <c r="D13" s="12">
        <v>170</v>
      </c>
      <c r="E13" s="18">
        <f t="shared" si="0"/>
        <v>341</v>
      </c>
      <c r="F13" s="18">
        <f>'Table 4.1'!H12</f>
        <v>199</v>
      </c>
      <c r="G13" s="18">
        <f t="shared" si="1"/>
        <v>-142</v>
      </c>
      <c r="H13" s="21">
        <f t="shared" si="2"/>
        <v>20164</v>
      </c>
    </row>
    <row r="14" spans="2:15">
      <c r="B14" s="4">
        <v>11</v>
      </c>
      <c r="C14" s="19" t="s">
        <v>0</v>
      </c>
      <c r="D14" s="20"/>
      <c r="H14" s="13"/>
    </row>
    <row r="15" spans="2:15">
      <c r="G15" s="24" t="s">
        <v>25</v>
      </c>
      <c r="H15" s="25">
        <f>SUM(H4:H13)</f>
        <v>81512</v>
      </c>
    </row>
    <row r="16" spans="2:15">
      <c r="B16" s="31" t="s">
        <v>31</v>
      </c>
      <c r="C16" s="32"/>
      <c r="G16" s="24" t="s">
        <v>32</v>
      </c>
      <c r="H16" s="25">
        <f>SQRT(H15/(10-2))</f>
        <v>100.94057657849989</v>
      </c>
    </row>
    <row r="17" spans="2:18">
      <c r="B17" s="32"/>
      <c r="C17" s="32"/>
      <c r="F17" s="2" t="s">
        <v>30</v>
      </c>
      <c r="G17" s="30" t="str">
        <f>K4&amp;ROUND(L4,2)&amp;M4&amp;ROUND(N4,2)&amp;O4</f>
        <v>Predict_Distance =1+2*Gussed_Distance</v>
      </c>
      <c r="H17" s="30"/>
      <c r="I17" s="15"/>
      <c r="J17" s="15"/>
    </row>
    <row r="18" spans="2:18">
      <c r="B18" s="32"/>
      <c r="C18" s="32"/>
      <c r="F18" s="2" t="s">
        <v>34</v>
      </c>
      <c r="G18" s="25">
        <f>-2*H16</f>
        <v>-201.88115315699977</v>
      </c>
      <c r="H18" s="25">
        <f>2*H16</f>
        <v>201.88115315699977</v>
      </c>
    </row>
    <row r="19" spans="2:18">
      <c r="C19" s="34" t="s">
        <v>26</v>
      </c>
      <c r="D19" s="34"/>
      <c r="E19" s="34"/>
      <c r="F19" s="34"/>
      <c r="G19" s="34"/>
      <c r="H19" s="34"/>
      <c r="J19" s="34"/>
      <c r="K19" s="34"/>
      <c r="L19" s="34"/>
      <c r="M19" s="34"/>
      <c r="N19" s="34"/>
      <c r="O19" s="34"/>
    </row>
    <row r="20" spans="2:18">
      <c r="B20" s="4" t="s">
        <v>17</v>
      </c>
      <c r="C20" s="4" t="s">
        <v>16</v>
      </c>
      <c r="D20" s="4" t="s">
        <v>15</v>
      </c>
      <c r="E20" s="4" t="s">
        <v>20</v>
      </c>
      <c r="F20" s="11" t="s">
        <v>21</v>
      </c>
      <c r="G20" s="4" t="s">
        <v>22</v>
      </c>
      <c r="H20" s="4" t="s">
        <v>23</v>
      </c>
      <c r="J20" s="2" t="s">
        <v>35</v>
      </c>
      <c r="K20" s="2" t="s">
        <v>27</v>
      </c>
      <c r="L20" s="29"/>
      <c r="M20" s="2" t="s">
        <v>18</v>
      </c>
      <c r="N20" s="29"/>
      <c r="O20" s="26" t="s">
        <v>19</v>
      </c>
      <c r="P20" s="2" t="s">
        <v>18</v>
      </c>
      <c r="Q20" s="28"/>
      <c r="R20" s="26" t="s">
        <v>28</v>
      </c>
    </row>
    <row r="21" spans="2:18">
      <c r="B21" s="4">
        <v>1</v>
      </c>
      <c r="C21" s="4" t="s">
        <v>10</v>
      </c>
      <c r="D21" s="12">
        <v>60</v>
      </c>
      <c r="E21" s="18">
        <f>$L$21+$N$21*D21+$Q$21*D21^2</f>
        <v>65.451024832908033</v>
      </c>
      <c r="F21" s="18">
        <f>'Table 4.1'!H3</f>
        <v>40</v>
      </c>
      <c r="G21" s="18">
        <f>F21-E21</f>
        <v>-25.451024832908033</v>
      </c>
      <c r="H21" s="21">
        <f>G21^2</f>
        <v>647.75466504530129</v>
      </c>
      <c r="J21" s="2" t="s">
        <v>29</v>
      </c>
      <c r="K21" s="2" t="s">
        <v>27</v>
      </c>
      <c r="L21" s="17">
        <v>-0.40504646102789421</v>
      </c>
      <c r="M21" s="2" t="s">
        <v>18</v>
      </c>
      <c r="N21" s="17">
        <v>1.1576011882322654</v>
      </c>
      <c r="O21" s="14" t="s">
        <v>19</v>
      </c>
      <c r="P21" s="2" t="s">
        <v>18</v>
      </c>
      <c r="Q21" s="27">
        <v>-1E-3</v>
      </c>
      <c r="R21" s="14" t="s">
        <v>28</v>
      </c>
    </row>
    <row r="22" spans="2:18">
      <c r="B22" s="4">
        <v>2</v>
      </c>
      <c r="C22" s="4" t="s">
        <v>9</v>
      </c>
      <c r="D22" s="12">
        <v>40</v>
      </c>
      <c r="E22" s="18">
        <f t="shared" ref="E22:E30" si="3">$L$21+$N$21*D22+$Q$21*D22^2</f>
        <v>44.299001068262719</v>
      </c>
      <c r="F22" s="18">
        <f>'Table 4.1'!H4</f>
        <v>29</v>
      </c>
      <c r="G22" s="18">
        <f t="shared" ref="G22:G30" si="4">F22-E22</f>
        <v>-15.299001068262719</v>
      </c>
      <c r="H22" s="21">
        <f t="shared" ref="H22:H30" si="5">G22^2</f>
        <v>234.05943368670381</v>
      </c>
    </row>
    <row r="23" spans="2:18">
      <c r="B23" s="4">
        <v>3</v>
      </c>
      <c r="C23" s="4" t="s">
        <v>8</v>
      </c>
      <c r="D23" s="12">
        <v>10</v>
      </c>
      <c r="E23" s="18">
        <f t="shared" si="3"/>
        <v>11.07096542129476</v>
      </c>
      <c r="F23" s="18">
        <f>'Table 4.1'!H5</f>
        <v>16</v>
      </c>
      <c r="G23" s="18">
        <f t="shared" si="4"/>
        <v>4.9290345787052399</v>
      </c>
      <c r="H23" s="21">
        <f t="shared" si="5"/>
        <v>24.295381878071943</v>
      </c>
    </row>
    <row r="24" spans="2:18">
      <c r="B24" s="4">
        <v>4</v>
      </c>
      <c r="C24" s="4" t="s">
        <v>7</v>
      </c>
      <c r="D24" s="12">
        <v>50</v>
      </c>
      <c r="E24" s="18">
        <f t="shared" si="3"/>
        <v>54.975012950585381</v>
      </c>
      <c r="F24" s="18">
        <f>'Table 4.1'!H6</f>
        <v>83</v>
      </c>
      <c r="G24" s="18">
        <f t="shared" si="4"/>
        <v>28.024987049414619</v>
      </c>
      <c r="H24" s="21">
        <f t="shared" si="5"/>
        <v>785.39989911985708</v>
      </c>
    </row>
    <row r="25" spans="2:18">
      <c r="B25" s="4">
        <v>5</v>
      </c>
      <c r="C25" s="4" t="s">
        <v>6</v>
      </c>
      <c r="D25" s="12">
        <v>100</v>
      </c>
      <c r="E25" s="18">
        <f t="shared" si="3"/>
        <v>105.35507236219865</v>
      </c>
      <c r="F25" s="18">
        <f>'Table 4.1'!H7</f>
        <v>134</v>
      </c>
      <c r="G25" s="18">
        <f t="shared" si="4"/>
        <v>28.644927637801345</v>
      </c>
      <c r="H25" s="21">
        <f t="shared" si="5"/>
        <v>820.5318793748753</v>
      </c>
    </row>
    <row r="26" spans="2:18">
      <c r="B26" s="4">
        <v>6</v>
      </c>
      <c r="C26" s="4" t="s">
        <v>5</v>
      </c>
      <c r="D26" s="12">
        <v>230</v>
      </c>
      <c r="E26" s="18">
        <f t="shared" si="3"/>
        <v>212.94322683239315</v>
      </c>
      <c r="F26" s="18">
        <f>'Table 4.1'!H8</f>
        <v>255</v>
      </c>
      <c r="G26" s="18">
        <f t="shared" si="4"/>
        <v>42.056773167606849</v>
      </c>
      <c r="H26" s="21">
        <f t="shared" si="5"/>
        <v>1768.7721692715354</v>
      </c>
    </row>
    <row r="27" spans="2:18">
      <c r="B27" s="4">
        <v>7</v>
      </c>
      <c r="C27" s="4" t="s">
        <v>4</v>
      </c>
      <c r="D27" s="12">
        <v>4</v>
      </c>
      <c r="E27" s="18">
        <f t="shared" si="3"/>
        <v>4.2093582919011672</v>
      </c>
      <c r="F27" s="18">
        <f>'Table 4.1'!H9</f>
        <v>8</v>
      </c>
      <c r="G27" s="18">
        <f t="shared" si="4"/>
        <v>3.7906417080988328</v>
      </c>
      <c r="H27" s="21">
        <f t="shared" si="5"/>
        <v>14.368964559178437</v>
      </c>
    </row>
    <row r="28" spans="2:18">
      <c r="B28" s="4">
        <v>8</v>
      </c>
      <c r="C28" s="4" t="s">
        <v>3</v>
      </c>
      <c r="D28" s="12">
        <v>40</v>
      </c>
      <c r="E28" s="18">
        <f t="shared" si="3"/>
        <v>44.299001068262719</v>
      </c>
      <c r="F28" s="18">
        <f>'Table 4.1'!H10</f>
        <v>43</v>
      </c>
      <c r="G28" s="18">
        <f t="shared" si="4"/>
        <v>-1.2990010682627187</v>
      </c>
      <c r="H28" s="21">
        <f t="shared" si="5"/>
        <v>1.6874037753476843</v>
      </c>
    </row>
    <row r="29" spans="2:18">
      <c r="B29" s="4">
        <v>9</v>
      </c>
      <c r="C29" s="4" t="s">
        <v>2</v>
      </c>
      <c r="D29" s="12">
        <v>80</v>
      </c>
      <c r="E29" s="18">
        <f t="shared" si="3"/>
        <v>85.803048597553328</v>
      </c>
      <c r="F29" s="18">
        <f>'Table 4.1'!H11</f>
        <v>103</v>
      </c>
      <c r="G29" s="18">
        <f t="shared" si="4"/>
        <v>17.196951402446672</v>
      </c>
      <c r="H29" s="21">
        <f t="shared" si="5"/>
        <v>295.73513753811255</v>
      </c>
    </row>
    <row r="30" spans="2:18">
      <c r="B30" s="4">
        <v>10</v>
      </c>
      <c r="C30" s="4" t="s">
        <v>1</v>
      </c>
      <c r="D30" s="12">
        <v>170</v>
      </c>
      <c r="E30" s="18">
        <f t="shared" si="3"/>
        <v>167.48715553845722</v>
      </c>
      <c r="F30" s="18">
        <f>'Table 4.1'!H12</f>
        <v>199</v>
      </c>
      <c r="G30" s="18">
        <f t="shared" si="4"/>
        <v>31.512844461542784</v>
      </c>
      <c r="H30" s="21">
        <f t="shared" si="5"/>
        <v>993.05936605738771</v>
      </c>
    </row>
    <row r="31" spans="2:18">
      <c r="B31" s="19">
        <v>11</v>
      </c>
      <c r="C31" s="19" t="s">
        <v>0</v>
      </c>
      <c r="D31" s="20"/>
      <c r="H31" s="13"/>
    </row>
    <row r="32" spans="2:18">
      <c r="G32" s="24" t="s">
        <v>25</v>
      </c>
      <c r="H32" s="25">
        <f>SUM(H21:H30)</f>
        <v>5585.6643003063709</v>
      </c>
    </row>
    <row r="33" spans="2:10">
      <c r="B33" s="33" t="s">
        <v>33</v>
      </c>
      <c r="C33" s="33"/>
      <c r="G33" s="24" t="s">
        <v>32</v>
      </c>
      <c r="H33" s="25">
        <f>SQRT(H32/(10-3))</f>
        <v>28.248044939445101</v>
      </c>
    </row>
    <row r="34" spans="2:10">
      <c r="B34" s="33"/>
      <c r="C34" s="33"/>
      <c r="F34" s="2" t="s">
        <v>30</v>
      </c>
      <c r="G34" s="30" t="str">
        <f>K21&amp;ROUND(L21,2)&amp;M21&amp;ROUND(N21,2)&amp;O21&amp;P21&amp;ROUND(Q21,5)&amp;R21</f>
        <v>Predict_Distance =-0.41+1.16*Gussed_Distance+-0.001*Gussed_Distance^2</v>
      </c>
      <c r="H34" s="30"/>
      <c r="I34" s="15"/>
      <c r="J34" s="15"/>
    </row>
    <row r="35" spans="2:10">
      <c r="F35" s="2" t="s">
        <v>34</v>
      </c>
      <c r="G35" s="25">
        <f>-2*H33</f>
        <v>-56.496089878890203</v>
      </c>
      <c r="H35" s="25">
        <f>2*H33</f>
        <v>56.496089878890203</v>
      </c>
    </row>
  </sheetData>
  <mergeCells count="8">
    <mergeCell ref="G34:H34"/>
    <mergeCell ref="B16:C18"/>
    <mergeCell ref="B33:C34"/>
    <mergeCell ref="J2:O2"/>
    <mergeCell ref="J19:O19"/>
    <mergeCell ref="G17:H17"/>
    <mergeCell ref="C2:H2"/>
    <mergeCell ref="C19:H19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2019-09-20T15:40:50Z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