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15" windowHeight="8565"/>
  </bookViews>
  <sheets>
    <sheet name="Table 4.1" sheetId="2" r:id="rId1"/>
    <sheet name="Table 4.2" sheetId="3" r:id="rId2"/>
  </sheets>
  <definedNames>
    <definedName name="solver_adj" localSheetId="1" hidden="1">'Table 4.2'!$L$21,'Table 4.2'!$N$21,'Table 4.2'!$Q$21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'Table 4.2'!$N$4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'Table 4.2'!$H$33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hs1" localSheetId="1" hidden="1">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4" i="3" l="1"/>
  <c r="E22" i="3" l="1"/>
  <c r="E23" i="3"/>
  <c r="E24" i="3"/>
  <c r="E25" i="3"/>
  <c r="E26" i="3"/>
  <c r="E27" i="3"/>
  <c r="E28" i="3"/>
  <c r="E29" i="3"/>
  <c r="E30" i="3"/>
  <c r="E21" i="3"/>
  <c r="E5" i="3"/>
  <c r="E6" i="3"/>
  <c r="E7" i="3"/>
  <c r="E8" i="3"/>
  <c r="E9" i="3"/>
  <c r="E10" i="3"/>
  <c r="E11" i="3"/>
  <c r="E12" i="3"/>
  <c r="E13" i="3"/>
  <c r="E4" i="3"/>
  <c r="G17" i="3"/>
  <c r="H3" i="2" l="1"/>
  <c r="H4" i="2"/>
  <c r="H5" i="2"/>
  <c r="H6" i="2"/>
  <c r="H7" i="2"/>
  <c r="H8" i="2"/>
  <c r="H9" i="2"/>
  <c r="H10" i="2"/>
  <c r="H11" i="2"/>
  <c r="H12" i="2"/>
  <c r="F30" i="3" l="1"/>
  <c r="G30" i="3" s="1"/>
  <c r="H30" i="3" s="1"/>
  <c r="F13" i="3"/>
  <c r="G13" i="3" s="1"/>
  <c r="H13" i="3" s="1"/>
  <c r="F29" i="3"/>
  <c r="G29" i="3" s="1"/>
  <c r="H29" i="3" s="1"/>
  <c r="F12" i="3"/>
  <c r="G12" i="3" s="1"/>
  <c r="H12" i="3" s="1"/>
  <c r="F28" i="3"/>
  <c r="G28" i="3" s="1"/>
  <c r="H28" i="3" s="1"/>
  <c r="F11" i="3"/>
  <c r="G11" i="3" s="1"/>
  <c r="H11" i="3" s="1"/>
  <c r="F27" i="3"/>
  <c r="G27" i="3" s="1"/>
  <c r="H27" i="3" s="1"/>
  <c r="F10" i="3"/>
  <c r="G10" i="3" s="1"/>
  <c r="H10" i="3" s="1"/>
  <c r="F26" i="3"/>
  <c r="G26" i="3" s="1"/>
  <c r="H26" i="3" s="1"/>
  <c r="F9" i="3"/>
  <c r="G9" i="3" s="1"/>
  <c r="H9" i="3" s="1"/>
  <c r="F25" i="3"/>
  <c r="G25" i="3" s="1"/>
  <c r="H25" i="3" s="1"/>
  <c r="F8" i="3"/>
  <c r="G8" i="3" s="1"/>
  <c r="H8" i="3" s="1"/>
  <c r="F24" i="3"/>
  <c r="G24" i="3" s="1"/>
  <c r="H24" i="3" s="1"/>
  <c r="F7" i="3"/>
  <c r="G7" i="3" s="1"/>
  <c r="H7" i="3" s="1"/>
  <c r="F23" i="3"/>
  <c r="G23" i="3" s="1"/>
  <c r="H23" i="3" s="1"/>
  <c r="F6" i="3"/>
  <c r="G6" i="3" s="1"/>
  <c r="H6" i="3" s="1"/>
  <c r="F22" i="3"/>
  <c r="G22" i="3" s="1"/>
  <c r="H22" i="3" s="1"/>
  <c r="F5" i="3"/>
  <c r="G5" i="3" s="1"/>
  <c r="H5" i="3" s="1"/>
  <c r="F21" i="3"/>
  <c r="G21" i="3" s="1"/>
  <c r="H21" i="3" s="1"/>
  <c r="F4" i="3"/>
  <c r="G4" i="3" s="1"/>
  <c r="H4" i="3" s="1"/>
  <c r="H15" i="3" l="1"/>
  <c r="H16" i="3" s="1"/>
  <c r="H32" i="3"/>
  <c r="H33" i="3" s="1"/>
  <c r="G35" i="3" l="1"/>
  <c r="H35" i="3"/>
  <c r="G18" i="3"/>
  <c r="H18" i="3"/>
</calcChain>
</file>

<file path=xl/comments1.xml><?xml version="1.0" encoding="utf-8"?>
<comments xmlns="http://schemas.openxmlformats.org/spreadsheetml/2006/main">
  <authors>
    <author>Author</author>
  </authors>
  <commentList>
    <comment ref="H15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Use Solver to minize this value by changing cell L4 and N4</t>
        </r>
      </text>
    </comment>
    <comment ref="H16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Here we lost two degree of freedom, as we have one variable x and intercept. Reference: https://en.wikipedia.org/wiki/Degrees_of_freedom_(statistics)#Of_residuals</t>
        </r>
      </text>
    </comment>
    <comment ref="H3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Use Solver to minize this value by changing cell L21, N21 and Q
21</t>
        </r>
      </text>
    </comment>
    <comment ref="H33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Here we lost three degree of freedom, as we have two variables and one intercept. Reference: https://en.wikipedia.org/wiki/Degrees_of_freedom_(statistics)#Of_residuals</t>
        </r>
      </text>
    </comment>
  </commentList>
</comments>
</file>

<file path=xl/sharedStrings.xml><?xml version="1.0" encoding="utf-8"?>
<sst xmlns="http://schemas.openxmlformats.org/spreadsheetml/2006/main" count="87" uniqueCount="46">
  <si>
    <t>Leftmost urn.</t>
  </si>
  <si>
    <t>Facing statue first tree past oval walkway.</t>
  </si>
  <si>
    <t>Closest corner to concrete square to right.</t>
  </si>
  <si>
    <t>Nearest point to manhole cover to left.</t>
  </si>
  <si>
    <t>Shortest distance to letters on Sidewalk</t>
  </si>
  <si>
    <t>Red fire hydrant to right</t>
  </si>
  <si>
    <t>Base of Brick Wall</t>
  </si>
  <si>
    <t>Lamp Post on Right at the end of sidewalk leading to horseshoe</t>
  </si>
  <si>
    <t>Lamp Post across sidewalk</t>
  </si>
  <si>
    <t>Base of Closest Magnolia Tree</t>
  </si>
  <si>
    <t>Distance to Maps Box</t>
  </si>
  <si>
    <t>Median / True Distance (last column table 4.1)</t>
    <phoneticPr fontId="1" type="noConversion"/>
  </si>
  <si>
    <t>Team 2 Measurement
(Your team measure)</t>
    <phoneticPr fontId="1" type="noConversion"/>
  </si>
  <si>
    <t>Team 1 Measurement
(Team to measure)</t>
    <phoneticPr fontId="1" type="noConversion"/>
  </si>
  <si>
    <t>Instructor_Measured_Distance (ft)</t>
    <phoneticPr fontId="1" type="noConversion"/>
  </si>
  <si>
    <t>Guessed_Distance</t>
  </si>
  <si>
    <t>Object_Description</t>
    <phoneticPr fontId="1" type="noConversion"/>
  </si>
  <si>
    <t>Object</t>
    <phoneticPr fontId="1" type="noConversion"/>
  </si>
  <si>
    <t>+</t>
    <phoneticPr fontId="1" type="noConversion"/>
  </si>
  <si>
    <t>*Gussed_Distance</t>
    <phoneticPr fontId="1" type="noConversion"/>
  </si>
  <si>
    <t>Predict_Distance</t>
    <phoneticPr fontId="1" type="noConversion"/>
  </si>
  <si>
    <t>True_Distance</t>
    <phoneticPr fontId="1" type="noConversion"/>
  </si>
  <si>
    <t>Predict_Distance-True_Distance</t>
    <phoneticPr fontId="1" type="noConversion"/>
  </si>
  <si>
    <t>(Predict_Distance-True_Distance)^2</t>
    <phoneticPr fontId="1" type="noConversion"/>
  </si>
  <si>
    <t>Fitted model: Linear</t>
    <phoneticPr fontId="1" type="noConversion"/>
  </si>
  <si>
    <t>Sum of Squared Residual:</t>
    <phoneticPr fontId="1" type="noConversion"/>
  </si>
  <si>
    <t>Fitted model: Quadratic</t>
    <phoneticPr fontId="1" type="noConversion"/>
  </si>
  <si>
    <t>Predict_Distance =</t>
    <phoneticPr fontId="1" type="noConversion"/>
  </si>
  <si>
    <t>*Gussed_Distance^2</t>
    <phoneticPr fontId="1" type="noConversion"/>
  </si>
  <si>
    <t>Formula:</t>
    <phoneticPr fontId="1" type="noConversion"/>
  </si>
  <si>
    <t>Final formula:</t>
    <phoneticPr fontId="1" type="noConversion"/>
  </si>
  <si>
    <t>Load the Solver Add-in in Excel:
https://support.office.com/en-us/article/load-the-solver-add-in-in-excel-612926fc-d53b-46b4-872c-e24772f078ca</t>
    <phoneticPr fontId="1" type="noConversion"/>
  </si>
  <si>
    <t>Error Standard devation:</t>
    <phoneticPr fontId="1" type="noConversion"/>
  </si>
  <si>
    <r>
      <t>Note</t>
    </r>
    <r>
      <rPr>
        <sz val="12"/>
        <color theme="4" tint="-0.499984740745262"/>
        <rFont val="DengXian"/>
        <family val="1"/>
        <charset val="134"/>
      </rPr>
      <t>：</t>
    </r>
    <r>
      <rPr>
        <sz val="12"/>
        <color theme="4" tint="-0.499984740745262"/>
        <rFont val="Times New Roman"/>
        <family val="1"/>
      </rPr>
      <t>Solver can only find local minimum, check Rcode to see the correct answer</t>
    </r>
    <phoneticPr fontId="1" type="noConversion"/>
  </si>
  <si>
    <t>95% Prediction inverval:</t>
    <phoneticPr fontId="1" type="noConversion"/>
  </si>
  <si>
    <t>Do the scatter plot seems to fit the line of curve?</t>
    <phoneticPr fontId="1" type="noConversion"/>
  </si>
  <si>
    <t>Basis for model choice</t>
    <phoneticPr fontId="1" type="noConversion"/>
  </si>
  <si>
    <t>Chosen Model's prediction formula</t>
    <phoneticPr fontId="1" type="noConversion"/>
  </si>
  <si>
    <t>Table 4.3:Predicting the 11th distance</t>
    <phoneticPr fontId="1" type="noConversion"/>
  </si>
  <si>
    <t>Chosen Model(Linear or Quadratic)</t>
    <phoneticPr fontId="1" type="noConversion"/>
  </si>
  <si>
    <t>True Distance for the 11th Object, (supplied by instructor)</t>
    <phoneticPr fontId="1" type="noConversion"/>
  </si>
  <si>
    <t>Prediction Error for the 11th Object</t>
    <phoneticPr fontId="1" type="noConversion"/>
  </si>
  <si>
    <t>Does your prediction error lie within the 95% Prediction interval?</t>
    <phoneticPr fontId="1" type="noConversion"/>
  </si>
  <si>
    <r>
      <t xml:space="preserve">Chosen Model's </t>
    </r>
    <r>
      <rPr>
        <sz val="12"/>
        <color theme="4" tint="-0.249977111117893"/>
        <rFont val="Times New Roman"/>
        <family val="1"/>
      </rPr>
      <t>Guess_distance</t>
    </r>
    <r>
      <rPr>
        <sz val="12"/>
        <color theme="1"/>
        <rFont val="Times New Roman"/>
        <family val="1"/>
      </rPr>
      <t xml:space="preserve"> for the 11th Object , x = </t>
    </r>
    <phoneticPr fontId="1" type="noConversion"/>
  </si>
  <si>
    <r>
      <t>Chosen Model's predict y (</t>
    </r>
    <r>
      <rPr>
        <sz val="12"/>
        <color theme="4" tint="-0.249977111117893"/>
        <rFont val="Times New Roman"/>
        <family val="1"/>
      </rPr>
      <t>Predict_Distance</t>
    </r>
    <r>
      <rPr>
        <sz val="12"/>
        <color theme="1"/>
        <rFont val="Times New Roman"/>
        <family val="1"/>
      </rPr>
      <t>)</t>
    </r>
    <phoneticPr fontId="1" type="noConversion"/>
  </si>
  <si>
    <t>*Gussed_Distance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</si>
</sst>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_ "/>
    <numFmt numFmtId="166" formatCode="0.00000000000000_ "/>
    <numFmt numFmtId="167" formatCode="0.00000"/>
  </numFmts>
  <fonts count="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theme="4" tint="-0.499984740745262"/>
      <name val="Times New Roman"/>
      <family val="1"/>
    </font>
    <font>
      <sz val="12"/>
      <color theme="4" tint="-0.499984740745262"/>
      <name val="DengXian"/>
      <family val="1"/>
      <charset val="134"/>
    </font>
    <font>
      <sz val="12"/>
      <color theme="4"/>
      <name val="Times New Roman"/>
      <family val="1"/>
    </font>
    <font>
      <sz val="12"/>
      <color theme="4" tint="-0.249977111117893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Border="1"/>
    <xf numFmtId="0" fontId="2" fillId="0" borderId="0" xfId="0" applyFont="1"/>
    <xf numFmtId="0" fontId="2" fillId="0" borderId="1" xfId="0" applyFont="1" applyBorder="1"/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/>
    <xf numFmtId="1" fontId="2" fillId="2" borderId="1" xfId="0" applyNumberFormat="1" applyFont="1" applyFill="1" applyBorder="1" applyAlignment="1">
      <alignment horizontal="center"/>
    </xf>
    <xf numFmtId="166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2" borderId="1" xfId="0" applyFont="1" applyFill="1" applyBorder="1" applyAlignment="1">
      <alignment horizontal="left"/>
    </xf>
    <xf numFmtId="2" fontId="3" fillId="0" borderId="2" xfId="0" applyNumberFormat="1" applyFont="1" applyBorder="1" applyAlignment="1">
      <alignment horizontal="center"/>
    </xf>
    <xf numFmtId="164" fontId="2" fillId="8" borderId="1" xfId="0" applyNumberFormat="1" applyFont="1" applyFill="1" applyBorder="1" applyAlignment="1">
      <alignment horizontal="center"/>
    </xf>
    <xf numFmtId="0" fontId="2" fillId="0" borderId="3" xfId="0" applyFont="1" applyBorder="1"/>
    <xf numFmtId="165" fontId="2" fillId="8" borderId="1" xfId="0" applyNumberFormat="1" applyFont="1" applyFill="1" applyBorder="1"/>
    <xf numFmtId="0" fontId="2" fillId="0" borderId="4" xfId="0" applyFont="1" applyBorder="1"/>
    <xf numFmtId="0" fontId="2" fillId="0" borderId="4" xfId="0" applyFont="1" applyFill="1" applyBorder="1"/>
    <xf numFmtId="0" fontId="2" fillId="5" borderId="1" xfId="0" applyFont="1" applyFill="1" applyBorder="1" applyAlignment="1">
      <alignment horizontal="right"/>
    </xf>
    <xf numFmtId="165" fontId="3" fillId="0" borderId="1" xfId="0" applyNumberFormat="1" applyFont="1" applyBorder="1"/>
    <xf numFmtId="167" fontId="3" fillId="0" borderId="2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wrapText="1"/>
    </xf>
    <xf numFmtId="0" fontId="2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'Table 4.2'!$F$3</c:f>
              <c:strCache>
                <c:ptCount val="1"/>
                <c:pt idx="0">
                  <c:v>True_Distance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'Table 4.2'!$E$4:$E$13</c:f>
              <c:numCache>
                <c:formatCode>0.0</c:formatCode>
                <c:ptCount val="10"/>
                <c:pt idx="0">
                  <c:v>44.813000000000002</c:v>
                </c:pt>
                <c:pt idx="1">
                  <c:v>31.590400000000002</c:v>
                </c:pt>
                <c:pt idx="2">
                  <c:v>23.034599999999998</c:v>
                </c:pt>
                <c:pt idx="3">
                  <c:v>74.369399999999999</c:v>
                </c:pt>
                <c:pt idx="4">
                  <c:v>95.37</c:v>
                </c:pt>
                <c:pt idx="5">
                  <c:v>266.48600000000005</c:v>
                </c:pt>
                <c:pt idx="6">
                  <c:v>12.145399999999999</c:v>
                </c:pt>
                <c:pt idx="7">
                  <c:v>55.702199999999998</c:v>
                </c:pt>
                <c:pt idx="8">
                  <c:v>103.14800000000001</c:v>
                </c:pt>
                <c:pt idx="9">
                  <c:v>215.92900000000003</c:v>
                </c:pt>
              </c:numCache>
            </c:numRef>
          </c:xVal>
          <c:yVal>
            <c:numRef>
              <c:f>'Table 4.2'!$F$4:$F$13</c:f>
              <c:numCache>
                <c:formatCode>0.0</c:formatCode>
                <c:ptCount val="10"/>
                <c:pt idx="0">
                  <c:v>39</c:v>
                </c:pt>
                <c:pt idx="1">
                  <c:v>27</c:v>
                </c:pt>
                <c:pt idx="2">
                  <c:v>16</c:v>
                </c:pt>
                <c:pt idx="3">
                  <c:v>83</c:v>
                </c:pt>
                <c:pt idx="4">
                  <c:v>130.80000000000001</c:v>
                </c:pt>
                <c:pt idx="5">
                  <c:v>260.39999999999998</c:v>
                </c:pt>
                <c:pt idx="6">
                  <c:v>8</c:v>
                </c:pt>
                <c:pt idx="7">
                  <c:v>46</c:v>
                </c:pt>
                <c:pt idx="8">
                  <c:v>106.7</c:v>
                </c:pt>
                <c:pt idx="9">
                  <c:v>186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C5-4C9A-86C7-461C7236BA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55311"/>
        <c:axId val="1845016287"/>
      </c:scatterChart>
      <c:valAx>
        <c:axId val="1704755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rgbClr val="FF0000"/>
                    </a:solidFill>
                  </a:rPr>
                  <a:t>Predict</a:t>
                </a:r>
                <a:r>
                  <a:rPr lang="en-US" altLang="zh-CN" baseline="0">
                    <a:solidFill>
                      <a:srgbClr val="FF0000"/>
                    </a:solidFill>
                  </a:rPr>
                  <a:t> </a:t>
                </a:r>
                <a:r>
                  <a:rPr lang="en-US" altLang="zh-CN">
                    <a:solidFill>
                      <a:srgbClr val="FF0000"/>
                    </a:solidFill>
                  </a:rPr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016287"/>
        <c:crosses val="autoZero"/>
        <c:crossBetween val="midCat"/>
      </c:valAx>
      <c:valAx>
        <c:axId val="184501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True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755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'Table 4.2'!$E$20</c:f>
              <c:strCache>
                <c:ptCount val="1"/>
                <c:pt idx="0">
                  <c:v>Predict_Distance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'Table 4.2'!$E$21:$E$30</c:f>
              <c:numCache>
                <c:formatCode>0.0</c:formatCode>
                <c:ptCount val="10"/>
                <c:pt idx="0">
                  <c:v>57.882197000000005</c:v>
                </c:pt>
                <c:pt idx="1">
                  <c:v>40.245431000000004</c:v>
                </c:pt>
                <c:pt idx="2">
                  <c:v>13.113032</c:v>
                </c:pt>
                <c:pt idx="3">
                  <c:v>49.108964</c:v>
                </c:pt>
                <c:pt idx="4">
                  <c:v>92.072129000000004</c:v>
                </c:pt>
                <c:pt idx="5">
                  <c:v>193.21125799999999</c:v>
                </c:pt>
                <c:pt idx="6">
                  <c:v>7.5890282000000004</c:v>
                </c:pt>
                <c:pt idx="7">
                  <c:v>40.245431000000004</c:v>
                </c:pt>
                <c:pt idx="8">
                  <c:v>75.157763000000003</c:v>
                </c:pt>
                <c:pt idx="9">
                  <c:v>148.42795999999998</c:v>
                </c:pt>
              </c:numCache>
            </c:numRef>
          </c:xVal>
          <c:yVal>
            <c:numRef>
              <c:f>'Table 4.2'!$F$21:$F$30</c:f>
              <c:numCache>
                <c:formatCode>0.0</c:formatCode>
                <c:ptCount val="10"/>
                <c:pt idx="0">
                  <c:v>39</c:v>
                </c:pt>
                <c:pt idx="1">
                  <c:v>27</c:v>
                </c:pt>
                <c:pt idx="2">
                  <c:v>16</c:v>
                </c:pt>
                <c:pt idx="3">
                  <c:v>83</c:v>
                </c:pt>
                <c:pt idx="4">
                  <c:v>130.80000000000001</c:v>
                </c:pt>
                <c:pt idx="5">
                  <c:v>260.39999999999998</c:v>
                </c:pt>
                <c:pt idx="6">
                  <c:v>8</c:v>
                </c:pt>
                <c:pt idx="7">
                  <c:v>46</c:v>
                </c:pt>
                <c:pt idx="8">
                  <c:v>106.7</c:v>
                </c:pt>
                <c:pt idx="9">
                  <c:v>186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931-49F1-8C70-6387E22BC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55311"/>
        <c:axId val="1845016287"/>
      </c:scatterChart>
      <c:valAx>
        <c:axId val="1704755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rgbClr val="FF0000"/>
                    </a:solidFill>
                  </a:rPr>
                  <a:t>Predict</a:t>
                </a:r>
                <a:r>
                  <a:rPr lang="en-US" altLang="zh-CN" baseline="0">
                    <a:solidFill>
                      <a:srgbClr val="FF0000"/>
                    </a:solidFill>
                  </a:rPr>
                  <a:t> </a:t>
                </a:r>
                <a:r>
                  <a:rPr lang="en-US" altLang="zh-CN">
                    <a:solidFill>
                      <a:srgbClr val="FF0000"/>
                    </a:solidFill>
                  </a:rPr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016287"/>
        <c:crosses val="autoZero"/>
        <c:crossBetween val="midCat"/>
      </c:valAx>
      <c:valAx>
        <c:axId val="184501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True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755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'Table 4.2'!$F$3</c:f>
              <c:strCache>
                <c:ptCount val="1"/>
                <c:pt idx="0">
                  <c:v>True_Distance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'Table 4.2'!$D$4:$D$13</c:f>
              <c:numCache>
                <c:formatCode>General</c:formatCode>
                <c:ptCount val="10"/>
                <c:pt idx="0">
                  <c:v>45</c:v>
                </c:pt>
                <c:pt idx="1">
                  <c:v>28</c:v>
                </c:pt>
                <c:pt idx="2">
                  <c:v>17</c:v>
                </c:pt>
                <c:pt idx="3">
                  <c:v>83</c:v>
                </c:pt>
                <c:pt idx="4">
                  <c:v>110</c:v>
                </c:pt>
                <c:pt idx="5">
                  <c:v>330</c:v>
                </c:pt>
                <c:pt idx="6">
                  <c:v>3</c:v>
                </c:pt>
                <c:pt idx="7">
                  <c:v>59</c:v>
                </c:pt>
                <c:pt idx="8">
                  <c:v>120</c:v>
                </c:pt>
                <c:pt idx="9">
                  <c:v>265</c:v>
                </c:pt>
              </c:numCache>
            </c:numRef>
          </c:xVal>
          <c:yVal>
            <c:numRef>
              <c:f>'Table 4.2'!$F$4:$F$13</c:f>
              <c:numCache>
                <c:formatCode>0.0</c:formatCode>
                <c:ptCount val="10"/>
                <c:pt idx="0">
                  <c:v>39</c:v>
                </c:pt>
                <c:pt idx="1">
                  <c:v>27</c:v>
                </c:pt>
                <c:pt idx="2">
                  <c:v>16</c:v>
                </c:pt>
                <c:pt idx="3">
                  <c:v>83</c:v>
                </c:pt>
                <c:pt idx="4">
                  <c:v>130.80000000000001</c:v>
                </c:pt>
                <c:pt idx="5">
                  <c:v>260.39999999999998</c:v>
                </c:pt>
                <c:pt idx="6">
                  <c:v>8</c:v>
                </c:pt>
                <c:pt idx="7">
                  <c:v>46</c:v>
                </c:pt>
                <c:pt idx="8">
                  <c:v>106.7</c:v>
                </c:pt>
                <c:pt idx="9">
                  <c:v>186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47-4D13-A855-FE57222DF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999967"/>
        <c:axId val="160160047"/>
      </c:scatterChart>
      <c:scatterChart>
        <c:scatterStyle val="lineMarker"/>
        <c:varyColors val="0"/>
        <c:ser>
          <c:idx val="1"/>
          <c:order val="1"/>
          <c:tx>
            <c:strRef>
              <c:f>'Table 4.2'!$E$3</c:f>
              <c:strCache>
                <c:ptCount val="1"/>
                <c:pt idx="0">
                  <c:v>Predict_Distance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'Table 4.2'!$D$4:$D$13</c:f>
              <c:numCache>
                <c:formatCode>General</c:formatCode>
                <c:ptCount val="10"/>
                <c:pt idx="0">
                  <c:v>45</c:v>
                </c:pt>
                <c:pt idx="1">
                  <c:v>28</c:v>
                </c:pt>
                <c:pt idx="2">
                  <c:v>17</c:v>
                </c:pt>
                <c:pt idx="3">
                  <c:v>83</c:v>
                </c:pt>
                <c:pt idx="4">
                  <c:v>110</c:v>
                </c:pt>
                <c:pt idx="5">
                  <c:v>330</c:v>
                </c:pt>
                <c:pt idx="6">
                  <c:v>3</c:v>
                </c:pt>
                <c:pt idx="7">
                  <c:v>59</c:v>
                </c:pt>
                <c:pt idx="8">
                  <c:v>120</c:v>
                </c:pt>
                <c:pt idx="9">
                  <c:v>265</c:v>
                </c:pt>
              </c:numCache>
            </c:numRef>
          </c:xVal>
          <c:yVal>
            <c:numRef>
              <c:f>'Table 4.2'!$E$4:$E$13</c:f>
              <c:numCache>
                <c:formatCode>0.0</c:formatCode>
                <c:ptCount val="10"/>
                <c:pt idx="0">
                  <c:v>44.813000000000002</c:v>
                </c:pt>
                <c:pt idx="1">
                  <c:v>31.590400000000002</c:v>
                </c:pt>
                <c:pt idx="2">
                  <c:v>23.034599999999998</c:v>
                </c:pt>
                <c:pt idx="3">
                  <c:v>74.369399999999999</c:v>
                </c:pt>
                <c:pt idx="4">
                  <c:v>95.37</c:v>
                </c:pt>
                <c:pt idx="5">
                  <c:v>266.48600000000005</c:v>
                </c:pt>
                <c:pt idx="6">
                  <c:v>12.145399999999999</c:v>
                </c:pt>
                <c:pt idx="7">
                  <c:v>55.702199999999998</c:v>
                </c:pt>
                <c:pt idx="8">
                  <c:v>103.14800000000001</c:v>
                </c:pt>
                <c:pt idx="9">
                  <c:v>215.92900000000003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5A-448A-BC0F-3218F0A7C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031151"/>
        <c:axId val="166031567"/>
      </c:scatterChart>
      <c:valAx>
        <c:axId val="2080999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rgbClr val="FF0000"/>
                    </a:solidFill>
                  </a:rPr>
                  <a:t>Guessed_Distance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60047"/>
        <c:crosses val="autoZero"/>
        <c:crossBetween val="midCat"/>
      </c:valAx>
      <c:valAx>
        <c:axId val="16016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True Distance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999967"/>
        <c:crosses val="autoZero"/>
        <c:crossBetween val="midCat"/>
      </c:valAx>
      <c:valAx>
        <c:axId val="166031567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31151"/>
        <c:crosses val="max"/>
        <c:crossBetween val="midCat"/>
      </c:valAx>
      <c:valAx>
        <c:axId val="1660311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6031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'Table 4.2'!$F$20</c:f>
              <c:strCache>
                <c:ptCount val="1"/>
                <c:pt idx="0">
                  <c:v>True_Distance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'Table 4.2'!$D$21:$D$30</c:f>
              <c:numCache>
                <c:formatCode>0</c:formatCode>
                <c:ptCount val="10"/>
                <c:pt idx="0">
                  <c:v>60</c:v>
                </c:pt>
                <c:pt idx="1">
                  <c:v>40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  <c:pt idx="5">
                  <c:v>230</c:v>
                </c:pt>
                <c:pt idx="6">
                  <c:v>4</c:v>
                </c:pt>
                <c:pt idx="7">
                  <c:v>40</c:v>
                </c:pt>
                <c:pt idx="8">
                  <c:v>80</c:v>
                </c:pt>
                <c:pt idx="9">
                  <c:v>170</c:v>
                </c:pt>
              </c:numCache>
            </c:numRef>
          </c:xVal>
          <c:yVal>
            <c:numRef>
              <c:f>'Table 4.2'!$F$21:$F$30</c:f>
              <c:numCache>
                <c:formatCode>0.0</c:formatCode>
                <c:ptCount val="10"/>
                <c:pt idx="0">
                  <c:v>39</c:v>
                </c:pt>
                <c:pt idx="1">
                  <c:v>27</c:v>
                </c:pt>
                <c:pt idx="2">
                  <c:v>16</c:v>
                </c:pt>
                <c:pt idx="3">
                  <c:v>83</c:v>
                </c:pt>
                <c:pt idx="4">
                  <c:v>130.80000000000001</c:v>
                </c:pt>
                <c:pt idx="5">
                  <c:v>260.39999999999998</c:v>
                </c:pt>
                <c:pt idx="6">
                  <c:v>8</c:v>
                </c:pt>
                <c:pt idx="7">
                  <c:v>46</c:v>
                </c:pt>
                <c:pt idx="8">
                  <c:v>106.7</c:v>
                </c:pt>
                <c:pt idx="9">
                  <c:v>186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62-4986-B121-BB80881FDE6C}"/>
            </c:ext>
          </c:extLst>
        </c:ser>
        <c:ser>
          <c:idx val="1"/>
          <c:order val="1"/>
          <c:tx>
            <c:strRef>
              <c:f>'Table 4.2'!$E$20</c:f>
              <c:strCache>
                <c:ptCount val="1"/>
                <c:pt idx="0">
                  <c:v>Predict_Distance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'Table 4.2'!$E$21:$E$30</c:f>
              <c:numCache>
                <c:formatCode>0.0</c:formatCode>
                <c:ptCount val="10"/>
                <c:pt idx="0">
                  <c:v>57.882197000000005</c:v>
                </c:pt>
                <c:pt idx="1">
                  <c:v>40.245431000000004</c:v>
                </c:pt>
                <c:pt idx="2">
                  <c:v>13.113032</c:v>
                </c:pt>
                <c:pt idx="3">
                  <c:v>49.108964</c:v>
                </c:pt>
                <c:pt idx="4">
                  <c:v>92.072129000000004</c:v>
                </c:pt>
                <c:pt idx="5">
                  <c:v>193.21125799999999</c:v>
                </c:pt>
                <c:pt idx="6">
                  <c:v>7.5890282000000004</c:v>
                </c:pt>
                <c:pt idx="7">
                  <c:v>40.245431000000004</c:v>
                </c:pt>
                <c:pt idx="8">
                  <c:v>75.157763000000003</c:v>
                </c:pt>
                <c:pt idx="9">
                  <c:v>148.42795999999998</c:v>
                </c:pt>
              </c:numCache>
            </c:numRef>
          </c:xVal>
          <c:yVal>
            <c:numRef>
              <c:f>'Table 4.2'!$D$21:$D$30</c:f>
              <c:numCache>
                <c:formatCode>0</c:formatCode>
                <c:ptCount val="10"/>
                <c:pt idx="0">
                  <c:v>60</c:v>
                </c:pt>
                <c:pt idx="1">
                  <c:v>40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  <c:pt idx="5">
                  <c:v>230</c:v>
                </c:pt>
                <c:pt idx="6">
                  <c:v>4</c:v>
                </c:pt>
                <c:pt idx="7">
                  <c:v>40</c:v>
                </c:pt>
                <c:pt idx="8">
                  <c:v>80</c:v>
                </c:pt>
                <c:pt idx="9">
                  <c:v>170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62-4986-B121-BB80881FDE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4770303"/>
        <c:axId val="166033647"/>
      </c:scatterChart>
      <c:valAx>
        <c:axId val="121477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n-US" sz="10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rPr>
                  <a:t>Guessed_Distance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n-US" sz="10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33647"/>
        <c:crosses val="autoZero"/>
        <c:crossBetween val="midCat"/>
      </c:valAx>
      <c:valAx>
        <c:axId val="16603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True Distance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77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264459</xdr:colOff>
      <xdr:row>4</xdr:row>
      <xdr:rowOff>93756</xdr:rowOff>
    </xdr:from>
    <xdr:to>
      <xdr:col>18</xdr:col>
      <xdr:colOff>331695</xdr:colOff>
      <xdr:row>18</xdr:row>
      <xdr:rowOff>13447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E4E218-714A-4072-A03A-25E65375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342003</xdr:colOff>
      <xdr:row>21</xdr:row>
      <xdr:rowOff>156882</xdr:rowOff>
    </xdr:from>
    <xdr:to>
      <xdr:col>18</xdr:col>
      <xdr:colOff>479612</xdr:colOff>
      <xdr:row>35</xdr:row>
      <xdr:rowOff>129988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C87F38-002A-418B-B5D6-300826AF66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73214</xdr:colOff>
      <xdr:row>4</xdr:row>
      <xdr:rowOff>112057</xdr:rowOff>
    </xdr:from>
    <xdr:to>
      <xdr:col>14</xdr:col>
      <xdr:colOff>168837</xdr:colOff>
      <xdr:row>18</xdr:row>
      <xdr:rowOff>34364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A5C4CE3-9337-491F-B29B-B87EE6D599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58270</xdr:colOff>
      <xdr:row>21</xdr:row>
      <xdr:rowOff>188259</xdr:rowOff>
    </xdr:from>
    <xdr:to>
      <xdr:col>14</xdr:col>
      <xdr:colOff>147918</xdr:colOff>
      <xdr:row>35</xdr:row>
      <xdr:rowOff>22412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C19D673-529D-4EC9-A18A-BC3F6A5BA9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showGridLines="0" tabSelected="1" topLeftCell="B1" workbookViewId="0">
      <selection activeCell="E3" sqref="E3:G3"/>
    </sheetView>
  </sheetViews>
  <sheetFormatPr defaultRowHeight="15"/>
  <cols>
    <col min="1" max="1" width="2.28515625" customWidth="1"/>
    <col min="3" max="3" width="52" customWidth="1"/>
    <col min="4" max="4" width="21.42578125" customWidth="1"/>
    <col min="5" max="5" width="29.7109375" customWidth="1"/>
    <col min="6" max="6" width="20.42578125" customWidth="1"/>
    <col min="7" max="7" width="21.7109375" customWidth="1"/>
    <col min="8" max="8" width="39.28515625" bestFit="1" customWidth="1"/>
  </cols>
  <sheetData>
    <row r="2" spans="2:8" ht="36.75" customHeight="1">
      <c r="B2" s="3" t="s">
        <v>17</v>
      </c>
      <c r="C2" s="3" t="s">
        <v>16</v>
      </c>
      <c r="D2" s="3" t="s">
        <v>15</v>
      </c>
      <c r="E2" s="8" t="s">
        <v>14</v>
      </c>
      <c r="F2" s="9" t="s">
        <v>13</v>
      </c>
      <c r="G2" s="9" t="s">
        <v>12</v>
      </c>
      <c r="H2" s="8" t="s">
        <v>11</v>
      </c>
    </row>
    <row r="3" spans="2:8" ht="35.450000000000003" customHeight="1">
      <c r="B3" s="3">
        <v>1</v>
      </c>
      <c r="C3" s="3" t="s">
        <v>10</v>
      </c>
      <c r="D3" s="15">
        <v>45</v>
      </c>
      <c r="E3" s="7">
        <v>39</v>
      </c>
      <c r="F3" s="6">
        <v>41.7</v>
      </c>
      <c r="G3" s="5">
        <v>39</v>
      </c>
      <c r="H3" s="4">
        <f t="shared" ref="H3:H12" si="0">MEDIAN(E3:G3)</f>
        <v>39</v>
      </c>
    </row>
    <row r="4" spans="2:8" ht="15.75">
      <c r="B4" s="3">
        <v>2</v>
      </c>
      <c r="C4" s="3" t="s">
        <v>9</v>
      </c>
      <c r="D4" s="15">
        <v>28</v>
      </c>
      <c r="E4" s="7">
        <v>27</v>
      </c>
      <c r="F4" s="6">
        <v>27.9</v>
      </c>
      <c r="G4" s="5">
        <v>27</v>
      </c>
      <c r="H4" s="4">
        <f t="shared" si="0"/>
        <v>27</v>
      </c>
    </row>
    <row r="5" spans="2:8" ht="15.75">
      <c r="B5" s="3">
        <v>3</v>
      </c>
      <c r="C5" s="3" t="s">
        <v>8</v>
      </c>
      <c r="D5" s="15">
        <v>12</v>
      </c>
      <c r="E5" s="7">
        <v>16</v>
      </c>
      <c r="F5" s="6">
        <v>15.11</v>
      </c>
      <c r="G5" s="5">
        <v>16</v>
      </c>
      <c r="H5" s="4">
        <f t="shared" si="0"/>
        <v>16</v>
      </c>
    </row>
    <row r="6" spans="2:8" ht="15.75">
      <c r="B6" s="3">
        <v>4</v>
      </c>
      <c r="C6" s="3" t="s">
        <v>7</v>
      </c>
      <c r="D6" s="15">
        <v>125</v>
      </c>
      <c r="E6" s="7">
        <v>83</v>
      </c>
      <c r="F6" s="6">
        <v>82.7</v>
      </c>
      <c r="G6" s="5">
        <v>84</v>
      </c>
      <c r="H6" s="4">
        <f t="shared" si="0"/>
        <v>83</v>
      </c>
    </row>
    <row r="7" spans="2:8" ht="15.75">
      <c r="B7" s="3">
        <v>5</v>
      </c>
      <c r="C7" s="3" t="s">
        <v>6</v>
      </c>
      <c r="D7" s="15">
        <v>175</v>
      </c>
      <c r="E7" s="7">
        <v>130</v>
      </c>
      <c r="F7" s="6">
        <v>138</v>
      </c>
      <c r="G7" s="5">
        <v>130.80000000000001</v>
      </c>
      <c r="H7" s="4">
        <f t="shared" si="0"/>
        <v>130.80000000000001</v>
      </c>
    </row>
    <row r="8" spans="2:8" ht="15.75">
      <c r="B8" s="3">
        <v>6</v>
      </c>
      <c r="C8" s="3" t="s">
        <v>5</v>
      </c>
      <c r="D8" s="15">
        <v>500</v>
      </c>
      <c r="E8" s="7">
        <v>255</v>
      </c>
      <c r="F8" s="6">
        <v>273</v>
      </c>
      <c r="G8" s="5">
        <v>260.39999999999998</v>
      </c>
      <c r="H8" s="4">
        <f t="shared" si="0"/>
        <v>260.39999999999998</v>
      </c>
    </row>
    <row r="9" spans="2:8" ht="15.75">
      <c r="B9" s="3">
        <v>7</v>
      </c>
      <c r="C9" s="3" t="s">
        <v>4</v>
      </c>
      <c r="D9" s="15">
        <v>6</v>
      </c>
      <c r="E9" s="7">
        <v>8</v>
      </c>
      <c r="F9" s="6">
        <v>8</v>
      </c>
      <c r="G9" s="5">
        <v>7.1</v>
      </c>
      <c r="H9" s="4">
        <f t="shared" si="0"/>
        <v>8</v>
      </c>
    </row>
    <row r="10" spans="2:8" ht="15.75">
      <c r="B10" s="3">
        <v>8</v>
      </c>
      <c r="C10" s="3" t="s">
        <v>3</v>
      </c>
      <c r="D10" s="15">
        <v>35</v>
      </c>
      <c r="E10" s="7">
        <v>43</v>
      </c>
      <c r="F10" s="6">
        <v>46</v>
      </c>
      <c r="G10" s="5">
        <v>46</v>
      </c>
      <c r="H10" s="4">
        <f t="shared" si="0"/>
        <v>46</v>
      </c>
    </row>
    <row r="11" spans="2:8" ht="15.75">
      <c r="B11" s="3">
        <v>9</v>
      </c>
      <c r="C11" s="3" t="s">
        <v>2</v>
      </c>
      <c r="D11" s="15">
        <v>146</v>
      </c>
      <c r="E11" s="7">
        <v>94</v>
      </c>
      <c r="F11" s="6">
        <v>106.7</v>
      </c>
      <c r="G11" s="5">
        <v>106.7</v>
      </c>
      <c r="H11" s="4">
        <f t="shared" si="0"/>
        <v>106.7</v>
      </c>
    </row>
    <row r="12" spans="2:8" ht="15.75">
      <c r="B12" s="3">
        <v>10</v>
      </c>
      <c r="C12" s="3" t="s">
        <v>1</v>
      </c>
      <c r="D12" s="15">
        <v>255</v>
      </c>
      <c r="E12" s="7">
        <v>186</v>
      </c>
      <c r="F12" s="6">
        <v>197.7</v>
      </c>
      <c r="G12" s="5">
        <v>91</v>
      </c>
      <c r="H12" s="4">
        <f t="shared" si="0"/>
        <v>186</v>
      </c>
    </row>
    <row r="13" spans="2:8" ht="15.75">
      <c r="B13" s="3">
        <v>11</v>
      </c>
      <c r="C13" s="3" t="s">
        <v>0</v>
      </c>
      <c r="D13" s="15">
        <v>131</v>
      </c>
      <c r="F13" s="2"/>
    </row>
    <row r="14" spans="2:8" ht="15.75">
      <c r="F1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R45"/>
  <sheetViews>
    <sheetView showGridLines="0" topLeftCell="A19" zoomScale="85" zoomScaleNormal="85" workbookViewId="0">
      <selection activeCell="F47" sqref="F47"/>
    </sheetView>
  </sheetViews>
  <sheetFormatPr defaultColWidth="9.140625" defaultRowHeight="15.75"/>
  <cols>
    <col min="1" max="1" width="1.85546875" style="2" customWidth="1"/>
    <col min="2" max="2" width="8.85546875" style="2" customWidth="1"/>
    <col min="3" max="3" width="56.7109375" style="2" customWidth="1"/>
    <col min="4" max="4" width="16.7109375" style="2" bestFit="1" customWidth="1"/>
    <col min="5" max="5" width="17.140625" style="2" customWidth="1"/>
    <col min="6" max="6" width="20.5703125" style="2" customWidth="1"/>
    <col min="7" max="7" width="29.7109375" style="2" customWidth="1"/>
    <col min="8" max="8" width="35.7109375" style="2" customWidth="1"/>
    <col min="9" max="9" width="3" style="2" customWidth="1"/>
    <col min="10" max="10" width="9.140625" style="2"/>
    <col min="11" max="11" width="17" style="2" customWidth="1"/>
    <col min="12" max="12" width="7.7109375" style="2" bestFit="1" customWidth="1"/>
    <col min="13" max="13" width="2.42578125" style="2" customWidth="1"/>
    <col min="14" max="14" width="9" style="2" customWidth="1"/>
    <col min="15" max="15" width="19" style="2" customWidth="1"/>
    <col min="16" max="16" width="2.42578125" style="2" customWidth="1"/>
    <col min="17" max="17" width="10.140625" style="2" bestFit="1" customWidth="1"/>
    <col min="18" max="18" width="17.42578125" style="2" customWidth="1"/>
    <col min="19" max="16384" width="9.140625" style="2"/>
  </cols>
  <sheetData>
    <row r="2" spans="2:15">
      <c r="C2" s="26" t="s">
        <v>24</v>
      </c>
      <c r="D2" s="26"/>
      <c r="E2" s="26"/>
      <c r="F2" s="26"/>
      <c r="G2" s="26"/>
      <c r="H2" s="26"/>
    </row>
    <row r="3" spans="2:15">
      <c r="B3" s="3" t="s">
        <v>17</v>
      </c>
      <c r="C3" s="20" t="s">
        <v>16</v>
      </c>
      <c r="D3" s="20" t="s">
        <v>15</v>
      </c>
      <c r="E3" s="2" t="s">
        <v>20</v>
      </c>
      <c r="F3" s="21" t="s">
        <v>21</v>
      </c>
      <c r="G3" s="2" t="s">
        <v>22</v>
      </c>
      <c r="H3" s="2" t="s">
        <v>23</v>
      </c>
      <c r="J3" s="27" t="s">
        <v>35</v>
      </c>
      <c r="K3" s="27"/>
      <c r="L3" s="27"/>
      <c r="M3" s="27"/>
      <c r="N3" s="27"/>
      <c r="O3" s="27"/>
    </row>
    <row r="4" spans="2:15">
      <c r="B4" s="3">
        <v>1</v>
      </c>
      <c r="C4" s="3" t="s">
        <v>10</v>
      </c>
      <c r="D4" s="15">
        <v>45</v>
      </c>
      <c r="E4" s="17">
        <f>$L$4+$N$4*D4</f>
        <v>44.813000000000002</v>
      </c>
      <c r="F4" s="17">
        <f>'Table 4.1'!H3</f>
        <v>39</v>
      </c>
      <c r="G4" s="17">
        <f>F4-E4</f>
        <v>-5.8130000000000024</v>
      </c>
      <c r="H4" s="19">
        <f>G4^2</f>
        <v>33.790969000000025</v>
      </c>
      <c r="J4" s="2" t="s">
        <v>29</v>
      </c>
      <c r="K4" s="2" t="s">
        <v>27</v>
      </c>
      <c r="L4" s="16">
        <v>9.8119999999999994</v>
      </c>
      <c r="M4" s="2" t="s">
        <v>18</v>
      </c>
      <c r="N4" s="16">
        <v>0.77780000000000005</v>
      </c>
      <c r="O4" s="13" t="s">
        <v>45</v>
      </c>
    </row>
    <row r="5" spans="2:15">
      <c r="B5" s="3">
        <v>2</v>
      </c>
      <c r="C5" s="3" t="s">
        <v>9</v>
      </c>
      <c r="D5" s="15">
        <v>28</v>
      </c>
      <c r="E5" s="17">
        <f t="shared" ref="E5:E13" si="0">$L$4+$N$4*D5</f>
        <v>31.590400000000002</v>
      </c>
      <c r="F5" s="17">
        <f>'Table 4.1'!H4</f>
        <v>27</v>
      </c>
      <c r="G5" s="17">
        <f t="shared" ref="G5:G13" si="1">F5-E5</f>
        <v>-4.5904000000000025</v>
      </c>
      <c r="H5" s="19">
        <f t="shared" ref="H5:H13" si="2">G5^2</f>
        <v>21.071772160000023</v>
      </c>
    </row>
    <row r="6" spans="2:15">
      <c r="B6" s="3">
        <v>3</v>
      </c>
      <c r="C6" s="3" t="s">
        <v>8</v>
      </c>
      <c r="D6" s="15">
        <v>17</v>
      </c>
      <c r="E6" s="17">
        <f t="shared" si="0"/>
        <v>23.034599999999998</v>
      </c>
      <c r="F6" s="17">
        <f>'Table 4.1'!H5</f>
        <v>16</v>
      </c>
      <c r="G6" s="17">
        <f t="shared" si="1"/>
        <v>-7.0345999999999975</v>
      </c>
      <c r="H6" s="19">
        <f t="shared" si="2"/>
        <v>49.485597159999962</v>
      </c>
    </row>
    <row r="7" spans="2:15">
      <c r="B7" s="3">
        <v>4</v>
      </c>
      <c r="C7" s="3" t="s">
        <v>7</v>
      </c>
      <c r="D7" s="15">
        <v>83</v>
      </c>
      <c r="E7" s="17">
        <f t="shared" si="0"/>
        <v>74.369399999999999</v>
      </c>
      <c r="F7" s="17">
        <f>'Table 4.1'!H6</f>
        <v>83</v>
      </c>
      <c r="G7" s="17">
        <f t="shared" si="1"/>
        <v>8.6306000000000012</v>
      </c>
      <c r="H7" s="19">
        <f t="shared" si="2"/>
        <v>74.487256360000018</v>
      </c>
    </row>
    <row r="8" spans="2:15">
      <c r="B8" s="3">
        <v>5</v>
      </c>
      <c r="C8" s="3" t="s">
        <v>6</v>
      </c>
      <c r="D8" s="15">
        <v>110</v>
      </c>
      <c r="E8" s="17">
        <f t="shared" si="0"/>
        <v>95.37</v>
      </c>
      <c r="F8" s="17">
        <f>'Table 4.1'!H7</f>
        <v>130.80000000000001</v>
      </c>
      <c r="G8" s="17">
        <f t="shared" si="1"/>
        <v>35.430000000000007</v>
      </c>
      <c r="H8" s="19">
        <f t="shared" si="2"/>
        <v>1255.2849000000006</v>
      </c>
    </row>
    <row r="9" spans="2:15">
      <c r="B9" s="3">
        <v>6</v>
      </c>
      <c r="C9" s="3" t="s">
        <v>5</v>
      </c>
      <c r="D9" s="15">
        <v>330</v>
      </c>
      <c r="E9" s="17">
        <f t="shared" si="0"/>
        <v>266.48600000000005</v>
      </c>
      <c r="F9" s="17">
        <f>'Table 4.1'!H8</f>
        <v>260.39999999999998</v>
      </c>
      <c r="G9" s="17">
        <f t="shared" si="1"/>
        <v>-6.0860000000000696</v>
      </c>
      <c r="H9" s="19">
        <f t="shared" si="2"/>
        <v>37.039396000000849</v>
      </c>
    </row>
    <row r="10" spans="2:15">
      <c r="B10" s="3">
        <v>7</v>
      </c>
      <c r="C10" s="3" t="s">
        <v>4</v>
      </c>
      <c r="D10" s="15">
        <v>3</v>
      </c>
      <c r="E10" s="17">
        <f t="shared" si="0"/>
        <v>12.145399999999999</v>
      </c>
      <c r="F10" s="17">
        <f>'Table 4.1'!H9</f>
        <v>8</v>
      </c>
      <c r="G10" s="17">
        <f t="shared" si="1"/>
        <v>-4.1453999999999986</v>
      </c>
      <c r="H10" s="19">
        <f t="shared" si="2"/>
        <v>17.184341159999988</v>
      </c>
    </row>
    <row r="11" spans="2:15">
      <c r="B11" s="3">
        <v>8</v>
      </c>
      <c r="C11" s="3" t="s">
        <v>3</v>
      </c>
      <c r="D11" s="15">
        <v>59</v>
      </c>
      <c r="E11" s="17">
        <f t="shared" si="0"/>
        <v>55.702199999999998</v>
      </c>
      <c r="F11" s="17">
        <f>'Table 4.1'!H10</f>
        <v>46</v>
      </c>
      <c r="G11" s="17">
        <f t="shared" si="1"/>
        <v>-9.7021999999999977</v>
      </c>
      <c r="H11" s="19">
        <f t="shared" si="2"/>
        <v>94.132684839999953</v>
      </c>
    </row>
    <row r="12" spans="2:15">
      <c r="B12" s="3">
        <v>9</v>
      </c>
      <c r="C12" s="3" t="s">
        <v>2</v>
      </c>
      <c r="D12" s="15">
        <v>120</v>
      </c>
      <c r="E12" s="17">
        <f t="shared" si="0"/>
        <v>103.14800000000001</v>
      </c>
      <c r="F12" s="17">
        <f>'Table 4.1'!H11</f>
        <v>106.7</v>
      </c>
      <c r="G12" s="17">
        <f t="shared" si="1"/>
        <v>3.5519999999999925</v>
      </c>
      <c r="H12" s="19">
        <f t="shared" si="2"/>
        <v>12.616703999999947</v>
      </c>
    </row>
    <row r="13" spans="2:15">
      <c r="B13" s="3">
        <v>10</v>
      </c>
      <c r="C13" s="3" t="s">
        <v>1</v>
      </c>
      <c r="D13" s="15">
        <v>265</v>
      </c>
      <c r="E13" s="17">
        <f t="shared" si="0"/>
        <v>215.92900000000003</v>
      </c>
      <c r="F13" s="17">
        <f>'Table 4.1'!H12</f>
        <v>186</v>
      </c>
      <c r="G13" s="17">
        <f t="shared" si="1"/>
        <v>-29.92900000000003</v>
      </c>
      <c r="H13" s="19">
        <f t="shared" si="2"/>
        <v>895.74504100000183</v>
      </c>
    </row>
    <row r="14" spans="2:15">
      <c r="B14" s="3">
        <v>11</v>
      </c>
      <c r="C14" s="18" t="s">
        <v>0</v>
      </c>
      <c r="D14" s="11"/>
      <c r="H14" s="12"/>
    </row>
    <row r="15" spans="2:15">
      <c r="G15" s="22" t="s">
        <v>25</v>
      </c>
      <c r="H15" s="23">
        <f>SUM(H4:H13)</f>
        <v>2490.838661680003</v>
      </c>
    </row>
    <row r="16" spans="2:15">
      <c r="B16" s="29" t="s">
        <v>31</v>
      </c>
      <c r="C16" s="30"/>
      <c r="G16" s="22" t="s">
        <v>32</v>
      </c>
      <c r="H16" s="23">
        <f>SQRT(H15/(10-2))</f>
        <v>17.645249579136035</v>
      </c>
    </row>
    <row r="17" spans="2:18">
      <c r="B17" s="30"/>
      <c r="C17" s="30"/>
      <c r="F17" s="2" t="s">
        <v>30</v>
      </c>
      <c r="G17" s="28" t="str">
        <f>K4&amp;ROUND(L4,2)&amp;M4&amp;ROUND(N4,2)&amp;O4</f>
        <v>Predict_Distance =9.81+0.78*Gussed_Distance</v>
      </c>
      <c r="H17" s="28"/>
      <c r="I17" s="14"/>
      <c r="J17" s="14"/>
    </row>
    <row r="18" spans="2:18">
      <c r="B18" s="30"/>
      <c r="C18" s="30"/>
      <c r="F18" s="2" t="s">
        <v>34</v>
      </c>
      <c r="G18" s="23">
        <f>-2*H16</f>
        <v>-35.29049915827207</v>
      </c>
      <c r="H18" s="23">
        <f>2*H16</f>
        <v>35.29049915827207</v>
      </c>
    </row>
    <row r="19" spans="2:18">
      <c r="C19" s="26" t="s">
        <v>26</v>
      </c>
      <c r="D19" s="26"/>
      <c r="E19" s="26"/>
      <c r="F19" s="26"/>
      <c r="G19" s="26"/>
      <c r="H19" s="26"/>
      <c r="J19" s="26"/>
      <c r="K19" s="26"/>
      <c r="L19" s="26"/>
      <c r="M19" s="26"/>
      <c r="N19" s="26"/>
      <c r="O19" s="26"/>
    </row>
    <row r="20" spans="2:18">
      <c r="B20" s="3" t="s">
        <v>17</v>
      </c>
      <c r="C20" s="3" t="s">
        <v>16</v>
      </c>
      <c r="D20" s="3" t="s">
        <v>15</v>
      </c>
      <c r="E20" s="3" t="s">
        <v>20</v>
      </c>
      <c r="F20" s="10" t="s">
        <v>21</v>
      </c>
      <c r="G20" s="3" t="s">
        <v>22</v>
      </c>
      <c r="H20" s="3" t="s">
        <v>23</v>
      </c>
      <c r="J20" s="27" t="s">
        <v>35</v>
      </c>
      <c r="K20" s="27"/>
      <c r="L20" s="27"/>
      <c r="M20" s="27"/>
      <c r="N20" s="27"/>
      <c r="O20" s="27"/>
    </row>
    <row r="21" spans="2:18">
      <c r="B21" s="3">
        <v>1</v>
      </c>
      <c r="C21" s="3" t="s">
        <v>10</v>
      </c>
      <c r="D21" s="11">
        <v>60</v>
      </c>
      <c r="E21" s="17">
        <f>$L$21+$N$21*D21+$Q$21*D21^2</f>
        <v>57.882197000000005</v>
      </c>
      <c r="F21" s="17">
        <f>'Table 4.1'!H3</f>
        <v>39</v>
      </c>
      <c r="G21" s="17">
        <f>F21-E21</f>
        <v>-18.882197000000005</v>
      </c>
      <c r="H21" s="19">
        <f>G21^2</f>
        <v>356.53736354680916</v>
      </c>
      <c r="J21" s="2" t="s">
        <v>29</v>
      </c>
      <c r="K21" s="2" t="s">
        <v>27</v>
      </c>
      <c r="L21" s="16">
        <v>3.8882989999999999</v>
      </c>
      <c r="M21" s="2" t="s">
        <v>18</v>
      </c>
      <c r="N21" s="16">
        <v>0.92698829999999999</v>
      </c>
      <c r="O21" s="13" t="s">
        <v>19</v>
      </c>
      <c r="P21" s="2" t="s">
        <v>18</v>
      </c>
      <c r="Q21" s="24">
        <v>-4.5150000000000002E-4</v>
      </c>
      <c r="R21" s="13" t="s">
        <v>28</v>
      </c>
    </row>
    <row r="22" spans="2:18">
      <c r="B22" s="3">
        <v>2</v>
      </c>
      <c r="C22" s="3" t="s">
        <v>9</v>
      </c>
      <c r="D22" s="11">
        <v>40</v>
      </c>
      <c r="E22" s="17">
        <f t="shared" ref="E22:E30" si="3">$L$21+$N$21*D22+$Q$21*D22^2</f>
        <v>40.245431000000004</v>
      </c>
      <c r="F22" s="17">
        <f>'Table 4.1'!H4</f>
        <v>27</v>
      </c>
      <c r="G22" s="17">
        <f t="shared" ref="G22:G30" si="4">F22-E22</f>
        <v>-13.245431000000004</v>
      </c>
      <c r="H22" s="19">
        <f t="shared" ref="H22:H30" si="5">G22^2</f>
        <v>175.44144237576108</v>
      </c>
    </row>
    <row r="23" spans="2:18">
      <c r="B23" s="3">
        <v>3</v>
      </c>
      <c r="C23" s="3" t="s">
        <v>8</v>
      </c>
      <c r="D23" s="11">
        <v>10</v>
      </c>
      <c r="E23" s="17">
        <f t="shared" si="3"/>
        <v>13.113032</v>
      </c>
      <c r="F23" s="17">
        <f>'Table 4.1'!H5</f>
        <v>16</v>
      </c>
      <c r="G23" s="17">
        <f t="shared" si="4"/>
        <v>2.8869679999999995</v>
      </c>
      <c r="H23" s="19">
        <f t="shared" si="5"/>
        <v>8.3345842330239979</v>
      </c>
    </row>
    <row r="24" spans="2:18">
      <c r="B24" s="3">
        <v>4</v>
      </c>
      <c r="C24" s="3" t="s">
        <v>7</v>
      </c>
      <c r="D24" s="11">
        <v>50</v>
      </c>
      <c r="E24" s="17">
        <f t="shared" si="3"/>
        <v>49.108964</v>
      </c>
      <c r="F24" s="17">
        <f>'Table 4.1'!H6</f>
        <v>83</v>
      </c>
      <c r="G24" s="17">
        <f t="shared" si="4"/>
        <v>33.891036</v>
      </c>
      <c r="H24" s="19">
        <f t="shared" si="5"/>
        <v>1148.6023211532961</v>
      </c>
    </row>
    <row r="25" spans="2:18">
      <c r="B25" s="3">
        <v>5</v>
      </c>
      <c r="C25" s="3" t="s">
        <v>6</v>
      </c>
      <c r="D25" s="11">
        <v>100</v>
      </c>
      <c r="E25" s="17">
        <f t="shared" si="3"/>
        <v>92.072129000000004</v>
      </c>
      <c r="F25" s="17">
        <f>'Table 4.1'!H7</f>
        <v>130.80000000000001</v>
      </c>
      <c r="G25" s="17">
        <f t="shared" si="4"/>
        <v>38.727871000000007</v>
      </c>
      <c r="H25" s="19">
        <f t="shared" si="5"/>
        <v>1499.8479921926416</v>
      </c>
    </row>
    <row r="26" spans="2:18">
      <c r="B26" s="3">
        <v>6</v>
      </c>
      <c r="C26" s="3" t="s">
        <v>5</v>
      </c>
      <c r="D26" s="11">
        <v>230</v>
      </c>
      <c r="E26" s="17">
        <f t="shared" si="3"/>
        <v>193.21125799999999</v>
      </c>
      <c r="F26" s="17">
        <f>'Table 4.1'!H8</f>
        <v>260.39999999999998</v>
      </c>
      <c r="G26" s="17">
        <f t="shared" si="4"/>
        <v>67.188741999999991</v>
      </c>
      <c r="H26" s="19">
        <f t="shared" si="5"/>
        <v>4514.3270515425629</v>
      </c>
    </row>
    <row r="27" spans="2:18">
      <c r="B27" s="3">
        <v>7</v>
      </c>
      <c r="C27" s="3" t="s">
        <v>4</v>
      </c>
      <c r="D27" s="11">
        <v>4</v>
      </c>
      <c r="E27" s="17">
        <f t="shared" si="3"/>
        <v>7.5890282000000004</v>
      </c>
      <c r="F27" s="17">
        <f>'Table 4.1'!H9</f>
        <v>8</v>
      </c>
      <c r="G27" s="17">
        <f t="shared" si="4"/>
        <v>0.41097179999999955</v>
      </c>
      <c r="H27" s="19">
        <f t="shared" si="5"/>
        <v>0.16889782039523962</v>
      </c>
    </row>
    <row r="28" spans="2:18">
      <c r="B28" s="3">
        <v>8</v>
      </c>
      <c r="C28" s="3" t="s">
        <v>3</v>
      </c>
      <c r="D28" s="11">
        <v>40</v>
      </c>
      <c r="E28" s="17">
        <f t="shared" si="3"/>
        <v>40.245431000000004</v>
      </c>
      <c r="F28" s="17">
        <f>'Table 4.1'!H10</f>
        <v>46</v>
      </c>
      <c r="G28" s="17">
        <f t="shared" si="4"/>
        <v>5.7545689999999965</v>
      </c>
      <c r="H28" s="19">
        <f t="shared" si="5"/>
        <v>33.115064375760959</v>
      </c>
    </row>
    <row r="29" spans="2:18">
      <c r="B29" s="3">
        <v>9</v>
      </c>
      <c r="C29" s="3" t="s">
        <v>2</v>
      </c>
      <c r="D29" s="11">
        <v>80</v>
      </c>
      <c r="E29" s="17">
        <f t="shared" si="3"/>
        <v>75.157763000000003</v>
      </c>
      <c r="F29" s="17">
        <f>'Table 4.1'!H11</f>
        <v>106.7</v>
      </c>
      <c r="G29" s="17">
        <f t="shared" si="4"/>
        <v>31.542237</v>
      </c>
      <c r="H29" s="19">
        <f t="shared" si="5"/>
        <v>994.91271496416903</v>
      </c>
    </row>
    <row r="30" spans="2:18">
      <c r="B30" s="3">
        <v>10</v>
      </c>
      <c r="C30" s="3" t="s">
        <v>1</v>
      </c>
      <c r="D30" s="11">
        <v>170</v>
      </c>
      <c r="E30" s="17">
        <f t="shared" si="3"/>
        <v>148.42795999999998</v>
      </c>
      <c r="F30" s="17">
        <f>'Table 4.1'!H12</f>
        <v>186</v>
      </c>
      <c r="G30" s="17">
        <f t="shared" si="4"/>
        <v>37.572040000000015</v>
      </c>
      <c r="H30" s="19">
        <f t="shared" si="5"/>
        <v>1411.6581897616011</v>
      </c>
    </row>
    <row r="31" spans="2:18">
      <c r="B31" s="18">
        <v>11</v>
      </c>
      <c r="C31" s="18" t="s">
        <v>0</v>
      </c>
      <c r="D31" s="11">
        <v>130</v>
      </c>
      <c r="H31" s="12"/>
    </row>
    <row r="32" spans="2:18">
      <c r="G32" s="22" t="s">
        <v>25</v>
      </c>
      <c r="H32" s="23">
        <f>SUM(H21:H30)</f>
        <v>10142.945621966022</v>
      </c>
    </row>
    <row r="33" spans="2:10">
      <c r="B33" s="31" t="s">
        <v>33</v>
      </c>
      <c r="C33" s="31"/>
      <c r="G33" s="22" t="s">
        <v>32</v>
      </c>
      <c r="H33" s="23">
        <f>SQRT(H32/(10-3))</f>
        <v>38.065630583367877</v>
      </c>
    </row>
    <row r="34" spans="2:10">
      <c r="B34" s="31"/>
      <c r="C34" s="31"/>
      <c r="F34" s="2" t="s">
        <v>30</v>
      </c>
      <c r="G34" s="28" t="str">
        <f>K21&amp;ROUND(L21,2)&amp;M21&amp;ROUND(N21,2)&amp;O21&amp;P21&amp;ROUND(Q21,5)&amp;R21</f>
        <v>Predict_Distance =3.89+0.93*Gussed_Distance+-0.00045*Gussed_Distance^2</v>
      </c>
      <c r="H34" s="28"/>
      <c r="I34" s="14"/>
      <c r="J34" s="14"/>
    </row>
    <row r="35" spans="2:10">
      <c r="F35" s="2" t="s">
        <v>34</v>
      </c>
      <c r="G35" s="23">
        <f>-2*H33</f>
        <v>-76.131261166735754</v>
      </c>
      <c r="H35" s="23">
        <f>2*H33</f>
        <v>76.131261166735754</v>
      </c>
    </row>
    <row r="37" spans="2:10">
      <c r="B37" s="26" t="s">
        <v>38</v>
      </c>
      <c r="C37" s="26"/>
      <c r="D37" s="26"/>
    </row>
    <row r="38" spans="2:10">
      <c r="B38" s="3">
        <v>1</v>
      </c>
      <c r="C38" s="3" t="s">
        <v>39</v>
      </c>
      <c r="D38" s="3"/>
    </row>
    <row r="39" spans="2:10">
      <c r="B39" s="3">
        <v>2</v>
      </c>
      <c r="C39" s="3" t="s">
        <v>36</v>
      </c>
      <c r="D39" s="3"/>
    </row>
    <row r="40" spans="2:10">
      <c r="B40" s="3">
        <v>3</v>
      </c>
      <c r="C40" s="3" t="s">
        <v>37</v>
      </c>
      <c r="D40" s="3"/>
    </row>
    <row r="41" spans="2:10">
      <c r="B41" s="3">
        <v>4</v>
      </c>
      <c r="C41" s="3" t="s">
        <v>43</v>
      </c>
      <c r="D41" s="11"/>
    </row>
    <row r="42" spans="2:10">
      <c r="B42" s="3"/>
      <c r="C42" s="3" t="s">
        <v>44</v>
      </c>
      <c r="D42" s="3"/>
    </row>
    <row r="43" spans="2:10">
      <c r="B43" s="3">
        <v>5</v>
      </c>
      <c r="C43" s="3" t="s">
        <v>40</v>
      </c>
      <c r="D43" s="25">
        <v>100</v>
      </c>
    </row>
    <row r="44" spans="2:10">
      <c r="B44" s="3">
        <v>6</v>
      </c>
      <c r="C44" s="3" t="s">
        <v>41</v>
      </c>
      <c r="D44" s="3"/>
    </row>
    <row r="45" spans="2:10">
      <c r="B45" s="3">
        <v>7</v>
      </c>
      <c r="C45" s="3" t="s">
        <v>42</v>
      </c>
      <c r="D45" s="3"/>
    </row>
  </sheetData>
  <mergeCells count="10">
    <mergeCell ref="B37:D37"/>
    <mergeCell ref="C2:H2"/>
    <mergeCell ref="C19:H19"/>
    <mergeCell ref="J3:O3"/>
    <mergeCell ref="J20:O20"/>
    <mergeCell ref="G34:H34"/>
    <mergeCell ref="B16:C18"/>
    <mergeCell ref="B33:C34"/>
    <mergeCell ref="J19:O19"/>
    <mergeCell ref="G17:H17"/>
  </mergeCells>
  <phoneticPr fontId="1" type="noConversion"/>
  <pageMargins left="0.7" right="0.7" top="0.75" bottom="0.75" header="0.3" footer="0.3"/>
  <pageSetup orientation="portrait" horizontalDpi="4294967294" verticalDpi="4294967294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4.1</vt:lpstr>
      <vt:lpstr>Table 4.2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2020-02-12T21:07:00Z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7c2ec2a5-deb2-43b9-8610-f6bcd9fabe9a</vt:lpwstr>
  </property>
</Properties>
</file>