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3730a05f14ccae/Documents/data analytics/assignment completed - excel/"/>
    </mc:Choice>
  </mc:AlternateContent>
  <xr:revisionPtr revIDLastSave="625" documentId="8_{FA4DA0D6-9749-4280-A6AB-57949878F255}" xr6:coauthVersionLast="47" xr6:coauthVersionMax="47" xr10:uidLastSave="{17B936F2-20B8-4C6B-AE3D-6BA805D62013}"/>
  <bookViews>
    <workbookView xWindow="-110" yWindow="-110" windowWidth="19420" windowHeight="10300" xr2:uid="{18E74621-BEBE-4C55-9A4A-6D7726ED6B75}"/>
  </bookViews>
  <sheets>
    <sheet name="Brainstorm" sheetId="4" r:id="rId1"/>
    <sheet name="Vlookup Advanced" sheetId="2" r:id="rId2"/>
  </sheets>
  <definedNames>
    <definedName name="_xlnm._FilterDatabase" localSheetId="0" hidden="1">Brainstorm!$B$13:$D$13</definedName>
    <definedName name="Amarilla">'Vlookup Advanced'!$I$14:$J$20</definedName>
    <definedName name="Montana">'Vlookup Advanced'!$L$14:$M$20</definedName>
    <definedName name="Paseo">'Vlookup Advanced'!$F$14:$G$20</definedName>
    <definedName name="Segment">Brainstorm!$B$14:$B$27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" i="4" l="1"/>
  <c r="E10" i="4"/>
  <c r="D11" i="4" l="1"/>
  <c r="D10" i="4"/>
  <c r="D29" i="2"/>
  <c r="D30" i="2"/>
  <c r="D31" i="2"/>
  <c r="D32" i="2"/>
  <c r="D28" i="2"/>
  <c r="C28" i="2"/>
  <c r="C29" i="2"/>
  <c r="C30" i="2"/>
  <c r="C31" i="2"/>
  <c r="C32" i="2"/>
  <c r="E7" i="4"/>
  <c r="D7" i="4"/>
  <c r="B29" i="4" a="1"/>
  <c r="B29" i="4" s="1"/>
  <c r="C29" i="4" a="1"/>
  <c r="C29" i="4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L14" i="4" a="1"/>
  <c r="L14" i="4" s="1"/>
  <c r="I14" i="4" s="1"/>
  <c r="L15" i="4" a="1"/>
  <c r="L15" i="4" s="1"/>
  <c r="I15" i="4" s="1"/>
  <c r="L16" i="4" a="1"/>
  <c r="L16" i="4" s="1"/>
  <c r="I16" i="4" s="1"/>
  <c r="L17" i="4" a="1"/>
  <c r="L17" i="4" s="1"/>
  <c r="I17" i="4" s="1"/>
  <c r="L18" i="4" a="1"/>
  <c r="L18" i="4" s="1"/>
  <c r="I18" i="4" s="1"/>
  <c r="L19" i="4" a="1"/>
  <c r="L19" i="4" s="1"/>
  <c r="I19" i="4" s="1"/>
  <c r="L20" i="4" a="1"/>
  <c r="L20" i="4" s="1"/>
  <c r="I20" i="4" s="1"/>
  <c r="L21" i="4" a="1"/>
  <c r="L21" i="4" s="1"/>
  <c r="I21" i="4" s="1"/>
  <c r="L22" i="4" a="1"/>
  <c r="L22" i="4" s="1"/>
  <c r="I22" i="4" s="1"/>
  <c r="L23" i="4" a="1"/>
  <c r="L23" i="4" s="1"/>
  <c r="I23" i="4" s="1"/>
  <c r="L24" i="4" a="1"/>
  <c r="L24" i="4" s="1"/>
  <c r="I24" i="4" s="1"/>
  <c r="L25" i="4" a="1"/>
  <c r="L25" i="4" s="1"/>
  <c r="I25" i="4" s="1"/>
  <c r="L26" i="4" a="1"/>
  <c r="L26" i="4" s="1"/>
  <c r="I26" i="4" s="1"/>
  <c r="L27" i="4" a="1"/>
  <c r="L27" i="4" s="1"/>
  <c r="I27" i="4" s="1"/>
  <c r="F36" i="2"/>
  <c r="F29" i="2"/>
  <c r="F28" i="2"/>
  <c r="E9" i="2"/>
  <c r="E6" i="2"/>
  <c r="C7" i="2"/>
  <c r="D22" i="2"/>
  <c r="D21" i="2"/>
  <c r="D16" i="2"/>
  <c r="D17" i="2"/>
  <c r="D18" i="2"/>
  <c r="D19" i="2"/>
  <c r="D20" i="2"/>
  <c r="C9" i="2" l="1"/>
  <c r="C5" i="2"/>
  <c r="C8" i="2"/>
  <c r="C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<sst xmlns="http://schemas.openxmlformats.org/spreadsheetml/2006/main" count="115" uniqueCount="46">
  <si>
    <t>Partial Text Lookup: LEFT and SEARCH</t>
  </si>
  <si>
    <t>Product</t>
  </si>
  <si>
    <t>Units Sold</t>
  </si>
  <si>
    <t>Velo - 235</t>
  </si>
  <si>
    <t>Amarilla</t>
  </si>
  <si>
    <t>Paseo - 895</t>
  </si>
  <si>
    <t xml:space="preserve">Montana </t>
  </si>
  <si>
    <t>Amarilla - 145</t>
  </si>
  <si>
    <t>Paseo</t>
  </si>
  <si>
    <t>Montana - 125</t>
  </si>
  <si>
    <t>Velo</t>
  </si>
  <si>
    <t>VTT - 777</t>
  </si>
  <si>
    <t xml:space="preserve">VTT </t>
  </si>
  <si>
    <t>Multiple Source Table Vlookup</t>
  </si>
  <si>
    <t xml:space="preserve"> Sales</t>
  </si>
  <si>
    <t>Disc%</t>
  </si>
  <si>
    <t>Montana</t>
  </si>
  <si>
    <t>Multiple Lookup Value</t>
  </si>
  <si>
    <t>Model no</t>
  </si>
  <si>
    <t xml:space="preserve">Q.1. Calculate Gross sales and Profit in the table. </t>
  </si>
  <si>
    <t>Q.2. Give dropdowns on Segment and Country, then Create formulas which calucalte Total sales and Total Profit based on the selection. If the combination doesn't exist, the result should be "NA".</t>
  </si>
  <si>
    <t>Q.3. Filter out Unique List of Products and their repsective 'MRP'. Result should look same as in the image</t>
  </si>
  <si>
    <t>Segment</t>
  </si>
  <si>
    <t>Country [dropdown]</t>
  </si>
  <si>
    <t>Total Sales</t>
  </si>
  <si>
    <t>Total types of Product</t>
  </si>
  <si>
    <t>Max MRP</t>
  </si>
  <si>
    <t>Min MRP</t>
  </si>
  <si>
    <t>Country</t>
  </si>
  <si>
    <t>Manufacturing Price</t>
  </si>
  <si>
    <t>Sale Price</t>
  </si>
  <si>
    <t>Gross Sales</t>
  </si>
  <si>
    <t>Profit</t>
  </si>
  <si>
    <t>Government</t>
  </si>
  <si>
    <t>Mexico</t>
  </si>
  <si>
    <t>United States of America</t>
  </si>
  <si>
    <t>Midmarket</t>
  </si>
  <si>
    <t>Canada</t>
  </si>
  <si>
    <t>France</t>
  </si>
  <si>
    <t>Channel Partners</t>
  </si>
  <si>
    <t>VTT</t>
  </si>
  <si>
    <t>Germany</t>
  </si>
  <si>
    <t>Enterprise</t>
  </si>
  <si>
    <t>Small Business</t>
  </si>
  <si>
    <t>Velo - 123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</si>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</sst>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2" tint="-0.74999237037263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0" fillId="0" borderId="1" xfId="0" applyBorder="1"/>
    <xf numFmtId="0" fontId="1" fillId="0" borderId="0" xfId="0" applyFont="1"/>
    <xf numFmtId="0" fontId="1" fillId="3" borderId="1" xfId="0" applyFont="1" applyFill="1" applyBorder="1"/>
    <xf numFmtId="0" fontId="0" fillId="2" borderId="0" xfId="0" applyFill="1"/>
    <xf numFmtId="0" fontId="0" fillId="4" borderId="1" xfId="0" applyFill="1" applyBorder="1"/>
    <xf numFmtId="9" fontId="0" fillId="0" borderId="1" xfId="0" applyNumberFormat="1" applyBorder="1"/>
    <xf numFmtId="10" fontId="0" fillId="0" borderId="1" xfId="0" applyNumberFormat="1" applyBorder="1"/>
    <xf numFmtId="1" fontId="0" fillId="0" borderId="1" xfId="0" applyNumberFormat="1" applyBorder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/>
    <xf numFmtId="0" fontId="4" fillId="0" borderId="1" xfId="0" applyFont="1" applyBorder="1"/>
    <xf numFmtId="0" fontId="0" fillId="0" borderId="3" xfId="0" applyBorder="1"/>
    <xf numFmtId="0" fontId="0" fillId="4" borderId="2" xfId="0" applyFill="1" applyBorder="1"/>
    <xf numFmtId="0" fontId="0" fillId="4" borderId="5" xfId="0" applyFill="1" applyBorder="1"/>
    <xf numFmtId="0" fontId="0" fillId="0" borderId="7" xfId="0" applyBorder="1"/>
    <xf numFmtId="0" fontId="0" fillId="0" borderId="8" xfId="0" applyBorder="1"/>
    <xf numFmtId="0" fontId="0" fillId="4" borderId="8" xfId="0" applyFill="1" applyBorder="1"/>
    <xf numFmtId="0" fontId="0" fillId="4" borderId="9" xfId="0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1" fontId="0" fillId="0" borderId="8" xfId="0" applyNumberFormat="1" applyBorder="1"/>
    <xf numFmtId="1" fontId="0" fillId="0" borderId="0" xfId="0" applyNumberFormat="1"/>
    <xf numFmtId="164" fontId="5" fillId="0" borderId="1" xfId="0" applyNumberFormat="1" applyFont="1" applyBorder="1"/>
    <xf numFmtId="0" fontId="0" fillId="4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0" fontId="0" fillId="0" borderId="1" xfId="1" applyNumberFormat="1" applyFont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164" fontId="0" fillId="0" borderId="2" xfId="0" applyNumberFormat="1" applyBorder="1"/>
    <xf numFmtId="164" fontId="0" fillId="0" borderId="9" xfId="0" applyNumberFormat="1" applyBorder="1"/>
  </cellXfs>
  <cellStyles count="2">
    <cellStyle name="Normal" xfId="0" builtinId="0"/>
    <cellStyle name="Percent" xfId="1" builtinId="5"/>
  </cellStyles>
  <dxfs count="19">
    <dxf>
      <numFmt numFmtId="164" formatCode="0.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83820</xdr:colOff>
      <xdr:row>4</xdr:row>
      <xdr:rowOff>0</xdr:rowOff>
    </xdr:from>
    <xdr:to>
      <xdr:col>12</xdr:col>
      <xdr:colOff>205908</xdr:colOff>
      <xdr:row>10</xdr:row>
      <xdr:rowOff>83926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EB1BD5-E9B9-40C1-8226-242848AF9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90560" y="838200"/>
          <a:ext cx="1950889" cy="122692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C01430-40E5-44EB-AB3D-1D738793EDF8}" name="Table4" displayName="Table4" ref="B13:I27" totalsRowShown="0" headerRowDxfId="18" headerRowBorderDxfId="17" tableBorderDxfId="16" totalsRowBorderDxfId="15">
  <autoFilter ref="B13:I27" xr:uid="{79C01430-40E5-44EB-AB3D-1D738793EDF8}"/>
  <tableColumns count="8">
    <tableColumn id="1" xr3:uid="{D8ED3BEA-90CC-45BB-A383-4DA8AA75756F}" name="Segment" dataDxfId="14"/>
    <tableColumn id="2" xr3:uid="{9D01A225-CB00-45B2-A9CA-6C3F00786CF7}" name="Country" dataDxfId="13"/>
    <tableColumn id="3" xr3:uid="{FC530B04-09DA-4603-BAA4-62EC2AA50988}" name="Product" dataDxfId="12"/>
    <tableColumn id="4" xr3:uid="{683163D5-E35E-410B-AC3C-E20F2DB6CFEB}" name="Units Sold" dataDxfId="11"/>
    <tableColumn id="5" xr3:uid="{100F3AC3-60BA-4EB1-8C67-65F805CCC552}" name="Manufacturing Price" dataDxfId="10"/>
    <tableColumn id="6" xr3:uid="{300EAB94-0C9B-42A9-ACA8-5C9D528C2CBB}" name="Sale Price" dataDxfId="9"/>
    <tableColumn id="7" xr3:uid="{FAD9E2CC-07FD-420E-BD27-A918C1B0C52B}" name="Gross Sales" dataDxfId="8">
      <calculatedColumnFormula>Table4[[#This Row],[Units Sold]]*Table4[[#This Row],[Sale Price]]</calculatedColumnFormula>
    </tableColumn>
    <tableColumn id="8" xr3:uid="{C5F42BB6-19C3-4956-9682-3741168A7875}" name="Profit" dataDxfId="7">
      <calculatedColumnFormula>Table4[[#This Row],[Units Sold]]*(Table4[[#This Row],[Sale Price]]-Table4[[#This Row],[Manufacturing Price]])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0F17EF-2398-47AA-BA71-602464A40837}" name="Table5" displayName="Table5" ref="F27:H37" totalsRowShown="0" headerRowDxfId="6" headerRowBorderDxfId="5" tableBorderDxfId="4" totalsRowBorderDxfId="3">
  <autoFilter ref="F27:H37" xr:uid="{190F17EF-2398-47AA-BA71-602464A40837}"/>
  <tableColumns count="3">
    <tableColumn id="1" xr3:uid="{58193A1C-F03C-44A1-A930-2736BD2D0FF8}" name="Product" dataDxfId="2"/>
    <tableColumn id="2" xr3:uid="{59FB9E66-EEC8-49FA-8CD6-965F2FBC19B3}" name="Model no" dataDxfId="1"/>
    <tableColumn id="3" xr3:uid="{EF3EA320-BB62-4187-8180-FACC9072112F}" name="Units Sol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9C10-5342-4F6A-B203-403FC1C64F9D}">
  <dimension ref="B2:L33"/>
  <sheetViews>
    <sheetView tabSelected="1" topLeftCell="A6" zoomScale="81" workbookViewId="0">
      <selection activeCell="C7" sqref="C7"/>
    </sheetView>
  </sheetViews>
  <sheetFormatPr defaultRowHeight="14.5" x14ac:dyDescent="0.35"/>
  <cols>
    <col min="2" max="2" width="14.90625" bestFit="1" customWidth="1"/>
    <col min="3" max="3" width="21.54296875" bestFit="1" customWidth="1"/>
    <col min="4" max="4" width="9.81640625" bestFit="1" customWidth="1"/>
    <col min="5" max="5" width="19.1796875" bestFit="1" customWidth="1"/>
    <col min="6" max="6" width="19.7265625" customWidth="1"/>
    <col min="7" max="7" width="13.90625" customWidth="1"/>
    <col min="8" max="8" width="12.1796875" customWidth="1"/>
  </cols>
  <sheetData>
    <row r="2" spans="2:12" ht="15.5" x14ac:dyDescent="0.35">
      <c r="B2" s="9" t="s">
        <v>19</v>
      </c>
    </row>
    <row r="3" spans="2:12" ht="18.5" x14ac:dyDescent="0.45">
      <c r="B3" s="9" t="s">
        <v>20</v>
      </c>
      <c r="G3" s="10"/>
    </row>
    <row r="4" spans="2:12" ht="18.5" x14ac:dyDescent="0.45">
      <c r="B4" s="9" t="s">
        <v>21</v>
      </c>
      <c r="G4" s="10"/>
    </row>
    <row r="5" spans="2:12" ht="18.5" x14ac:dyDescent="0.45">
      <c r="G5" s="10"/>
    </row>
    <row r="6" spans="2:12" x14ac:dyDescent="0.35">
      <c r="B6" s="11" t="s">
        <v>22</v>
      </c>
      <c r="C6" s="11" t="s">
        <v>23</v>
      </c>
      <c r="D6" s="11" t="s">
        <v>24</v>
      </c>
      <c r="E6" s="11" t="s">
        <v>25</v>
      </c>
    </row>
    <row r="7" spans="2:12" x14ac:dyDescent="0.35">
      <c r="B7" s="1" t="s">
        <v>33</v>
      </c>
      <c r="C7" s="1" t="s">
        <v>35</v>
      </c>
      <c r="D7" s="5">
        <f>IF(SUMIFS(Table4[Gross Sales], Segment, B7, Table4[Country], C7) = 0, "NA", SUMIFS(Table4[Gross Sales], Segment, B7, Table4[Country], C7))</f>
        <v>1810800</v>
      </c>
      <c r="E7" s="5">
        <f>IF(COUNTIFS(Segment, B7, Table4[Country], C7) = 0, "NA", COUNTIFS(Segment, B7, Table4[Country], C7))</f>
        <v>2</v>
      </c>
    </row>
    <row r="9" spans="2:12" x14ac:dyDescent="0.35">
      <c r="C9" s="1"/>
      <c r="D9" s="30" t="s">
        <v>30</v>
      </c>
      <c r="E9" s="30" t="s">
        <v>1</v>
      </c>
    </row>
    <row r="10" spans="2:12" x14ac:dyDescent="0.35">
      <c r="C10" s="30" t="s">
        <v>26</v>
      </c>
      <c r="D10" s="29">
        <f>MAX(Table4[Manufacturing Price])</f>
        <v>260</v>
      </c>
      <c r="E10" s="29" t="str">
        <f>INDEX(Table4[[#All],[Product]:[Manufacturing Price]],MATCH(D10,Table4[[#All],[Manufacturing Price]],0),MATCH(E9,Table4[[#All],[Product]],0))</f>
        <v>Amarilla</v>
      </c>
    </row>
    <row r="11" spans="2:12" x14ac:dyDescent="0.35">
      <c r="C11" s="30" t="s">
        <v>27</v>
      </c>
      <c r="D11" s="29">
        <f>MIN(Table4[Manufacturing Price])</f>
        <v>5</v>
      </c>
      <c r="E11" s="29" t="str">
        <f>INDEX(Table4[[#All],[Product]:[Manufacturing Price]],MATCH(D11,Table4[[#All],[Manufacturing Price]],0),MATCH(E9,Table4[[#All],[Product]],0))</f>
        <v>Montana</v>
      </c>
    </row>
    <row r="13" spans="2:12" x14ac:dyDescent="0.35">
      <c r="B13" s="32" t="s">
        <v>22</v>
      </c>
      <c r="C13" s="33" t="s">
        <v>28</v>
      </c>
      <c r="D13" s="33" t="s">
        <v>1</v>
      </c>
      <c r="E13" s="33" t="s">
        <v>2</v>
      </c>
      <c r="F13" s="33" t="s">
        <v>29</v>
      </c>
      <c r="G13" s="33" t="s">
        <v>30</v>
      </c>
      <c r="H13" s="33" t="s">
        <v>31</v>
      </c>
      <c r="I13" s="34" t="s">
        <v>32</v>
      </c>
    </row>
    <row r="14" spans="2:12" x14ac:dyDescent="0.35">
      <c r="B14" s="16" t="s">
        <v>33</v>
      </c>
      <c r="C14" s="1" t="s">
        <v>34</v>
      </c>
      <c r="D14" s="1" t="s">
        <v>8</v>
      </c>
      <c r="E14" s="1">
        <v>2851</v>
      </c>
      <c r="F14" s="18">
        <v>10</v>
      </c>
      <c r="G14" s="1">
        <v>350</v>
      </c>
      <c r="H14" s="5">
        <f>Table4[[#This Row],[Units Sold]]*Table4[[#This Row],[Sale Price]]</f>
        <v>997850</v>
      </c>
      <c r="I14" s="17">
        <f>Table4[[#This Row],[Units Sold]]*(Table4[[#This Row],[Sale Price]]-Table4[[#This Row],[Manufacturing Price]])</f>
        <v>969340</v>
      </c>
      <c r="L14" s="5" cm="1">
        <f t="array" ref="L14">_xlfn.IFS(Table4[[#This Row],[Product]]="Paseo",10,Table4[[#This Row],[Product]]="Velo",120,Table4[[#This Row],[Product]]="Amarilla",260,Table4[[#This Row],[Product]]="Montana",5,Table4[[#This Row],[Product]]="VTT",250)</f>
        <v>10</v>
      </c>
    </row>
    <row r="15" spans="2:12" x14ac:dyDescent="0.35">
      <c r="B15" s="16" t="s">
        <v>33</v>
      </c>
      <c r="C15" s="1" t="s">
        <v>35</v>
      </c>
      <c r="D15" s="1" t="s">
        <v>8</v>
      </c>
      <c r="E15" s="1">
        <v>3495</v>
      </c>
      <c r="F15" s="5">
        <v>10</v>
      </c>
      <c r="G15" s="1">
        <v>300</v>
      </c>
      <c r="H15" s="5">
        <f>Table4[[#This Row],[Units Sold]]*Table4[[#This Row],[Sale Price]]</f>
        <v>1048500</v>
      </c>
      <c r="I15" s="17">
        <f>Table4[[#This Row],[Units Sold]]*(Table4[[#This Row],[Sale Price]]-Table4[[#This Row],[Manufacturing Price]])</f>
        <v>1013550</v>
      </c>
      <c r="L15" s="5" cm="1">
        <f t="array" ref="L15">_xlfn.IFS(Table4[[#This Row],[Product]]="Paseo",10,Table4[[#This Row],[Product]]="Velo",120,Table4[[#This Row],[Product]]="Amarilla",260,Table4[[#This Row],[Product]]="Montana",5,Table4[[#This Row],[Product]]="VTT",250)</f>
        <v>10</v>
      </c>
    </row>
    <row r="16" spans="2:12" x14ac:dyDescent="0.35">
      <c r="B16" s="16" t="s">
        <v>36</v>
      </c>
      <c r="C16" s="1" t="s">
        <v>37</v>
      </c>
      <c r="D16" s="1" t="s">
        <v>8</v>
      </c>
      <c r="E16" s="1">
        <v>2632</v>
      </c>
      <c r="F16" s="5">
        <v>10</v>
      </c>
      <c r="G16" s="1">
        <v>350</v>
      </c>
      <c r="H16" s="5">
        <f>Table4[[#This Row],[Units Sold]]*Table4[[#This Row],[Sale Price]]</f>
        <v>921200</v>
      </c>
      <c r="I16" s="17">
        <f>Table4[[#This Row],[Units Sold]]*(Table4[[#This Row],[Sale Price]]-Table4[[#This Row],[Manufacturing Price]])</f>
        <v>894880</v>
      </c>
      <c r="L16" s="5" cm="1">
        <f t="array" ref="L16">_xlfn.IFS(Table4[[#This Row],[Product]]="Paseo",10,Table4[[#This Row],[Product]]="Velo",120,Table4[[#This Row],[Product]]="Amarilla",260,Table4[[#This Row],[Product]]="Montana",5,Table4[[#This Row],[Product]]="VTT",250)</f>
        <v>10</v>
      </c>
    </row>
    <row r="17" spans="2:12" x14ac:dyDescent="0.35">
      <c r="B17" s="16" t="s">
        <v>36</v>
      </c>
      <c r="C17" s="1" t="s">
        <v>37</v>
      </c>
      <c r="D17" s="1" t="s">
        <v>10</v>
      </c>
      <c r="E17" s="1">
        <v>2632</v>
      </c>
      <c r="F17" s="5">
        <v>120</v>
      </c>
      <c r="G17" s="1">
        <v>350</v>
      </c>
      <c r="H17" s="5">
        <f>Table4[[#This Row],[Units Sold]]*Table4[[#This Row],[Sale Price]]</f>
        <v>921200</v>
      </c>
      <c r="I17" s="17">
        <f>Table4[[#This Row],[Units Sold]]*(Table4[[#This Row],[Sale Price]]-Table4[[#This Row],[Manufacturing Price]])</f>
        <v>605360</v>
      </c>
      <c r="L17" s="5" cm="1">
        <f t="array" ref="L17">_xlfn.IFS(Table4[[#This Row],[Product]]="Paseo",10,Table4[[#This Row],[Product]]="Velo",120,Table4[[#This Row],[Product]]="Amarilla",260,Table4[[#This Row],[Product]]="Montana",5,Table4[[#This Row],[Product]]="VTT",250)</f>
        <v>120</v>
      </c>
    </row>
    <row r="18" spans="2:12" x14ac:dyDescent="0.35">
      <c r="B18" s="16" t="s">
        <v>36</v>
      </c>
      <c r="C18" s="1" t="s">
        <v>35</v>
      </c>
      <c r="D18" s="1" t="s">
        <v>10</v>
      </c>
      <c r="E18" s="1">
        <v>2574</v>
      </c>
      <c r="F18" s="5">
        <v>120</v>
      </c>
      <c r="G18" s="1">
        <v>300</v>
      </c>
      <c r="H18" s="5">
        <f>Table4[[#This Row],[Units Sold]]*Table4[[#This Row],[Sale Price]]</f>
        <v>772200</v>
      </c>
      <c r="I18" s="17">
        <f>Table4[[#This Row],[Units Sold]]*(Table4[[#This Row],[Sale Price]]-Table4[[#This Row],[Manufacturing Price]])</f>
        <v>463320</v>
      </c>
      <c r="L18" s="5" cm="1">
        <f t="array" ref="L18">_xlfn.IFS(Table4[[#This Row],[Product]]="Paseo",10,Table4[[#This Row],[Product]]="Velo",120,Table4[[#This Row],[Product]]="Amarilla",260,Table4[[#This Row],[Product]]="Montana",5,Table4[[#This Row],[Product]]="VTT",250)</f>
        <v>120</v>
      </c>
    </row>
    <row r="19" spans="2:12" x14ac:dyDescent="0.35">
      <c r="B19" s="16" t="s">
        <v>33</v>
      </c>
      <c r="C19" s="1" t="s">
        <v>34</v>
      </c>
      <c r="D19" s="1" t="s">
        <v>8</v>
      </c>
      <c r="E19" s="1">
        <v>2151</v>
      </c>
      <c r="F19" s="5">
        <v>10</v>
      </c>
      <c r="G19" s="1">
        <v>350</v>
      </c>
      <c r="H19" s="5">
        <f>Table4[[#This Row],[Units Sold]]*Table4[[#This Row],[Sale Price]]</f>
        <v>752850</v>
      </c>
      <c r="I19" s="17">
        <f>Table4[[#This Row],[Units Sold]]*(Table4[[#This Row],[Sale Price]]-Table4[[#This Row],[Manufacturing Price]])</f>
        <v>731340</v>
      </c>
      <c r="L19" s="5" cm="1">
        <f t="array" ref="L19">_xlfn.IFS(Table4[[#This Row],[Product]]="Paseo",10,Table4[[#This Row],[Product]]="Velo",120,Table4[[#This Row],[Product]]="Amarilla",260,Table4[[#This Row],[Product]]="Montana",5,Table4[[#This Row],[Product]]="VTT",250)</f>
        <v>10</v>
      </c>
    </row>
    <row r="20" spans="2:12" x14ac:dyDescent="0.35">
      <c r="B20" s="16" t="s">
        <v>36</v>
      </c>
      <c r="C20" s="1" t="s">
        <v>38</v>
      </c>
      <c r="D20" s="1" t="s">
        <v>4</v>
      </c>
      <c r="E20" s="1">
        <v>2475</v>
      </c>
      <c r="F20" s="5">
        <v>260</v>
      </c>
      <c r="G20" s="1">
        <v>300</v>
      </c>
      <c r="H20" s="5">
        <f>Table4[[#This Row],[Units Sold]]*Table4[[#This Row],[Sale Price]]</f>
        <v>742500</v>
      </c>
      <c r="I20" s="17">
        <f>Table4[[#This Row],[Units Sold]]*(Table4[[#This Row],[Sale Price]]-Table4[[#This Row],[Manufacturing Price]])</f>
        <v>99000</v>
      </c>
      <c r="L20" s="5" cm="1">
        <f t="array" ref="L20">_xlfn.IFS(Table4[[#This Row],[Product]]="Paseo",10,Table4[[#This Row],[Product]]="Velo",120,Table4[[#This Row],[Product]]="Amarilla",260,Table4[[#This Row],[Product]]="Montana",5,Table4[[#This Row],[Product]]="VTT",250)</f>
        <v>260</v>
      </c>
    </row>
    <row r="21" spans="2:12" x14ac:dyDescent="0.35">
      <c r="B21" s="16" t="s">
        <v>39</v>
      </c>
      <c r="C21" s="1" t="s">
        <v>37</v>
      </c>
      <c r="D21" s="1" t="s">
        <v>16</v>
      </c>
      <c r="E21" s="1">
        <v>2227.5</v>
      </c>
      <c r="F21" s="5">
        <v>5</v>
      </c>
      <c r="G21" s="1">
        <v>350</v>
      </c>
      <c r="H21" s="5">
        <f>Table4[[#This Row],[Units Sold]]*Table4[[#This Row],[Sale Price]]</f>
        <v>779625</v>
      </c>
      <c r="I21" s="17">
        <f>Table4[[#This Row],[Units Sold]]*(Table4[[#This Row],[Sale Price]]-Table4[[#This Row],[Manufacturing Price]])</f>
        <v>768487.5</v>
      </c>
      <c r="L21" s="5" cm="1">
        <f t="array" ref="L21">_xlfn.IFS(Table4[[#This Row],[Product]]="Paseo",10,Table4[[#This Row],[Product]]="Velo",120,Table4[[#This Row],[Product]]="Amarilla",260,Table4[[#This Row],[Product]]="Montana",5,Table4[[#This Row],[Product]]="VTT",250)</f>
        <v>5</v>
      </c>
    </row>
    <row r="22" spans="2:12" x14ac:dyDescent="0.35">
      <c r="B22" s="16" t="s">
        <v>33</v>
      </c>
      <c r="C22" s="1" t="s">
        <v>35</v>
      </c>
      <c r="D22" s="1" t="s">
        <v>40</v>
      </c>
      <c r="E22" s="1">
        <v>2541</v>
      </c>
      <c r="F22" s="5">
        <v>250</v>
      </c>
      <c r="G22" s="1">
        <v>300</v>
      </c>
      <c r="H22" s="5">
        <f>Table4[[#This Row],[Units Sold]]*Table4[[#This Row],[Sale Price]]</f>
        <v>762300</v>
      </c>
      <c r="I22" s="17">
        <f>Table4[[#This Row],[Units Sold]]*(Table4[[#This Row],[Sale Price]]-Table4[[#This Row],[Manufacturing Price]])</f>
        <v>127050</v>
      </c>
      <c r="L22" s="5" cm="1">
        <f t="array" ref="L22">_xlfn.IFS(Table4[[#This Row],[Product]]="Paseo",10,Table4[[#This Row],[Product]]="Velo",120,Table4[[#This Row],[Product]]="Amarilla",260,Table4[[#This Row],[Product]]="Montana",5,Table4[[#This Row],[Product]]="VTT",250)</f>
        <v>250</v>
      </c>
    </row>
    <row r="23" spans="2:12" x14ac:dyDescent="0.35">
      <c r="B23" s="16" t="s">
        <v>39</v>
      </c>
      <c r="C23" s="1" t="s">
        <v>41</v>
      </c>
      <c r="D23" s="1" t="s">
        <v>10</v>
      </c>
      <c r="E23" s="1">
        <v>2536</v>
      </c>
      <c r="F23" s="5">
        <v>120</v>
      </c>
      <c r="G23" s="1">
        <v>300</v>
      </c>
      <c r="H23" s="5">
        <f>Table4[[#This Row],[Units Sold]]*Table4[[#This Row],[Sale Price]]</f>
        <v>760800</v>
      </c>
      <c r="I23" s="17">
        <f>Table4[[#This Row],[Units Sold]]*(Table4[[#This Row],[Sale Price]]-Table4[[#This Row],[Manufacturing Price]])</f>
        <v>456480</v>
      </c>
      <c r="L23" s="5" cm="1">
        <f t="array" ref="L23">_xlfn.IFS(Table4[[#This Row],[Product]]="Paseo",10,Table4[[#This Row],[Product]]="Velo",120,Table4[[#This Row],[Product]]="Amarilla",260,Table4[[#This Row],[Product]]="Montana",5,Table4[[#This Row],[Product]]="VTT",250)</f>
        <v>120</v>
      </c>
    </row>
    <row r="24" spans="2:12" x14ac:dyDescent="0.35">
      <c r="B24" s="16" t="s">
        <v>36</v>
      </c>
      <c r="C24" s="1" t="s">
        <v>35</v>
      </c>
      <c r="D24" s="1" t="s">
        <v>8</v>
      </c>
      <c r="E24" s="1">
        <v>2007</v>
      </c>
      <c r="F24" s="5">
        <v>10</v>
      </c>
      <c r="G24" s="1">
        <v>350</v>
      </c>
      <c r="H24" s="5">
        <f>Table4[[#This Row],[Units Sold]]*Table4[[#This Row],[Sale Price]]</f>
        <v>702450</v>
      </c>
      <c r="I24" s="17">
        <f>Table4[[#This Row],[Units Sold]]*(Table4[[#This Row],[Sale Price]]-Table4[[#This Row],[Manufacturing Price]])</f>
        <v>682380</v>
      </c>
      <c r="L24" s="5" cm="1">
        <f t="array" ref="L24">_xlfn.IFS(Table4[[#This Row],[Product]]="Paseo",10,Table4[[#This Row],[Product]]="Velo",120,Table4[[#This Row],[Product]]="Amarilla",260,Table4[[#This Row],[Product]]="Montana",5,Table4[[#This Row],[Product]]="VTT",250)</f>
        <v>10</v>
      </c>
    </row>
    <row r="25" spans="2:12" x14ac:dyDescent="0.35">
      <c r="B25" s="16" t="s">
        <v>42</v>
      </c>
      <c r="C25" s="1" t="s">
        <v>35</v>
      </c>
      <c r="D25" s="1" t="s">
        <v>10</v>
      </c>
      <c r="E25" s="1">
        <v>2460</v>
      </c>
      <c r="F25" s="5">
        <v>120</v>
      </c>
      <c r="G25" s="1">
        <v>300</v>
      </c>
      <c r="H25" s="5">
        <f>Table4[[#This Row],[Units Sold]]*Table4[[#This Row],[Sale Price]]</f>
        <v>738000</v>
      </c>
      <c r="I25" s="17">
        <f>Table4[[#This Row],[Units Sold]]*(Table4[[#This Row],[Sale Price]]-Table4[[#This Row],[Manufacturing Price]])</f>
        <v>442800</v>
      </c>
      <c r="L25" s="5" cm="1">
        <f t="array" ref="L25">_xlfn.IFS(Table4[[#This Row],[Product]]="Paseo",10,Table4[[#This Row],[Product]]="Velo",120,Table4[[#This Row],[Product]]="Amarilla",260,Table4[[#This Row],[Product]]="Montana",5,Table4[[#This Row],[Product]]="VTT",250)</f>
        <v>120</v>
      </c>
    </row>
    <row r="26" spans="2:12" x14ac:dyDescent="0.35">
      <c r="B26" s="16" t="s">
        <v>43</v>
      </c>
      <c r="C26" s="1" t="s">
        <v>37</v>
      </c>
      <c r="D26" s="1" t="s">
        <v>16</v>
      </c>
      <c r="E26" s="1">
        <v>3802.5</v>
      </c>
      <c r="F26" s="5">
        <v>5</v>
      </c>
      <c r="G26" s="1">
        <v>300</v>
      </c>
      <c r="H26" s="5">
        <f>Table4[[#This Row],[Units Sold]]*Table4[[#This Row],[Sale Price]]</f>
        <v>1140750</v>
      </c>
      <c r="I26" s="17">
        <f>Table4[[#This Row],[Units Sold]]*(Table4[[#This Row],[Sale Price]]-Table4[[#This Row],[Manufacturing Price]])</f>
        <v>1121737.5</v>
      </c>
      <c r="L26" s="5" cm="1">
        <f t="array" ref="L26">_xlfn.IFS(Table4[[#This Row],[Product]]="Paseo",10,Table4[[#This Row],[Product]]="Velo",120,Table4[[#This Row],[Product]]="Amarilla",260,Table4[[#This Row],[Product]]="Montana",5,Table4[[#This Row],[Product]]="VTT",250)</f>
        <v>5</v>
      </c>
    </row>
    <row r="27" spans="2:12" x14ac:dyDescent="0.35">
      <c r="B27" s="19" t="s">
        <v>33</v>
      </c>
      <c r="C27" s="20" t="s">
        <v>37</v>
      </c>
      <c r="D27" s="20" t="s">
        <v>10</v>
      </c>
      <c r="E27" s="20">
        <v>3793.5</v>
      </c>
      <c r="F27" s="21">
        <v>120</v>
      </c>
      <c r="G27" s="20">
        <v>300</v>
      </c>
      <c r="H27" s="21">
        <f>Table4[[#This Row],[Units Sold]]*Table4[[#This Row],[Sale Price]]</f>
        <v>1138050</v>
      </c>
      <c r="I27" s="22">
        <f>Table4[[#This Row],[Units Sold]]*(Table4[[#This Row],[Sale Price]]-Table4[[#This Row],[Manufacturing Price]])</f>
        <v>682830</v>
      </c>
      <c r="L27" s="5" cm="1">
        <f t="array" ref="L27">_xlfn.IFS(Table4[[#This Row],[Product]]="Paseo",10,Table4[[#This Row],[Product]]="Velo",120,Table4[[#This Row],[Product]]="Amarilla",260,Table4[[#This Row],[Product]]="Montana",5,Table4[[#This Row],[Product]]="VTT",250)</f>
        <v>120</v>
      </c>
    </row>
    <row r="29" spans="2:12" x14ac:dyDescent="0.35">
      <c r="B29" t="str" cm="1">
        <f t="array" ref="B29:B33">_xlfn.UNIQUE(Segment)</f>
        <v>Government</v>
      </c>
      <c r="C29" t="str" cm="1">
        <f t="array" ref="C29:C33">_xlfn.UNIQUE(Table4[Country])</f>
        <v>Mexico</v>
      </c>
    </row>
    <row r="30" spans="2:12" x14ac:dyDescent="0.35">
      <c r="B30" t="str">
        <v>Midmarket</v>
      </c>
      <c r="C30" t="str">
        <v>United States of America</v>
      </c>
    </row>
    <row r="31" spans="2:12" x14ac:dyDescent="0.35">
      <c r="B31" t="str">
        <v>Channel Partners</v>
      </c>
      <c r="C31" t="str">
        <v>Canada</v>
      </c>
    </row>
    <row r="32" spans="2:12" x14ac:dyDescent="0.35">
      <c r="B32" t="str">
        <v>Enterprise</v>
      </c>
      <c r="C32" t="str">
        <v>France</v>
      </c>
    </row>
    <row r="33" spans="2:3" x14ac:dyDescent="0.35">
      <c r="B33" t="str">
        <v>Small Business</v>
      </c>
      <c r="C33" t="str">
        <v>Germany</v>
      </c>
    </row>
  </sheetData>
  <dataValidations count="2">
    <dataValidation type="list" allowBlank="1" showInputMessage="1" showErrorMessage="1" promptTitle="ENTER SEGMENT" sqref="B7" xr:uid="{083A14BD-0E45-4AAB-A3BA-0F226A25D957}">
      <formula1>$B$29:$B$33</formula1>
    </dataValidation>
    <dataValidation type="list" allowBlank="1" showInputMessage="1" showErrorMessage="1" promptTitle="ENTER COUNTRY" sqref="C7" xr:uid="{5B17BFAC-8011-48F6-A8E5-40E70BF85DCC}">
      <formula1>$C$29:$C$33</formula1>
    </dataValidation>
  </dataValidation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10AF-BCAD-42A4-AD59-88E86072988A}">
  <dimension ref="B3:M37"/>
  <sheetViews>
    <sheetView topLeftCell="A32" workbookViewId="0">
      <selection activeCell="D40" sqref="D40"/>
    </sheetView>
  </sheetViews>
  <sheetFormatPr defaultRowHeight="14.5" x14ac:dyDescent="0.35"/>
  <cols>
    <col min="2" max="2" width="33.1796875" bestFit="1" customWidth="1"/>
    <col min="3" max="3" width="9.08984375" bestFit="1" customWidth="1"/>
    <col min="6" max="6" width="9.6328125" bestFit="1" customWidth="1"/>
    <col min="7" max="7" width="10.81640625" customWidth="1"/>
    <col min="8" max="8" width="11.1796875" customWidth="1"/>
  </cols>
  <sheetData>
    <row r="3" spans="2:13" x14ac:dyDescent="0.35">
      <c r="B3" s="2" t="s">
        <v>0</v>
      </c>
    </row>
    <row r="4" spans="2:13" x14ac:dyDescent="0.35">
      <c r="B4" s="3" t="s">
        <v>1</v>
      </c>
      <c r="C4" s="3" t="s">
        <v>2</v>
      </c>
      <c r="E4" s="3" t="s">
        <v>1</v>
      </c>
      <c r="F4" s="3" t="s">
        <v>2</v>
      </c>
    </row>
    <row r="5" spans="2:13" x14ac:dyDescent="0.35">
      <c r="B5" s="1" t="s">
        <v>44</v>
      </c>
      <c r="C5" s="1">
        <f>VLOOKUP(LEFT(B5,SEARCH(" ",B5,1)-1),$E$5:$F$9,2,FALSE)</f>
        <v>2574</v>
      </c>
      <c r="E5" s="1" t="s">
        <v>4</v>
      </c>
      <c r="F5" s="1">
        <v>2475</v>
      </c>
    </row>
    <row r="6" spans="2:13" x14ac:dyDescent="0.35">
      <c r="B6" s="1" t="s">
        <v>5</v>
      </c>
      <c r="C6" s="1">
        <f>VLOOKUP(LEFT(B6,SEARCH(" ",B6,1)-1),$E$5:$F$9,2,FALSE)</f>
        <v>2151</v>
      </c>
      <c r="E6" s="12" t="str">
        <f>PROPER("Montana")</f>
        <v>Montana</v>
      </c>
      <c r="F6" s="1">
        <v>2227.5</v>
      </c>
    </row>
    <row r="7" spans="2:13" x14ac:dyDescent="0.35">
      <c r="B7" s="1" t="s">
        <v>7</v>
      </c>
      <c r="C7" s="1">
        <f>VLOOKUP(LEFT(B7,SEARCH(" ",B7,1)-1),$E$5:$F$9,2,FALSE)</f>
        <v>2475</v>
      </c>
      <c r="E7" s="1" t="s">
        <v>8</v>
      </c>
      <c r="F7" s="1">
        <v>2151</v>
      </c>
    </row>
    <row r="8" spans="2:13" x14ac:dyDescent="0.35">
      <c r="B8" s="1" t="s">
        <v>9</v>
      </c>
      <c r="C8" s="1">
        <f t="shared" ref="C8:C9" si="0">VLOOKUP(LEFT(B8,SEARCH(" ",B8,1)-1),$E$5:$F$9,2,FALSE)</f>
        <v>2227.5</v>
      </c>
      <c r="E8" s="1" t="s">
        <v>10</v>
      </c>
      <c r="F8" s="1">
        <v>2574</v>
      </c>
    </row>
    <row r="9" spans="2:13" x14ac:dyDescent="0.35">
      <c r="B9" s="1" t="s">
        <v>11</v>
      </c>
      <c r="C9" s="1">
        <f t="shared" si="0"/>
        <v>2541</v>
      </c>
      <c r="E9" s="13" t="str">
        <f>PROPER("VTT")</f>
        <v>Vtt</v>
      </c>
      <c r="F9" s="1">
        <v>2541</v>
      </c>
    </row>
    <row r="12" spans="2:13" s="4" customFormat="1" x14ac:dyDescent="0.35">
      <c r="D12" s="4" t="s">
        <v>45</v>
      </c>
    </row>
    <row r="13" spans="2:13" x14ac:dyDescent="0.35">
      <c r="B13" s="2" t="s">
        <v>13</v>
      </c>
    </row>
    <row r="14" spans="2:13" x14ac:dyDescent="0.35">
      <c r="F14" s="35" t="s">
        <v>8</v>
      </c>
      <c r="G14" s="36"/>
      <c r="I14" s="35" t="s">
        <v>4</v>
      </c>
      <c r="J14" s="36"/>
      <c r="L14" s="35" t="s">
        <v>6</v>
      </c>
      <c r="M14" s="36"/>
    </row>
    <row r="15" spans="2:13" x14ac:dyDescent="0.35">
      <c r="B15" s="3" t="s">
        <v>1</v>
      </c>
      <c r="C15" s="3" t="s">
        <v>14</v>
      </c>
      <c r="D15" s="3" t="s">
        <v>15</v>
      </c>
      <c r="F15" s="3" t="s">
        <v>14</v>
      </c>
      <c r="G15" s="3" t="s">
        <v>15</v>
      </c>
      <c r="I15" s="3" t="s">
        <v>14</v>
      </c>
      <c r="J15" s="3" t="s">
        <v>15</v>
      </c>
      <c r="L15" s="3" t="s">
        <v>14</v>
      </c>
      <c r="M15" s="3" t="s">
        <v>15</v>
      </c>
    </row>
    <row r="16" spans="2:13" x14ac:dyDescent="0.35">
      <c r="B16" s="1" t="s">
        <v>8</v>
      </c>
      <c r="C16" s="1">
        <v>1655.08</v>
      </c>
      <c r="D16" s="31">
        <f t="shared" ref="D16:D21" ca="1" si="1">VLOOKUP(C16,INDIRECT(B16),2,TRUE)</f>
        <v>0.125</v>
      </c>
      <c r="F16" s="1">
        <v>0</v>
      </c>
      <c r="G16" s="7">
        <v>0.05</v>
      </c>
      <c r="I16" s="1">
        <v>0</v>
      </c>
      <c r="J16" s="7">
        <v>2.5000000000000001E-2</v>
      </c>
      <c r="L16" s="1">
        <v>0</v>
      </c>
      <c r="M16" s="7">
        <v>1.4999999999999999E-2</v>
      </c>
    </row>
    <row r="17" spans="2:13" x14ac:dyDescent="0.35">
      <c r="B17" s="1" t="s">
        <v>4</v>
      </c>
      <c r="C17" s="1">
        <v>1822.59</v>
      </c>
      <c r="D17" s="31">
        <f t="shared" ca="1" si="1"/>
        <v>7.0000000000000007E-2</v>
      </c>
      <c r="F17" s="1">
        <v>500</v>
      </c>
      <c r="G17" s="7">
        <v>7.4999999999999997E-2</v>
      </c>
      <c r="I17" s="1">
        <v>500</v>
      </c>
      <c r="J17" s="6">
        <v>0.04</v>
      </c>
      <c r="L17" s="1">
        <v>500</v>
      </c>
      <c r="M17" s="7">
        <v>0.03</v>
      </c>
    </row>
    <row r="18" spans="2:13" x14ac:dyDescent="0.35">
      <c r="B18" s="1" t="s">
        <v>4</v>
      </c>
      <c r="C18" s="1">
        <v>1730.54</v>
      </c>
      <c r="D18" s="31">
        <f t="shared" ca="1" si="1"/>
        <v>7.0000000000000007E-2</v>
      </c>
      <c r="F18" s="1">
        <v>1000</v>
      </c>
      <c r="G18" s="7">
        <v>0.1</v>
      </c>
      <c r="I18" s="1">
        <v>1000</v>
      </c>
      <c r="J18" s="7">
        <v>5.5E-2</v>
      </c>
      <c r="L18" s="1">
        <v>1000</v>
      </c>
      <c r="M18" s="7">
        <v>5.5E-2</v>
      </c>
    </row>
    <row r="19" spans="2:13" x14ac:dyDescent="0.35">
      <c r="B19" s="1" t="s">
        <v>6</v>
      </c>
      <c r="C19" s="1">
        <v>1685.6</v>
      </c>
      <c r="D19" s="31">
        <f t="shared" ca="1" si="1"/>
        <v>7.0000000000000007E-2</v>
      </c>
      <c r="F19" s="1">
        <v>1500</v>
      </c>
      <c r="G19" s="7">
        <v>0.125</v>
      </c>
      <c r="I19" s="1">
        <v>1500</v>
      </c>
      <c r="J19" s="6">
        <v>7.0000000000000007E-2</v>
      </c>
      <c r="L19" s="1">
        <v>1500</v>
      </c>
      <c r="M19" s="7">
        <v>7.0000000000000007E-2</v>
      </c>
    </row>
    <row r="20" spans="2:13" x14ac:dyDescent="0.35">
      <c r="B20" s="1" t="s">
        <v>8</v>
      </c>
      <c r="C20" s="1">
        <v>1685.6</v>
      </c>
      <c r="D20" s="31">
        <f t="shared" ca="1" si="1"/>
        <v>0.125</v>
      </c>
      <c r="F20" s="1">
        <v>2000</v>
      </c>
      <c r="G20" s="7">
        <v>0.15</v>
      </c>
      <c r="I20" s="1">
        <v>2000</v>
      </c>
      <c r="J20" s="7">
        <v>8.5000000000000006E-2</v>
      </c>
      <c r="L20" s="1">
        <v>2000</v>
      </c>
      <c r="M20" s="7">
        <v>9.3333333333333296E-2</v>
      </c>
    </row>
    <row r="21" spans="2:13" x14ac:dyDescent="0.35">
      <c r="B21" s="1" t="s">
        <v>16</v>
      </c>
      <c r="C21" s="1">
        <v>1763.8600000000001</v>
      </c>
      <c r="D21" s="31">
        <f t="shared" ca="1" si="1"/>
        <v>7.0000000000000007E-2</v>
      </c>
    </row>
    <row r="22" spans="2:13" x14ac:dyDescent="0.35">
      <c r="B22" s="1" t="s">
        <v>8</v>
      </c>
      <c r="C22" s="1">
        <v>2293.1999999999998</v>
      </c>
      <c r="D22" s="31">
        <f t="shared" ref="D22" ca="1" si="2">VLOOKUP(C22,INDIRECT(B22),2,TRUE)</f>
        <v>0.15</v>
      </c>
    </row>
    <row r="24" spans="2:13" s="4" customFormat="1" x14ac:dyDescent="0.35"/>
    <row r="25" spans="2:13" x14ac:dyDescent="0.35">
      <c r="B25" s="2" t="s">
        <v>17</v>
      </c>
    </row>
    <row r="27" spans="2:13" x14ac:dyDescent="0.35">
      <c r="B27" s="3" t="s">
        <v>1</v>
      </c>
      <c r="C27" s="14"/>
      <c r="D27" s="3" t="s">
        <v>2</v>
      </c>
      <c r="F27" s="23" t="s">
        <v>1</v>
      </c>
      <c r="G27" s="24" t="s">
        <v>18</v>
      </c>
      <c r="H27" s="25" t="s">
        <v>2</v>
      </c>
    </row>
    <row r="28" spans="2:13" x14ac:dyDescent="0.35">
      <c r="B28" s="1" t="s">
        <v>3</v>
      </c>
      <c r="C28" s="15">
        <f>VALUE(MID(B28, FIND("-", B28) + 1, LEN(B28)))</f>
        <v>235</v>
      </c>
      <c r="D28" s="28">
        <f>VLOOKUP(LEFT(B28,SEARCH(" ",B28)-1),$F$28:$H$37,3,0)</f>
        <v>2574</v>
      </c>
      <c r="F28" s="16" t="str">
        <f>PROPER("Paseo")</f>
        <v>Paseo</v>
      </c>
      <c r="G28" s="8">
        <v>895</v>
      </c>
      <c r="H28" s="37">
        <v>2151</v>
      </c>
      <c r="J28" s="27"/>
    </row>
    <row r="29" spans="2:13" x14ac:dyDescent="0.35">
      <c r="B29" s="1" t="s">
        <v>5</v>
      </c>
      <c r="C29" s="15">
        <f t="shared" ref="C29:C32" si="3">VALUE(MID(B29, FIND("-", B29) + 1, LEN(B29)))</f>
        <v>895</v>
      </c>
      <c r="D29" s="28">
        <f t="shared" ref="D29:D32" si="4">VLOOKUP(LEFT(B29,SEARCH(" ",B29)-1),$F$28:$H$37,3,0)</f>
        <v>2151</v>
      </c>
      <c r="F29" s="16" t="str">
        <f>PROPER("Montana")</f>
        <v>Montana</v>
      </c>
      <c r="G29" s="8">
        <v>125</v>
      </c>
      <c r="H29" s="37">
        <v>2227.5</v>
      </c>
    </row>
    <row r="30" spans="2:13" x14ac:dyDescent="0.35">
      <c r="B30" s="1" t="s">
        <v>7</v>
      </c>
      <c r="C30" s="15">
        <f t="shared" si="3"/>
        <v>145</v>
      </c>
      <c r="D30" s="28">
        <f t="shared" si="4"/>
        <v>2475</v>
      </c>
      <c r="F30" s="16" t="s">
        <v>4</v>
      </c>
      <c r="G30" s="8">
        <v>145</v>
      </c>
      <c r="H30" s="37">
        <v>2475</v>
      </c>
    </row>
    <row r="31" spans="2:13" x14ac:dyDescent="0.35">
      <c r="B31" s="1" t="s">
        <v>9</v>
      </c>
      <c r="C31" s="15">
        <f t="shared" si="3"/>
        <v>125</v>
      </c>
      <c r="D31" s="28">
        <f t="shared" si="4"/>
        <v>2227.5</v>
      </c>
      <c r="F31" s="16" t="s">
        <v>6</v>
      </c>
      <c r="G31" s="8">
        <v>848</v>
      </c>
      <c r="H31" s="37">
        <v>2537.25</v>
      </c>
    </row>
    <row r="32" spans="2:13" x14ac:dyDescent="0.35">
      <c r="B32" s="1" t="s">
        <v>11</v>
      </c>
      <c r="C32" s="15">
        <f t="shared" si="3"/>
        <v>777</v>
      </c>
      <c r="D32" s="28">
        <f t="shared" si="4"/>
        <v>2680.8</v>
      </c>
      <c r="F32" s="16" t="s">
        <v>12</v>
      </c>
      <c r="G32" s="8">
        <v>777</v>
      </c>
      <c r="H32" s="37">
        <v>2541</v>
      </c>
    </row>
    <row r="33" spans="6:8" x14ac:dyDescent="0.35">
      <c r="F33" s="16" t="s">
        <v>10</v>
      </c>
      <c r="G33" s="8">
        <v>235</v>
      </c>
      <c r="H33" s="37">
        <v>2574</v>
      </c>
    </row>
    <row r="34" spans="6:8" x14ac:dyDescent="0.35">
      <c r="F34" s="16" t="s">
        <v>8</v>
      </c>
      <c r="G34" s="8">
        <v>985</v>
      </c>
      <c r="H34" s="37">
        <v>2585.1</v>
      </c>
    </row>
    <row r="35" spans="6:8" x14ac:dyDescent="0.35">
      <c r="F35" s="16" t="s">
        <v>10</v>
      </c>
      <c r="G35" s="8">
        <v>1122</v>
      </c>
      <c r="H35" s="37">
        <v>2632.95</v>
      </c>
    </row>
    <row r="36" spans="6:8" x14ac:dyDescent="0.35">
      <c r="F36" s="16" t="str">
        <f>PROPER("VTT")</f>
        <v>Vtt</v>
      </c>
      <c r="G36" s="8">
        <v>1260</v>
      </c>
      <c r="H36" s="37">
        <v>2680.8</v>
      </c>
    </row>
    <row r="37" spans="6:8" x14ac:dyDescent="0.35">
      <c r="F37" s="19" t="s">
        <v>4</v>
      </c>
      <c r="G37" s="26">
        <v>1397</v>
      </c>
      <c r="H37" s="38">
        <v>2728.65</v>
      </c>
    </row>
  </sheetData>
  <mergeCells count="3">
    <mergeCell ref="F14:G14"/>
    <mergeCell ref="I14:J14"/>
    <mergeCell ref="L14:M1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Brainstorm</vt:lpstr>
      <vt:lpstr>Vlookup Advanced</vt:lpstr>
      <vt:lpstr>Amarilla</vt:lpstr>
      <vt:lpstr>Montana</vt:lpstr>
      <vt:lpstr>Paseo</vt:lpstr>
      <vt:lpstr>Segment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Prabakaran Kothandam</cp:lastModifiedBy>
  <dcterms:created xsi:type="dcterms:W3CDTF">2022-07-27T07:17:57Z</dcterms:created>
  <dcterms:modified xsi:type="dcterms:W3CDTF">2023-12-11T09:54:23Z</dcterms:modified>
</cp:coreProperties>
</file>