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730a05f14ccae/Documents/data analytics/assignment completed - excel/"/>
    </mc:Choice>
  </mc:AlternateContent>
  <xr:revisionPtr revIDLastSave="142" documentId="8_{7E55D215-514C-46D7-A26E-110A3216C112}" xr6:coauthVersionLast="47" xr6:coauthVersionMax="47" xr10:uidLastSave="{2F9FF893-DA10-4423-B089-4F68CC0CFD51}"/>
  <bookViews>
    <workbookView xWindow="-110" yWindow="-110" windowWidth="19420" windowHeight="1030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Brainstorm!$B$6:$E$7</definedName>
    <definedName name="table1">'Vlookup Advanced'!$F$14:$G$20</definedName>
    <definedName name="table2">'Vlookup Advanced'!$I$14:$J$20</definedName>
    <definedName name="table3">'Vlookup Advanced'!$L$14:$M$20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 a="1"/>
  <c r="D17" i="2"/>
  <c r="D18" i="2" a="1"/>
  <c r="D18" i="2"/>
  <c r="D19" i="2" a="1"/>
  <c r="D19" i="2"/>
  <c r="D20" i="2" a="1"/>
  <c r="D20" i="2"/>
  <c r="D21" i="2" a="1"/>
  <c r="D21" i="2"/>
  <c r="D22" i="2" a="1"/>
  <c r="D22" i="2"/>
  <c r="D16" i="2" a="1"/>
  <c r="D16" i="2" s="1"/>
  <c r="D28" i="2" a="1"/>
  <c r="D28" i="2"/>
  <c r="D29" i="2" a="1"/>
  <c r="D29" i="2"/>
  <c r="D30" i="2" a="1"/>
  <c r="D30" i="2"/>
  <c r="D31" i="2" a="1"/>
  <c r="D31" i="2"/>
  <c r="D32" i="2" a="1"/>
  <c r="D32" i="2"/>
  <c r="D11" i="4"/>
  <c r="D10" i="4"/>
  <c r="H14" i="4"/>
  <c r="I14" i="4" s="1"/>
  <c r="F15" i="4"/>
  <c r="F16" i="4"/>
  <c r="F17" i="4"/>
  <c r="F18" i="4"/>
  <c r="F19" i="4"/>
  <c r="F20" i="4"/>
  <c r="F21" i="4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14" i="4"/>
  <c r="C7" i="2"/>
  <c r="H22" i="4"/>
  <c r="H23" i="4"/>
  <c r="H24" i="4"/>
  <c r="H25" i="4"/>
  <c r="H26" i="4"/>
  <c r="H27" i="4"/>
  <c r="H15" i="4"/>
  <c r="H16" i="4"/>
  <c r="I16" i="4" s="1"/>
  <c r="H17" i="4"/>
  <c r="I17" i="4" s="1"/>
  <c r="H18" i="4"/>
  <c r="I18" i="4" s="1"/>
  <c r="H19" i="4"/>
  <c r="H20" i="4"/>
  <c r="H21" i="4"/>
  <c r="E7" i="4"/>
  <c r="D7" i="4"/>
  <c r="C29" i="2"/>
  <c r="C30" i="2"/>
  <c r="C31" i="2"/>
  <c r="C32" i="2"/>
  <c r="C28" i="2"/>
  <c r="C5" i="2"/>
  <c r="C6" i="2"/>
  <c r="I15" i="4" l="1"/>
  <c r="I21" i="4"/>
  <c r="I20" i="4"/>
  <c r="I1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<sst xmlns="http://schemas.openxmlformats.org/spreadsheetml/2006/main" count="127" uniqueCount="47">
  <si>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</si>
  <si>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</si>
  <si>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</si>
  <si>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</si>
  <si>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</si>
  <si>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</si>
  <si>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</si>
  <si>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</si>
  <si>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</si>
  <si>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</si>
  <si>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</si>
  <si>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</si>
  <si>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</si>
  <si>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</si>
  <si>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</si>
  <si>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</si>
  <si>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</si>
  <si>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</si>
  <si>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</si>
  <si>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</si>
  <si>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</si>
  <si>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</si>
  <si>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</si>
  <si>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</si>
  <si>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</si>
  <si>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</si>
  <si>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</si>
  <si>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</si>
  <si>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</si>
  <si>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</si>
  <si>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</si>
  <si>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</si>
  <si>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</si>
  <si>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</si>
  <si>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</si>
  <si>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</si>
  <si>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</si>
  <si>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</si>
  <si>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</si>
  <si>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</si>
  <si>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</si>
  <si>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</si>
  <si>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</si>
  <si>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</si>
  <si>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</si>
  <si>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Velo - 123</t>
  </si>
  <si>
    <t>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</si>
</sst>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7"/>
      <color rgb="FFFFFFFF"/>
      <name val="Courier New"/>
      <family val="3"/>
    </font>
    <font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6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left" vertical="center"/>
    </xf>
    <xf numFmtId="0" fontId="0" fillId="4" borderId="3" xfId="0" applyFill="1" applyBorder="1"/>
    <xf numFmtId="1" fontId="0" fillId="4" borderId="3" xfId="0" applyNumberFormat="1" applyFill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8" xfId="0" applyFill="1" applyBorder="1"/>
    <xf numFmtId="0" fontId="0" fillId="0" borderId="8" xfId="0" applyBorder="1"/>
    <xf numFmtId="0" fontId="0" fillId="4" borderId="9" xfId="0" applyFill="1" applyBorder="1"/>
    <xf numFmtId="0" fontId="0" fillId="0" borderId="10" xfId="0" applyBorder="1"/>
    <xf numFmtId="0" fontId="1" fillId="0" borderId="2" xfId="0" applyFont="1" applyBorder="1"/>
    <xf numFmtId="0" fontId="1" fillId="0" borderId="5" xfId="0" applyFont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414020</xdr:colOff>
      <xdr:row>2</xdr:row>
      <xdr:rowOff>228600</xdr:rowOff>
    </xdr:from>
    <xdr:to>
      <xdr:col>12</xdr:col>
      <xdr:colOff>536109</xdr:colOff>
      <xdr:row>9</xdr:row>
      <xdr:rowOff>26776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1570" y="609600"/>
          <a:ext cx="1950889" cy="12396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86EC1-009D-408A-B5D9-0427D1F95B5D}" name="Table4" displayName="Table4" ref="B13:I27" totalsRowShown="0" headerRowDxfId="0" headerRowBorderDxfId="10" tableBorderDxfId="11" totalsRowBorderDxfId="9">
  <autoFilter ref="B13:I27" xr:uid="{54C86EC1-009D-408A-B5D9-0427D1F95B5D}"/>
  <tableColumns count="8">
    <tableColumn id="1" xr3:uid="{AE8D323E-3B12-49DE-966C-8A0B82149FE9}" name="Segment" dataDxfId="8"/>
    <tableColumn id="2" xr3:uid="{C145EB9F-9654-40A2-8B6C-FB407081EC1C}" name="Country" dataDxfId="7"/>
    <tableColumn id="3" xr3:uid="{3492B6B0-F37E-4EEC-BC87-26DF9ECEF94A}" name="Product" dataDxfId="6"/>
    <tableColumn id="4" xr3:uid="{98E8F44A-7BCB-4EEB-B962-A93D9A837A70}" name="Units Sold" dataDxfId="5"/>
    <tableColumn id="5" xr3:uid="{7C91AC5F-5E29-4072-8B2C-FFF7AEC71AE2}" name="Manufacturing Price" dataDxfId="4">
      <calculatedColumnFormula>VLOOKUP(D14,$L$14:$M$18,2,0)</calculatedColumnFormula>
    </tableColumn>
    <tableColumn id="6" xr3:uid="{3A6D9805-5EDB-48A9-BCD0-7FED2416E9DF}" name="Sale Price" dataDxfId="3"/>
    <tableColumn id="7" xr3:uid="{90770E45-BD53-4763-98EB-D63DD0E24651}" name="Gross Sales" dataDxfId="2">
      <calculatedColumnFormula>E14*G14</calculatedColumnFormula>
    </tableColumn>
    <tableColumn id="8" xr3:uid="{1D40A455-18FB-4881-B4A0-82B88154F5BA}" name="Profit" dataDxfId="1">
      <calculatedColumnFormula>H14-(E14*F14)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workbookViewId="0">
      <selection activeCell="C9" sqref="C9:D9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9.7265625" customWidth="1"/>
    <col min="7" max="7" width="10.7265625" customWidth="1"/>
    <col min="8" max="8" width="12.1796875" customWidth="1"/>
  </cols>
  <sheetData>
    <row r="2" spans="2:13" ht="15.5" x14ac:dyDescent="0.35">
      <c r="B2" s="9" t="s">
        <v>19</v>
      </c>
    </row>
    <row r="3" spans="2:13" ht="18.5" x14ac:dyDescent="0.45">
      <c r="B3" s="9" t="s">
        <v>20</v>
      </c>
      <c r="G3" s="10"/>
    </row>
    <row r="4" spans="2:13" ht="18.5" x14ac:dyDescent="0.45">
      <c r="B4" s="9" t="s">
        <v>21</v>
      </c>
      <c r="G4" s="10"/>
    </row>
    <row r="5" spans="2:13" ht="18.5" x14ac:dyDescent="0.45">
      <c r="G5" s="10"/>
    </row>
    <row r="6" spans="2:13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3" x14ac:dyDescent="0.35">
      <c r="B7" s="1" t="s">
        <v>37</v>
      </c>
      <c r="C7" s="1" t="s">
        <v>38</v>
      </c>
      <c r="D7" s="5">
        <f>SUMIFS(E14:E27,B14:B27,B7,C14:C27,C7)</f>
        <v>5264</v>
      </c>
      <c r="E7" s="5">
        <f>COUNTIFS(B14:B27,B7,C14:C27,C7)</f>
        <v>2</v>
      </c>
    </row>
    <row r="9" spans="2:13" x14ac:dyDescent="0.35">
      <c r="C9" s="29"/>
      <c r="D9" s="29"/>
      <c r="E9" s="30" t="s">
        <v>26</v>
      </c>
    </row>
    <row r="10" spans="2:13" x14ac:dyDescent="0.35">
      <c r="C10" s="31" t="s">
        <v>27</v>
      </c>
      <c r="D10" s="22">
        <f>MAX(VLOOKUP(E10,D14:I27,4,FALSE))</f>
        <v>350</v>
      </c>
      <c r="E10" s="5" t="s">
        <v>8</v>
      </c>
    </row>
    <row r="11" spans="2:13" x14ac:dyDescent="0.35">
      <c r="C11" s="11" t="s">
        <v>28</v>
      </c>
      <c r="D11" s="5">
        <f>MIN(VLOOKUP(E11,D14:G27,4,FALSE))</f>
        <v>350</v>
      </c>
      <c r="E11" s="5" t="s">
        <v>16</v>
      </c>
    </row>
    <row r="13" spans="2:13" x14ac:dyDescent="0.35">
      <c r="B13" s="20" t="s">
        <v>22</v>
      </c>
      <c r="C13" s="21" t="s">
        <v>29</v>
      </c>
      <c r="D13" s="21" t="s">
        <v>1</v>
      </c>
      <c r="E13" s="21" t="s">
        <v>2</v>
      </c>
      <c r="F13" s="22" t="s">
        <v>30</v>
      </c>
      <c r="G13" s="21" t="s">
        <v>31</v>
      </c>
      <c r="H13" s="22" t="s">
        <v>32</v>
      </c>
      <c r="I13" s="23" t="s">
        <v>33</v>
      </c>
      <c r="L13" t="s">
        <v>1</v>
      </c>
      <c r="M13" t="s">
        <v>46</v>
      </c>
    </row>
    <row r="14" spans="2:13" x14ac:dyDescent="0.35">
      <c r="B14" s="17" t="s">
        <v>34</v>
      </c>
      <c r="C14" s="13" t="s">
        <v>35</v>
      </c>
      <c r="D14" s="13" t="s">
        <v>8</v>
      </c>
      <c r="E14" s="13">
        <v>2851</v>
      </c>
      <c r="F14" s="5">
        <f>VLOOKUP(D14,$L$14:$M$18,2,0)</f>
        <v>10</v>
      </c>
      <c r="G14" s="1">
        <v>350</v>
      </c>
      <c r="H14" s="5">
        <f>E14*G14</f>
        <v>997850</v>
      </c>
      <c r="I14" s="18">
        <f>H14-(E14*F14)</f>
        <v>969340</v>
      </c>
      <c r="L14" s="13" t="s">
        <v>8</v>
      </c>
      <c r="M14">
        <v>10</v>
      </c>
    </row>
    <row r="15" spans="2:13" x14ac:dyDescent="0.35">
      <c r="B15" s="17" t="s">
        <v>34</v>
      </c>
      <c r="C15" s="13" t="s">
        <v>36</v>
      </c>
      <c r="D15" s="13" t="s">
        <v>8</v>
      </c>
      <c r="E15" s="13">
        <v>3495</v>
      </c>
      <c r="F15" s="5">
        <f t="shared" ref="F15:F27" si="0">VLOOKUP(D15,$L$14:$M$18,2,0)</f>
        <v>10</v>
      </c>
      <c r="G15" s="1">
        <v>300</v>
      </c>
      <c r="H15" s="5">
        <f t="shared" ref="H15:H27" si="1">E15*G15</f>
        <v>1048500</v>
      </c>
      <c r="I15" s="18">
        <f t="shared" ref="I15:I27" si="2">H15-(E15*F15)</f>
        <v>1013550</v>
      </c>
      <c r="L15" s="13" t="s">
        <v>10</v>
      </c>
      <c r="M15">
        <v>120</v>
      </c>
    </row>
    <row r="16" spans="2:13" x14ac:dyDescent="0.35">
      <c r="B16" s="17" t="s">
        <v>37</v>
      </c>
      <c r="C16" s="13" t="s">
        <v>38</v>
      </c>
      <c r="D16" s="13" t="s">
        <v>8</v>
      </c>
      <c r="E16" s="13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18">
        <f t="shared" si="2"/>
        <v>894880</v>
      </c>
      <c r="L16" s="13" t="s">
        <v>4</v>
      </c>
      <c r="M16">
        <v>260</v>
      </c>
    </row>
    <row r="17" spans="2:13" x14ac:dyDescent="0.35">
      <c r="B17" s="17" t="s">
        <v>37</v>
      </c>
      <c r="C17" s="13" t="s">
        <v>38</v>
      </c>
      <c r="D17" s="13" t="s">
        <v>10</v>
      </c>
      <c r="E17" s="13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18">
        <f t="shared" si="2"/>
        <v>605360</v>
      </c>
      <c r="L17" s="13" t="s">
        <v>16</v>
      </c>
      <c r="M17">
        <v>5</v>
      </c>
    </row>
    <row r="18" spans="2:13" x14ac:dyDescent="0.35">
      <c r="B18" s="17" t="s">
        <v>37</v>
      </c>
      <c r="C18" s="13" t="s">
        <v>36</v>
      </c>
      <c r="D18" s="13" t="s">
        <v>10</v>
      </c>
      <c r="E18" s="13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18">
        <f t="shared" si="2"/>
        <v>463320</v>
      </c>
      <c r="L18" s="13" t="s">
        <v>41</v>
      </c>
      <c r="M18">
        <v>250</v>
      </c>
    </row>
    <row r="19" spans="2:13" x14ac:dyDescent="0.35">
      <c r="B19" s="17" t="s">
        <v>34</v>
      </c>
      <c r="C19" s="13" t="s">
        <v>35</v>
      </c>
      <c r="D19" s="13" t="s">
        <v>8</v>
      </c>
      <c r="E19" s="13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18">
        <f t="shared" si="2"/>
        <v>731340</v>
      </c>
    </row>
    <row r="20" spans="2:13" x14ac:dyDescent="0.35">
      <c r="B20" s="17" t="s">
        <v>37</v>
      </c>
      <c r="C20" s="13" t="s">
        <v>39</v>
      </c>
      <c r="D20" s="13" t="s">
        <v>4</v>
      </c>
      <c r="E20" s="13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18">
        <f t="shared" si="2"/>
        <v>99000</v>
      </c>
    </row>
    <row r="21" spans="2:13" x14ac:dyDescent="0.35">
      <c r="B21" s="17" t="s">
        <v>40</v>
      </c>
      <c r="C21" s="13" t="s">
        <v>38</v>
      </c>
      <c r="D21" s="13" t="s">
        <v>16</v>
      </c>
      <c r="E21" s="13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19">
        <f t="shared" si="2"/>
        <v>768487.5</v>
      </c>
    </row>
    <row r="22" spans="2:13" x14ac:dyDescent="0.35">
      <c r="B22" s="17" t="s">
        <v>34</v>
      </c>
      <c r="C22" s="13" t="s">
        <v>36</v>
      </c>
      <c r="D22" s="13" t="s">
        <v>41</v>
      </c>
      <c r="E22" s="13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18">
        <f t="shared" si="2"/>
        <v>127050</v>
      </c>
    </row>
    <row r="23" spans="2:13" x14ac:dyDescent="0.35">
      <c r="B23" s="17" t="s">
        <v>40</v>
      </c>
      <c r="C23" s="13" t="s">
        <v>42</v>
      </c>
      <c r="D23" s="13" t="s">
        <v>10</v>
      </c>
      <c r="E23" s="13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18">
        <f t="shared" si="2"/>
        <v>456480</v>
      </c>
    </row>
    <row r="24" spans="2:13" x14ac:dyDescent="0.35">
      <c r="B24" s="17" t="s">
        <v>37</v>
      </c>
      <c r="C24" s="13" t="s">
        <v>36</v>
      </c>
      <c r="D24" s="13" t="s">
        <v>8</v>
      </c>
      <c r="E24" s="13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18">
        <f t="shared" si="2"/>
        <v>682380</v>
      </c>
    </row>
    <row r="25" spans="2:13" x14ac:dyDescent="0.35">
      <c r="B25" s="17" t="s">
        <v>43</v>
      </c>
      <c r="C25" s="13" t="s">
        <v>36</v>
      </c>
      <c r="D25" s="13" t="s">
        <v>10</v>
      </c>
      <c r="E25" s="13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18">
        <f t="shared" si="2"/>
        <v>442800</v>
      </c>
    </row>
    <row r="26" spans="2:13" x14ac:dyDescent="0.35">
      <c r="B26" s="17" t="s">
        <v>44</v>
      </c>
      <c r="C26" s="13" t="s">
        <v>38</v>
      </c>
      <c r="D26" s="13" t="s">
        <v>16</v>
      </c>
      <c r="E26" s="13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18">
        <f t="shared" si="2"/>
        <v>1121737.5</v>
      </c>
    </row>
    <row r="27" spans="2:13" x14ac:dyDescent="0.35">
      <c r="B27" s="24" t="s">
        <v>34</v>
      </c>
      <c r="C27" s="25" t="s">
        <v>38</v>
      </c>
      <c r="D27" s="25" t="s">
        <v>10</v>
      </c>
      <c r="E27" s="25">
        <v>3793.5</v>
      </c>
      <c r="F27" s="26">
        <f t="shared" si="0"/>
        <v>120</v>
      </c>
      <c r="G27" s="27">
        <v>300</v>
      </c>
      <c r="H27" s="26">
        <f t="shared" si="1"/>
        <v>1138050</v>
      </c>
      <c r="I27" s="28">
        <f t="shared" si="2"/>
        <v>682830</v>
      </c>
    </row>
  </sheetData>
  <autoFilter ref="B6:E7" xr:uid="{48689C10-5342-4F6A-B203-403FC1C64F9D}"/>
  <dataValidations count="3">
    <dataValidation type="list" allowBlank="1" showErrorMessage="1" sqref="B7" xr:uid="{DC11EC29-517B-4404-BBE0-383EF30EF06A}">
      <formula1>$B$14:$B$27</formula1>
    </dataValidation>
    <dataValidation type="list" allowBlank="1" showInputMessage="1" showErrorMessage="1" sqref="C7" xr:uid="{DF9FD54C-B2B7-421E-9A37-E1FD0DCDBCA4}">
      <formula1>$C$14:$C$27</formula1>
    </dataValidation>
    <dataValidation type="list" allowBlank="1" showInputMessage="1" showErrorMessage="1" sqref="E10:E11" xr:uid="{60A44373-88D6-4C97-8149-40E57B3F9048}">
      <formula1>$D$14:$D$27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D16" sqref="D16:D22"/>
    </sheetView>
  </sheetViews>
  <sheetFormatPr defaultRowHeight="14.5" x14ac:dyDescent="0.35"/>
  <cols>
    <col min="2" max="2" width="33.1796875" bestFit="1" customWidth="1"/>
    <col min="3" max="3" width="9.08984375" bestFit="1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3" t="s">
        <v>1</v>
      </c>
      <c r="C4" s="3" t="s">
        <v>2</v>
      </c>
      <c r="E4" s="3" t="s">
        <v>1</v>
      </c>
      <c r="F4" s="3" t="s">
        <v>2</v>
      </c>
    </row>
    <row r="5" spans="2:13" x14ac:dyDescent="0.35">
      <c r="B5" s="1" t="s">
        <v>45</v>
      </c>
      <c r="C5">
        <f>VLOOKUP(LEFT(B5,SEARCH(" ",B5,1)-1),$E$5:$F$9,2,FALSE)</f>
        <v>2574</v>
      </c>
      <c r="E5" s="1" t="s">
        <v>4</v>
      </c>
      <c r="F5" s="1">
        <v>2475</v>
      </c>
    </row>
    <row r="6" spans="2:13" x14ac:dyDescent="0.35">
      <c r="B6" s="1" t="s">
        <v>5</v>
      </c>
      <c r="C6">
        <f>VLOOKUP(LEFT(B6,SEARCH(" ",B6,1)-1),$E$5:$F$9,2,FALSE)</f>
        <v>2151</v>
      </c>
      <c r="E6" s="12" t="s">
        <v>6</v>
      </c>
      <c r="F6" s="1">
        <v>2227.5</v>
      </c>
    </row>
    <row r="7" spans="2:13" x14ac:dyDescent="0.35">
      <c r="B7" s="1" t="s">
        <v>7</v>
      </c>
      <c r="C7">
        <f>VLOOKUP(LEFT(B7,SEARCH(" ",B7,1)-1),$E$5:$F$9,2,FALSE)</f>
        <v>2475</v>
      </c>
      <c r="E7" s="1" t="s">
        <v>8</v>
      </c>
      <c r="F7" s="1">
        <v>2151</v>
      </c>
    </row>
    <row r="8" spans="2:13" x14ac:dyDescent="0.35">
      <c r="B8" s="1" t="s">
        <v>9</v>
      </c>
      <c r="E8" s="1" t="s">
        <v>10</v>
      </c>
      <c r="F8" s="1">
        <v>2574</v>
      </c>
    </row>
    <row r="9" spans="2:13" x14ac:dyDescent="0.35">
      <c r="B9" s="1" t="s">
        <v>11</v>
      </c>
      <c r="E9" s="13" t="s">
        <v>12</v>
      </c>
      <c r="F9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16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32" cm="1">
        <f t="array" ref="D16">IFERROR(IF(B16 = "Paseo",INDEX($B$16:$D$22, MATCH(C16, $F$16:$G$20, -1),IF(B16 = "Amarilla",INDEX($B$16:$D$22,MATCH(B16, $I$16:$J$20, -1)),IF(B16 = "Montana",INDEX($B$16:$D$22, MATCH(C16, $L$16:$M$20, -1)),""))),""),0)</f>
        <v>0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32" t="str" cm="1">
        <f t="array" ref="D17">IFERROR(IF(B17 = "Paseo",INDEX($B$16:$D$22, MATCH(C17, $F$16:$G$20, -1),IF(B17 = "Amarilla",INDEX($B$16:$D$22,MATCH(B17, $I$16:$J$20, -1)),IF(B17 = "Montana",INDEX($B$16:$D$22, MATCH(C17, $L$16:$M$20, -1)),""))),""),0)</f>
        <v/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32" t="str" cm="1">
        <f t="array" ref="D18">IFERROR(IF(B18 = "Paseo",INDEX($B$16:$D$22, MATCH(C18, $F$16:$G$20, -1),IF(B18 = "Amarilla",INDEX($B$16:$D$22,MATCH(B18, $I$16:$J$20, -1)),IF(B18 = "Montana",INDEX($B$16:$D$22, MATCH(C18, $L$16:$M$20, -1)),""))),""),0)</f>
        <v/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32" t="str" cm="1">
        <f t="array" ref="D19">IFERROR(IF(B19 = "Paseo",INDEX($B$16:$D$22, MATCH(C19, $F$16:$G$20, -1),IF(B19 = "Amarilla",INDEX($B$16:$D$22,MATCH(B19, $I$16:$J$20, -1)),IF(B19 = "Montana",INDEX($B$16:$D$22, MATCH(C19, $L$16:$M$20, -1)),""))),""),0)</f>
        <v/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32" cm="1">
        <f t="array" ref="D20">IFERROR(IF(B20 = "Paseo",INDEX($B$16:$D$22, MATCH(C20, $F$16:$G$20, -1),IF(B20 = "Amarilla",INDEX($B$16:$D$22,MATCH(B20, $I$16:$J$20, -1)),IF(B20 = "Montana",INDEX($B$16:$D$22, MATCH(C20, $L$16:$M$20, -1)),""))),""),0)</f>
        <v>0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32" t="str" cm="1">
        <f t="array" ref="D21">IFERROR(IF(B21 = "Paseo",INDEX($B$16:$D$22, MATCH(C21, $F$16:$G$20, -1),IF(B21 = "Amarilla",INDEX($B$16:$D$22,MATCH(B21, $I$16:$J$20, -1)),IF(B21 = "Montana",INDEX($B$16:$D$22, MATCH(C21, $L$16:$M$20, -1)),""))),""),0)</f>
        <v/>
      </c>
    </row>
    <row r="22" spans="2:13" x14ac:dyDescent="0.35">
      <c r="B22" s="1" t="s">
        <v>8</v>
      </c>
      <c r="C22" s="1">
        <v>2293.1999999999998</v>
      </c>
      <c r="D22" s="32" cm="1">
        <f t="array" ref="D22">IFERROR(IF(B22 = "Paseo",INDEX($B$16:$D$22, MATCH(C22, $F$16:$G$20, -1),IF(B22 = "Amarilla",INDEX($B$16:$D$22,MATCH(B22, $I$16:$J$20, -1)),IF(B22 = "Montana",INDEX($B$16:$D$22, MATCH(C22, $L$16:$M$20, -1)),""))),""),0)</f>
        <v>0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14"/>
      <c r="D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6" t="str">
        <f>LEFT(B28, FIND(" ", B28) - 1)</f>
        <v>Velo</v>
      </c>
      <c r="D28" s="15" cm="1">
        <f t="array" ref="D28">SUM(_xlfn._xlws.FILTER($H$28:$H$37,$F$28:$F$37=C28))</f>
        <v>5206.95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6" t="str">
        <f t="shared" ref="C29:C32" si="0">LEFT(B29, FIND(" ", B29) - 1)</f>
        <v>Paseo</v>
      </c>
      <c r="D29" s="15" cm="1">
        <f t="array" ref="D29">SUM(_xlfn._xlws.FILTER($H$28:$H$37,$F$28:$F$37=C29))</f>
        <v>4736.1000000000004</v>
      </c>
      <c r="F29" s="1" t="s">
        <v>6</v>
      </c>
      <c r="G29" s="8">
        <v>125</v>
      </c>
      <c r="H29" s="1">
        <v>2227.5</v>
      </c>
    </row>
    <row r="30" spans="2:13" x14ac:dyDescent="0.35">
      <c r="B30" s="1" t="s">
        <v>7</v>
      </c>
      <c r="C30" s="16" t="str">
        <f t="shared" si="0"/>
        <v>Amarilla</v>
      </c>
      <c r="D30" s="15" cm="1">
        <f t="array" ref="D30">SUM(_xlfn._xlws.FILTER($H$28:$H$37,$F$28:$F$37=C30))</f>
        <v>5203.6499999999996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6" t="str">
        <f t="shared" si="0"/>
        <v>Montana</v>
      </c>
      <c r="D31" s="15" t="e" cm="1" vm="1">
        <f t="array" ref="D31">SUM(_xlfn._xlws.FILTER($H$28:$H$37,$F$28:$F$37=C31))</f>
        <v>#VALUE!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6" t="str">
        <f t="shared" si="0"/>
        <v>VTT</v>
      </c>
      <c r="D32" s="15" t="e" cm="1" vm="1">
        <f t="array" ref="D32">SUM(_xlfn._xlws.FILTER($H$28:$H$37,$F$28:$F$37=C32))</f>
        <v>#VALUE!</v>
      </c>
      <c r="F32" s="1" t="s">
        <v>12</v>
      </c>
      <c r="G32" s="8">
        <v>777</v>
      </c>
      <c r="H32" s="1">
        <v>2541</v>
      </c>
    </row>
    <row r="33" spans="6:8" x14ac:dyDescent="0.35">
      <c r="F33" s="1" t="s">
        <v>10</v>
      </c>
      <c r="G33" s="8">
        <v>235</v>
      </c>
      <c r="H33" s="1">
        <v>2574</v>
      </c>
    </row>
    <row r="34" spans="6:8" x14ac:dyDescent="0.35">
      <c r="F34" s="1" t="s">
        <v>8</v>
      </c>
      <c r="G34" s="8">
        <v>985</v>
      </c>
      <c r="H34" s="8">
        <v>2585.1</v>
      </c>
    </row>
    <row r="35" spans="6:8" x14ac:dyDescent="0.35">
      <c r="F35" s="1" t="s">
        <v>10</v>
      </c>
      <c r="G35" s="8">
        <v>1122</v>
      </c>
      <c r="H35" s="8">
        <v>2632.95</v>
      </c>
    </row>
    <row r="36" spans="6:8" x14ac:dyDescent="0.35">
      <c r="F36" s="1" t="s">
        <v>12</v>
      </c>
      <c r="G36" s="8">
        <v>1260</v>
      </c>
      <c r="H36" s="8">
        <v>2680.8</v>
      </c>
    </row>
    <row r="37" spans="6:8" x14ac:dyDescent="0.35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Prabakaran Kothandam</cp:lastModifiedBy>
  <dcterms:created xsi:type="dcterms:W3CDTF">2022-07-27T07:17:57Z</dcterms:created>
  <dcterms:modified xsi:type="dcterms:W3CDTF">2023-10-05T03:39:20Z</dcterms:modified>
</cp:coreProperties>
</file>