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730a05f14ccae/Documents/data analytics/assignment completed - excel/"/>
    </mc:Choice>
  </mc:AlternateContent>
  <xr:revisionPtr revIDLastSave="377" documentId="8_{FA4DA0D6-9749-4280-A6AB-57949878F255}" xr6:coauthVersionLast="47" xr6:coauthVersionMax="47" xr10:uidLastSave="{AB77AFF2-0E4D-46F7-8F71-479EF2E4967D}"/>
  <bookViews>
    <workbookView xWindow="-110" yWindow="-110" windowWidth="19420" windowHeight="10300" activeTab="1" xr2:uid="{18E74621-BEBE-4C55-9A4A-6D7726ED6B75}"/>
  </bookViews>
  <sheets>
    <sheet name="Brainstorm" sheetId="4" r:id="rId1"/>
    <sheet name="Vlookup Advanced" sheetId="2" r:id="rId2"/>
  </sheets>
  <definedNames>
    <definedName name="_xlnm._FilterDatabase" localSheetId="0" hidden="1">Brainstorm!$B$13:$D$13</definedName>
    <definedName name="Amarilla">'Vlookup Advanced'!$I$15:$I$20</definedName>
    <definedName name="Montana">'Vlookup Advanced'!$L$15:$L$20</definedName>
    <definedName name="Paseo">'Vlookup Advanced'!$F$15:$F$20</definedName>
    <definedName name="Segment">Brainstorm!$B$14:$B$27</definedName>
    <definedName name="table1">'Vlookup Advanced'!$F$14:$G$20</definedName>
    <definedName name="table2">'Vlookup Advanced'!$I$14:$J$20</definedName>
    <definedName name="table3">'Vlookup Advanced'!$L$14:$M$20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4" l="1"/>
  <c r="B29" i="4" a="1"/>
  <c r="B29" i="4" s="1"/>
  <c r="C29" i="4" a="1"/>
  <c r="C29" i="4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L14" i="4" a="1"/>
  <c r="L14" i="4" s="1"/>
  <c r="I14" i="4" s="1"/>
  <c r="L15" i="4" a="1"/>
  <c r="L15" i="4" s="1"/>
  <c r="I15" i="4" s="1"/>
  <c r="L16" i="4" a="1"/>
  <c r="L16" i="4" s="1"/>
  <c r="I16" i="4" s="1"/>
  <c r="L17" i="4" a="1"/>
  <c r="L17" i="4" s="1"/>
  <c r="I17" i="4" s="1"/>
  <c r="L18" i="4" a="1"/>
  <c r="L18" i="4" s="1"/>
  <c r="I18" i="4" s="1"/>
  <c r="L19" i="4" a="1"/>
  <c r="L19" i="4" s="1"/>
  <c r="I19" i="4" s="1"/>
  <c r="L20" i="4" a="1"/>
  <c r="L20" i="4" s="1"/>
  <c r="I20" i="4" s="1"/>
  <c r="L21" i="4" a="1"/>
  <c r="L21" i="4" s="1"/>
  <c r="I21" i="4" s="1"/>
  <c r="L22" i="4" a="1"/>
  <c r="L22" i="4" s="1"/>
  <c r="I22" i="4" s="1"/>
  <c r="L23" i="4" a="1"/>
  <c r="L23" i="4" s="1"/>
  <c r="I23" i="4" s="1"/>
  <c r="L24" i="4" a="1"/>
  <c r="L24" i="4" s="1"/>
  <c r="I24" i="4" s="1"/>
  <c r="L25" i="4" a="1"/>
  <c r="L25" i="4" s="1"/>
  <c r="I25" i="4" s="1"/>
  <c r="L26" i="4" a="1"/>
  <c r="L26" i="4" s="1"/>
  <c r="I26" i="4" s="1"/>
  <c r="L27" i="4" a="1"/>
  <c r="L27" i="4" s="1"/>
  <c r="I27" i="4" s="1"/>
  <c r="F36" i="2"/>
  <c r="F29" i="2"/>
  <c r="F28" i="2"/>
  <c r="E9" i="2"/>
  <c r="E6" i="2"/>
  <c r="C28" i="2"/>
  <c r="C29" i="2"/>
  <c r="C30" i="2"/>
  <c r="C31" i="2"/>
  <c r="C32" i="2"/>
  <c r="C7" i="2"/>
  <c r="D17" i="2"/>
  <c r="D18" i="2"/>
  <c r="D19" i="2"/>
  <c r="D20" i="2"/>
  <c r="D21" i="2"/>
  <c r="D22" i="2"/>
  <c r="D16" i="2"/>
  <c r="D7" i="4" l="1"/>
  <c r="D10" i="4"/>
  <c r="E10" i="4" s="1"/>
  <c r="D11" i="4"/>
  <c r="E11" i="4" s="1"/>
  <c r="D31" i="2" a="1"/>
  <c r="D31" i="2" s="1"/>
  <c r="D29" i="2" a="1"/>
  <c r="D29" i="2" s="1"/>
  <c r="D28" i="2" a="1"/>
  <c r="D28" i="2" s="1"/>
  <c r="D30" i="2" a="1"/>
  <c r="D30" i="2" s="1"/>
  <c r="D32" i="2" a="1"/>
  <c r="D32" i="2" s="1"/>
  <c r="C9" i="2"/>
  <c r="C5" i="2"/>
  <c r="C8" i="2"/>
  <c r="C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<sst xmlns="http://schemas.openxmlformats.org/spreadsheetml/2006/main" count="113" uniqueCount="45">
  <si>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</si>
  <si>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</si>
  <si>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</si>
  <si>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</si>
  <si>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</si>
  <si>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</si>
  <si>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</si>
  <si>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</si>
  <si>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</si>
  <si>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</si>
  <si>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</si>
  <si>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</si>
  <si>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</si>
  <si>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</si>
  <si>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</si>
  <si>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</si>
  <si>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</si>
  <si>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</si>
  <si>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</si>
  <si>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</si>
  <si>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</si>
  <si>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</si>
  <si>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</si>
  <si>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</si>
  <si>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</si>
  <si>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</si>
  <si>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</si>
  <si>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</si>
  <si>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</si>
  <si>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</si>
  <si>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</si>
  <si>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</si>
  <si>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</si>
  <si>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</si>
  <si>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</si>
  <si>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</si>
  <si>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</si>
  <si>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</si>
  <si>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</si>
  <si>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</si>
  <si>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</si>
  <si>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</si>
  <si>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</si>
  <si>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</si>
  <si>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Velo - 123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</si>
</sst>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2" tint="-0.74999237037263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5" fillId="0" borderId="1" xfId="0" applyFont="1" applyBorder="1"/>
    <xf numFmtId="0" fontId="4" fillId="0" borderId="1" xfId="0" applyFont="1" applyBorder="1"/>
    <xf numFmtId="0" fontId="0" fillId="0" borderId="3" xfId="0" applyBorder="1"/>
    <xf numFmtId="0" fontId="0" fillId="4" borderId="2" xfId="0" applyFill="1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4" borderId="6" xfId="0" applyFill="1" applyBorder="1"/>
    <xf numFmtId="0" fontId="0" fillId="0" borderId="7" xfId="0" applyBorder="1"/>
    <xf numFmtId="0" fontId="0" fillId="0" borderId="8" xfId="0" applyBorder="1"/>
    <xf numFmtId="0" fontId="0" fillId="4" borderId="8" xfId="0" applyFill="1" applyBorder="1"/>
    <xf numFmtId="0" fontId="0" fillId="4" borderId="9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1" xfId="0" applyFont="1" applyFill="1" applyBorder="1"/>
    <xf numFmtId="0" fontId="0" fillId="4" borderId="1" xfId="0" applyNumberFormat="1" applyFill="1" applyBorder="1"/>
    <xf numFmtId="0" fontId="0" fillId="4" borderId="5" xfId="0" applyNumberFormat="1" applyFill="1" applyBorder="1"/>
    <xf numFmtId="0" fontId="0" fillId="4" borderId="8" xfId="0" applyNumberFormat="1" applyFill="1" applyBorder="1"/>
    <xf numFmtId="0" fontId="0" fillId="0" borderId="0" xfId="0" applyFont="1"/>
  </cellXfs>
  <cellStyles count="1">
    <cellStyle name="Normal" xfId="0" builtinId="0"/>
  </cellStyles>
  <dxfs count="12">
    <dxf>
      <numFmt numFmtId="0" formatCode="General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12</xdr:col>
      <xdr:colOff>205909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01430-40E5-44EB-AB3D-1D738793EDF8}" name="Table4" displayName="Table4" ref="B13:I27" totalsRowShown="0" headerRowDxfId="11" headerRowBorderDxfId="10" tableBorderDxfId="9" totalsRowBorderDxfId="8">
  <autoFilter ref="B13:I27" xr:uid="{79C01430-40E5-44EB-AB3D-1D738793EDF8}"/>
  <tableColumns count="8">
    <tableColumn id="1" xr3:uid="{D8ED3BEA-90CC-45BB-A383-4DA8AA75756F}" name="Segment" dataDxfId="7"/>
    <tableColumn id="2" xr3:uid="{9D01A225-CB00-45B2-A9CA-6C3F00786CF7}" name="Country" dataDxfId="6"/>
    <tableColumn id="3" xr3:uid="{FC530B04-09DA-4603-BAA4-62EC2AA50988}" name="Product" dataDxfId="5"/>
    <tableColumn id="4" xr3:uid="{683163D5-E35E-410B-AC3C-E20F2DB6CFEB}" name="Units Sold" dataDxfId="4"/>
    <tableColumn id="5" xr3:uid="{100F3AC3-60BA-4EB1-8C67-65F805CCC552}" name="Manufacturing Price" dataDxfId="3"/>
    <tableColumn id="6" xr3:uid="{300EAB94-0C9B-42A9-ACA8-5C9D528C2CBB}" name="Sale Price" dataDxfId="2"/>
    <tableColumn id="7" xr3:uid="{FAD9E2CC-07FD-420E-BD27-A918C1B0C52B}" name="Gross Sales" dataDxfId="1">
      <calculatedColumnFormula>Table4[[#This Row],[Units Sold]]*Table4[[#This Row],[Sale Price]]</calculatedColumnFormula>
    </tableColumn>
    <tableColumn id="8" xr3:uid="{C5F42BB6-19C3-4956-9682-3741168A7875}" name="Profit" dataDxfId="0">
      <calculatedColumnFormula>Table4[[#This Row],[Units Sold]]*(Table4[[#This Row],[Sale Price]]-Table4[[#This Row],[Manufacturing Price]])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L33"/>
  <sheetViews>
    <sheetView zoomScale="87" workbookViewId="0">
      <selection activeCell="E11" sqref="E11"/>
    </sheetView>
  </sheetViews>
  <sheetFormatPr defaultRowHeight="14.5" x14ac:dyDescent="0.35"/>
  <cols>
    <col min="2" max="2" width="14.90625" bestFit="1" customWidth="1"/>
    <col min="3" max="3" width="21.54296875" bestFit="1" customWidth="1"/>
    <col min="4" max="4" width="9.81640625" bestFit="1" customWidth="1"/>
    <col min="5" max="5" width="19.1796875" bestFit="1" customWidth="1"/>
    <col min="6" max="6" width="19.7265625" customWidth="1"/>
    <col min="7" max="7" width="10.7265625" customWidth="1"/>
    <col min="8" max="8" width="12.1796875" customWidth="1"/>
  </cols>
  <sheetData>
    <row r="2" spans="2:12" ht="15.5" x14ac:dyDescent="0.35">
      <c r="B2" s="9" t="s">
        <v>19</v>
      </c>
    </row>
    <row r="3" spans="2:12" ht="18.5" x14ac:dyDescent="0.45">
      <c r="B3" s="9" t="s">
        <v>20</v>
      </c>
      <c r="G3" s="10"/>
    </row>
    <row r="4" spans="2:12" ht="18.5" x14ac:dyDescent="0.45">
      <c r="B4" s="9" t="s">
        <v>21</v>
      </c>
      <c r="G4" s="10"/>
    </row>
    <row r="5" spans="2:12" ht="18.5" x14ac:dyDescent="0.45">
      <c r="G5" s="10"/>
    </row>
    <row r="6" spans="2:12" x14ac:dyDescent="0.35">
      <c r="B6" s="11" t="s">
        <v>22</v>
      </c>
      <c r="C6" s="11" t="s">
        <v>23</v>
      </c>
      <c r="D6" s="11" t="s">
        <v>24</v>
      </c>
      <c r="E6" s="11" t="s">
        <v>25</v>
      </c>
    </row>
    <row r="7" spans="2:12" x14ac:dyDescent="0.35">
      <c r="B7" s="1" t="s">
        <v>36</v>
      </c>
      <c r="C7" s="1" t="s">
        <v>35</v>
      </c>
      <c r="D7" s="5">
        <f>SUMIFS(Table4[Gross Sales],Segment,B7,Table4[Country],C7)</f>
        <v>1474650</v>
      </c>
      <c r="E7" s="5">
        <f>COUNTIFS(Segment,B7,Table4[Country],C7)</f>
        <v>2</v>
      </c>
    </row>
    <row r="9" spans="2:12" x14ac:dyDescent="0.35">
      <c r="C9" s="1"/>
      <c r="D9" s="1"/>
      <c r="E9" s="11" t="s">
        <v>1</v>
      </c>
    </row>
    <row r="10" spans="2:12" x14ac:dyDescent="0.35">
      <c r="C10" s="11" t="s">
        <v>26</v>
      </c>
      <c r="D10" s="5">
        <f>_xlfn.MAXIFS(Table4[Manufacturing Price],Segment,B7,Table4[Country],C7)</f>
        <v>120</v>
      </c>
      <c r="E10" s="5" t="str">
        <f>INDEX(Table4[[#All],[Product]:[Manufacturing Price]],MATCH(D10,Table4[[#All],[Manufacturing Price]],0),MATCH(E9,Table4[[#Headers],[Product]:[Manufacturing Price]],0))</f>
        <v>Velo</v>
      </c>
    </row>
    <row r="11" spans="2:12" x14ac:dyDescent="0.35">
      <c r="C11" s="11" t="s">
        <v>27</v>
      </c>
      <c r="D11" s="5">
        <f>_xlfn.MINIFS(Table4[Manufacturing Price],Segment,B7,Table4[Country],C7)</f>
        <v>10</v>
      </c>
      <c r="E11" s="5" t="str">
        <f>INDEX(Table4[[#All],[Product]:[Manufacturing Price]],MATCH(D11,Table4[[#All],[Manufacturing Price]],0),MATCH(E9,Table4[[#Headers],[Product]:[Manufacturing Price]],0))</f>
        <v>Paseo</v>
      </c>
    </row>
    <row r="13" spans="2:12" x14ac:dyDescent="0.35">
      <c r="B13" s="19" t="s">
        <v>22</v>
      </c>
      <c r="C13" s="20" t="s">
        <v>28</v>
      </c>
      <c r="D13" s="20" t="s">
        <v>1</v>
      </c>
      <c r="E13" s="20" t="s">
        <v>2</v>
      </c>
      <c r="F13" s="21" t="s">
        <v>29</v>
      </c>
      <c r="G13" s="20" t="s">
        <v>30</v>
      </c>
      <c r="H13" s="21" t="s">
        <v>31</v>
      </c>
      <c r="I13" s="22" t="s">
        <v>32</v>
      </c>
    </row>
    <row r="14" spans="2:12" x14ac:dyDescent="0.35">
      <c r="B14" s="17" t="s">
        <v>33</v>
      </c>
      <c r="C14" s="1" t="s">
        <v>34</v>
      </c>
      <c r="D14" s="1" t="s">
        <v>8</v>
      </c>
      <c r="E14" s="1">
        <v>2851</v>
      </c>
      <c r="F14" s="31">
        <v>10</v>
      </c>
      <c r="G14" s="1">
        <v>350</v>
      </c>
      <c r="H14" s="5">
        <f>Table4[[#This Row],[Units Sold]]*Table4[[#This Row],[Sale Price]]</f>
        <v>997850</v>
      </c>
      <c r="I14" s="18">
        <f>Table4[[#This Row],[Units Sold]]*(Table4[[#This Row],[Sale Price]]-Table4[[#This Row],[Manufacturing Price]])</f>
        <v>969340</v>
      </c>
      <c r="L14" s="29" cm="1">
        <f t="array" ref="L14">_xlfn.IFS(Table4[[#This Row],[Product]]="Paseo",10,Table4[[#This Row],[Product]]="Velo",120,Table4[[#This Row],[Product]]="Amarilla",260,Table4[[#This Row],[Product]]="Montana",5,Table4[[#This Row],[Product]]="VTT",250)</f>
        <v>10</v>
      </c>
    </row>
    <row r="15" spans="2:12" x14ac:dyDescent="0.35">
      <c r="B15" s="17" t="s">
        <v>33</v>
      </c>
      <c r="C15" s="1" t="s">
        <v>35</v>
      </c>
      <c r="D15" s="1" t="s">
        <v>8</v>
      </c>
      <c r="E15" s="1">
        <v>3495</v>
      </c>
      <c r="F15" s="30">
        <v>10</v>
      </c>
      <c r="G15" s="1">
        <v>300</v>
      </c>
      <c r="H15" s="5">
        <f>Table4[[#This Row],[Units Sold]]*Table4[[#This Row],[Sale Price]]</f>
        <v>1048500</v>
      </c>
      <c r="I15" s="18">
        <f>Table4[[#This Row],[Units Sold]]*(Table4[[#This Row],[Sale Price]]-Table4[[#This Row],[Manufacturing Price]])</f>
        <v>1013550</v>
      </c>
      <c r="L15" s="29" cm="1">
        <f t="array" ref="L15">_xlfn.IFS(Table4[[#This Row],[Product]]="Paseo",10,Table4[[#This Row],[Product]]="Velo",120,Table4[[#This Row],[Product]]="Amarilla",260,Table4[[#This Row],[Product]]="Montana",5,Table4[[#This Row],[Product]]="VTT",250)</f>
        <v>10</v>
      </c>
    </row>
    <row r="16" spans="2:12" x14ac:dyDescent="0.35">
      <c r="B16" s="17" t="s">
        <v>36</v>
      </c>
      <c r="C16" s="1" t="s">
        <v>37</v>
      </c>
      <c r="D16" s="1" t="s">
        <v>8</v>
      </c>
      <c r="E16" s="1">
        <v>2632</v>
      </c>
      <c r="F16" s="30">
        <v>10</v>
      </c>
      <c r="G16" s="1">
        <v>350</v>
      </c>
      <c r="H16" s="5">
        <f>Table4[[#This Row],[Units Sold]]*Table4[[#This Row],[Sale Price]]</f>
        <v>921200</v>
      </c>
      <c r="I16" s="18">
        <f>Table4[[#This Row],[Units Sold]]*(Table4[[#This Row],[Sale Price]]-Table4[[#This Row],[Manufacturing Price]])</f>
        <v>894880</v>
      </c>
      <c r="L16" s="29" cm="1">
        <f t="array" ref="L16">_xlfn.IFS(Table4[[#This Row],[Product]]="Paseo",10,Table4[[#This Row],[Product]]="Velo",120,Table4[[#This Row],[Product]]="Amarilla",260,Table4[[#This Row],[Product]]="Montana",5,Table4[[#This Row],[Product]]="VTT",250)</f>
        <v>10</v>
      </c>
    </row>
    <row r="17" spans="2:12" x14ac:dyDescent="0.35">
      <c r="B17" s="17" t="s">
        <v>36</v>
      </c>
      <c r="C17" s="1" t="s">
        <v>37</v>
      </c>
      <c r="D17" s="1" t="s">
        <v>10</v>
      </c>
      <c r="E17" s="1">
        <v>2632</v>
      </c>
      <c r="F17" s="30">
        <v>120</v>
      </c>
      <c r="G17" s="1">
        <v>350</v>
      </c>
      <c r="H17" s="5">
        <f>Table4[[#This Row],[Units Sold]]*Table4[[#This Row],[Sale Price]]</f>
        <v>921200</v>
      </c>
      <c r="I17" s="18">
        <f>Table4[[#This Row],[Units Sold]]*(Table4[[#This Row],[Sale Price]]-Table4[[#This Row],[Manufacturing Price]])</f>
        <v>605360</v>
      </c>
      <c r="L17" s="29" cm="1">
        <f t="array" ref="L17">_xlfn.IFS(Table4[[#This Row],[Product]]="Paseo",10,Table4[[#This Row],[Product]]="Velo",120,Table4[[#This Row],[Product]]="Amarilla",260,Table4[[#This Row],[Product]]="Montana",5,Table4[[#This Row],[Product]]="VTT",250)</f>
        <v>120</v>
      </c>
    </row>
    <row r="18" spans="2:12" x14ac:dyDescent="0.35">
      <c r="B18" s="17" t="s">
        <v>36</v>
      </c>
      <c r="C18" s="1" t="s">
        <v>35</v>
      </c>
      <c r="D18" s="1" t="s">
        <v>10</v>
      </c>
      <c r="E18" s="1">
        <v>2574</v>
      </c>
      <c r="F18" s="30">
        <v>120</v>
      </c>
      <c r="G18" s="1">
        <v>300</v>
      </c>
      <c r="H18" s="5">
        <f>Table4[[#This Row],[Units Sold]]*Table4[[#This Row],[Sale Price]]</f>
        <v>772200</v>
      </c>
      <c r="I18" s="18">
        <f>Table4[[#This Row],[Units Sold]]*(Table4[[#This Row],[Sale Price]]-Table4[[#This Row],[Manufacturing Price]])</f>
        <v>463320</v>
      </c>
      <c r="L18" s="29" cm="1">
        <f t="array" ref="L18">_xlfn.IFS(Table4[[#This Row],[Product]]="Paseo",10,Table4[[#This Row],[Product]]="Velo",120,Table4[[#This Row],[Product]]="Amarilla",260,Table4[[#This Row],[Product]]="Montana",5,Table4[[#This Row],[Product]]="VTT",250)</f>
        <v>120</v>
      </c>
    </row>
    <row r="19" spans="2:12" x14ac:dyDescent="0.35">
      <c r="B19" s="17" t="s">
        <v>33</v>
      </c>
      <c r="C19" s="1" t="s">
        <v>34</v>
      </c>
      <c r="D19" s="1" t="s">
        <v>8</v>
      </c>
      <c r="E19" s="1">
        <v>2151</v>
      </c>
      <c r="F19" s="30">
        <v>10</v>
      </c>
      <c r="G19" s="1">
        <v>350</v>
      </c>
      <c r="H19" s="5">
        <f>Table4[[#This Row],[Units Sold]]*Table4[[#This Row],[Sale Price]]</f>
        <v>752850</v>
      </c>
      <c r="I19" s="18">
        <f>Table4[[#This Row],[Units Sold]]*(Table4[[#This Row],[Sale Price]]-Table4[[#This Row],[Manufacturing Price]])</f>
        <v>731340</v>
      </c>
      <c r="L19" s="29" cm="1">
        <f t="array" ref="L19">_xlfn.IFS(Table4[[#This Row],[Product]]="Paseo",10,Table4[[#This Row],[Product]]="Velo",120,Table4[[#This Row],[Product]]="Amarilla",260,Table4[[#This Row],[Product]]="Montana",5,Table4[[#This Row],[Product]]="VTT",250)</f>
        <v>10</v>
      </c>
    </row>
    <row r="20" spans="2:12" x14ac:dyDescent="0.35">
      <c r="B20" s="17" t="s">
        <v>36</v>
      </c>
      <c r="C20" s="1" t="s">
        <v>38</v>
      </c>
      <c r="D20" s="1" t="s">
        <v>4</v>
      </c>
      <c r="E20" s="1">
        <v>2475</v>
      </c>
      <c r="F20" s="30">
        <v>260</v>
      </c>
      <c r="G20" s="1">
        <v>300</v>
      </c>
      <c r="H20" s="5">
        <f>Table4[[#This Row],[Units Sold]]*Table4[[#This Row],[Sale Price]]</f>
        <v>742500</v>
      </c>
      <c r="I20" s="18">
        <f>Table4[[#This Row],[Units Sold]]*(Table4[[#This Row],[Sale Price]]-Table4[[#This Row],[Manufacturing Price]])</f>
        <v>99000</v>
      </c>
      <c r="L20" s="29" cm="1">
        <f t="array" ref="L20">_xlfn.IFS(Table4[[#This Row],[Product]]="Paseo",10,Table4[[#This Row],[Product]]="Velo",120,Table4[[#This Row],[Product]]="Amarilla",260,Table4[[#This Row],[Product]]="Montana",5,Table4[[#This Row],[Product]]="VTT",250)</f>
        <v>260</v>
      </c>
    </row>
    <row r="21" spans="2:12" x14ac:dyDescent="0.35">
      <c r="B21" s="17" t="s">
        <v>39</v>
      </c>
      <c r="C21" s="1" t="s">
        <v>37</v>
      </c>
      <c r="D21" s="1" t="s">
        <v>16</v>
      </c>
      <c r="E21" s="1">
        <v>2227.5</v>
      </c>
      <c r="F21" s="30">
        <v>5</v>
      </c>
      <c r="G21" s="1">
        <v>350</v>
      </c>
      <c r="H21" s="5">
        <f>Table4[[#This Row],[Units Sold]]*Table4[[#This Row],[Sale Price]]</f>
        <v>779625</v>
      </c>
      <c r="I21" s="18">
        <f>Table4[[#This Row],[Units Sold]]*(Table4[[#This Row],[Sale Price]]-Table4[[#This Row],[Manufacturing Price]])</f>
        <v>768487.5</v>
      </c>
      <c r="L21" s="29" cm="1">
        <f t="array" ref="L21">_xlfn.IFS(Table4[[#This Row],[Product]]="Paseo",10,Table4[[#This Row],[Product]]="Velo",120,Table4[[#This Row],[Product]]="Amarilla",260,Table4[[#This Row],[Product]]="Montana",5,Table4[[#This Row],[Product]]="VTT",250)</f>
        <v>5</v>
      </c>
    </row>
    <row r="22" spans="2:12" x14ac:dyDescent="0.35">
      <c r="B22" s="17" t="s">
        <v>33</v>
      </c>
      <c r="C22" s="1" t="s">
        <v>35</v>
      </c>
      <c r="D22" s="1" t="s">
        <v>40</v>
      </c>
      <c r="E22" s="1">
        <v>2541</v>
      </c>
      <c r="F22" s="30">
        <v>250</v>
      </c>
      <c r="G22" s="1">
        <v>300</v>
      </c>
      <c r="H22" s="5">
        <f>Table4[[#This Row],[Units Sold]]*Table4[[#This Row],[Sale Price]]</f>
        <v>762300</v>
      </c>
      <c r="I22" s="18">
        <f>Table4[[#This Row],[Units Sold]]*(Table4[[#This Row],[Sale Price]]-Table4[[#This Row],[Manufacturing Price]])</f>
        <v>127050</v>
      </c>
      <c r="L22" s="29" cm="1">
        <f t="array" ref="L22">_xlfn.IFS(Table4[[#This Row],[Product]]="Paseo",10,Table4[[#This Row],[Product]]="Velo",120,Table4[[#This Row],[Product]]="Amarilla",260,Table4[[#This Row],[Product]]="Montana",5,Table4[[#This Row],[Product]]="VTT",250)</f>
        <v>250</v>
      </c>
    </row>
    <row r="23" spans="2:12" x14ac:dyDescent="0.35">
      <c r="B23" s="17" t="s">
        <v>39</v>
      </c>
      <c r="C23" s="1" t="s">
        <v>41</v>
      </c>
      <c r="D23" s="1" t="s">
        <v>10</v>
      </c>
      <c r="E23" s="1">
        <v>2536</v>
      </c>
      <c r="F23" s="30">
        <v>120</v>
      </c>
      <c r="G23" s="1">
        <v>300</v>
      </c>
      <c r="H23" s="5">
        <f>Table4[[#This Row],[Units Sold]]*Table4[[#This Row],[Sale Price]]</f>
        <v>760800</v>
      </c>
      <c r="I23" s="18">
        <f>Table4[[#This Row],[Units Sold]]*(Table4[[#This Row],[Sale Price]]-Table4[[#This Row],[Manufacturing Price]])</f>
        <v>456480</v>
      </c>
      <c r="L23" s="29" cm="1">
        <f t="array" ref="L23">_xlfn.IFS(Table4[[#This Row],[Product]]="Paseo",10,Table4[[#This Row],[Product]]="Velo",120,Table4[[#This Row],[Product]]="Amarilla",260,Table4[[#This Row],[Product]]="Montana",5,Table4[[#This Row],[Product]]="VTT",250)</f>
        <v>120</v>
      </c>
    </row>
    <row r="24" spans="2:12" x14ac:dyDescent="0.35">
      <c r="B24" s="17" t="s">
        <v>36</v>
      </c>
      <c r="C24" s="1" t="s">
        <v>35</v>
      </c>
      <c r="D24" s="1" t="s">
        <v>8</v>
      </c>
      <c r="E24" s="1">
        <v>2007</v>
      </c>
      <c r="F24" s="30">
        <v>10</v>
      </c>
      <c r="G24" s="1">
        <v>350</v>
      </c>
      <c r="H24" s="5">
        <f>Table4[[#This Row],[Units Sold]]*Table4[[#This Row],[Sale Price]]</f>
        <v>702450</v>
      </c>
      <c r="I24" s="18">
        <f>Table4[[#This Row],[Units Sold]]*(Table4[[#This Row],[Sale Price]]-Table4[[#This Row],[Manufacturing Price]])</f>
        <v>682380</v>
      </c>
      <c r="L24" s="29" cm="1">
        <f t="array" ref="L24">_xlfn.IFS(Table4[[#This Row],[Product]]="Paseo",10,Table4[[#This Row],[Product]]="Velo",120,Table4[[#This Row],[Product]]="Amarilla",260,Table4[[#This Row],[Product]]="Montana",5,Table4[[#This Row],[Product]]="VTT",250)</f>
        <v>10</v>
      </c>
    </row>
    <row r="25" spans="2:12" x14ac:dyDescent="0.35">
      <c r="B25" s="17" t="s">
        <v>42</v>
      </c>
      <c r="C25" s="1" t="s">
        <v>35</v>
      </c>
      <c r="D25" s="1" t="s">
        <v>10</v>
      </c>
      <c r="E25" s="1">
        <v>2460</v>
      </c>
      <c r="F25" s="30">
        <v>120</v>
      </c>
      <c r="G25" s="1">
        <v>300</v>
      </c>
      <c r="H25" s="5">
        <f>Table4[[#This Row],[Units Sold]]*Table4[[#This Row],[Sale Price]]</f>
        <v>738000</v>
      </c>
      <c r="I25" s="18">
        <f>Table4[[#This Row],[Units Sold]]*(Table4[[#This Row],[Sale Price]]-Table4[[#This Row],[Manufacturing Price]])</f>
        <v>442800</v>
      </c>
      <c r="L25" s="29" cm="1">
        <f t="array" ref="L25">_xlfn.IFS(Table4[[#This Row],[Product]]="Paseo",10,Table4[[#This Row],[Product]]="Velo",120,Table4[[#This Row],[Product]]="Amarilla",260,Table4[[#This Row],[Product]]="Montana",5,Table4[[#This Row],[Product]]="VTT",250)</f>
        <v>120</v>
      </c>
    </row>
    <row r="26" spans="2:12" x14ac:dyDescent="0.35">
      <c r="B26" s="17" t="s">
        <v>43</v>
      </c>
      <c r="C26" s="1" t="s">
        <v>37</v>
      </c>
      <c r="D26" s="1" t="s">
        <v>16</v>
      </c>
      <c r="E26" s="1">
        <v>3802.5</v>
      </c>
      <c r="F26" s="30">
        <v>5</v>
      </c>
      <c r="G26" s="1">
        <v>300</v>
      </c>
      <c r="H26" s="5">
        <f>Table4[[#This Row],[Units Sold]]*Table4[[#This Row],[Sale Price]]</f>
        <v>1140750</v>
      </c>
      <c r="I26" s="18">
        <f>Table4[[#This Row],[Units Sold]]*(Table4[[#This Row],[Sale Price]]-Table4[[#This Row],[Manufacturing Price]])</f>
        <v>1121737.5</v>
      </c>
      <c r="L26" s="29" cm="1">
        <f t="array" ref="L26">_xlfn.IFS(Table4[[#This Row],[Product]]="Paseo",10,Table4[[#This Row],[Product]]="Velo",120,Table4[[#This Row],[Product]]="Amarilla",260,Table4[[#This Row],[Product]]="Montana",5,Table4[[#This Row],[Product]]="VTT",250)</f>
        <v>5</v>
      </c>
    </row>
    <row r="27" spans="2:12" x14ac:dyDescent="0.35">
      <c r="B27" s="23" t="s">
        <v>33</v>
      </c>
      <c r="C27" s="24" t="s">
        <v>37</v>
      </c>
      <c r="D27" s="24" t="s">
        <v>10</v>
      </c>
      <c r="E27" s="24">
        <v>3793.5</v>
      </c>
      <c r="F27" s="32">
        <v>120</v>
      </c>
      <c r="G27" s="24">
        <v>300</v>
      </c>
      <c r="H27" s="25">
        <f>Table4[[#This Row],[Units Sold]]*Table4[[#This Row],[Sale Price]]</f>
        <v>1138050</v>
      </c>
      <c r="I27" s="26">
        <f>Table4[[#This Row],[Units Sold]]*(Table4[[#This Row],[Sale Price]]-Table4[[#This Row],[Manufacturing Price]])</f>
        <v>682830</v>
      </c>
      <c r="L27" s="29" cm="1">
        <f t="array" ref="L27">_xlfn.IFS(Table4[[#This Row],[Product]]="Paseo",10,Table4[[#This Row],[Product]]="Velo",120,Table4[[#This Row],[Product]]="Amarilla",260,Table4[[#This Row],[Product]]="Montana",5,Table4[[#This Row],[Product]]="VTT",250)</f>
        <v>120</v>
      </c>
    </row>
    <row r="29" spans="2:12" x14ac:dyDescent="0.35">
      <c r="B29" t="str" cm="1">
        <f t="array" ref="B29:B33">_xlfn.UNIQUE(Segment)</f>
        <v>Government</v>
      </c>
      <c r="C29" t="str" cm="1">
        <f t="array" ref="C29:C33">_xlfn.UNIQUE(Table4[Country])</f>
        <v>Mexico</v>
      </c>
    </row>
    <row r="30" spans="2:12" x14ac:dyDescent="0.35">
      <c r="B30" t="str">
        <v>Midmarket</v>
      </c>
      <c r="C30" t="str">
        <v>United States of America</v>
      </c>
    </row>
    <row r="31" spans="2:12" x14ac:dyDescent="0.35">
      <c r="B31" t="str">
        <v>Channel Partners</v>
      </c>
      <c r="C31" t="str">
        <v>Canada</v>
      </c>
    </row>
    <row r="32" spans="2:12" x14ac:dyDescent="0.35">
      <c r="B32" t="str">
        <v>Enterprise</v>
      </c>
      <c r="C32" t="str">
        <v>France</v>
      </c>
    </row>
    <row r="33" spans="2:3" x14ac:dyDescent="0.35">
      <c r="B33" t="str">
        <v>Small Business</v>
      </c>
      <c r="C33" t="str">
        <v>Germany</v>
      </c>
    </row>
  </sheetData>
  <dataValidations count="2">
    <dataValidation type="list" allowBlank="1" showInputMessage="1" showErrorMessage="1" promptTitle="ENTER SEGMENT" sqref="B7" xr:uid="{083A14BD-0E45-4AAB-A3BA-0F226A25D957}">
      <formula1>$B$29:$B$33</formula1>
    </dataValidation>
    <dataValidation type="list" allowBlank="1" showInputMessage="1" showErrorMessage="1" promptTitle="ENTER COUNTRY" sqref="C7" xr:uid="{5B17BFAC-8011-48F6-A8E5-40E70BF85DCC}">
      <formula1>$C$29:$C$33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abSelected="1" topLeftCell="A10" workbookViewId="0">
      <selection activeCell="D16" sqref="D16:D22"/>
    </sheetView>
  </sheetViews>
  <sheetFormatPr defaultRowHeight="14.5" x14ac:dyDescent="0.35"/>
  <cols>
    <col min="2" max="2" width="33.1796875" bestFit="1" customWidth="1"/>
    <col min="3" max="3" width="9.08984375" bestFit="1" customWidth="1"/>
    <col min="6" max="6" width="9.6328125" bestFit="1" customWidth="1"/>
    <col min="7" max="7" width="9.453125" bestFit="1" customWidth="1"/>
  </cols>
  <sheetData>
    <row r="3" spans="2:13" x14ac:dyDescent="0.35">
      <c r="B3" s="2" t="s">
        <v>0</v>
      </c>
    </row>
    <row r="4" spans="2:13" x14ac:dyDescent="0.35">
      <c r="B4" s="3" t="s">
        <v>1</v>
      </c>
      <c r="C4" s="3" t="s">
        <v>2</v>
      </c>
      <c r="E4" s="3" t="s">
        <v>1</v>
      </c>
      <c r="F4" s="3" t="s">
        <v>2</v>
      </c>
    </row>
    <row r="5" spans="2:13" x14ac:dyDescent="0.35">
      <c r="B5" s="1" t="s">
        <v>44</v>
      </c>
      <c r="C5" s="1">
        <f>VLOOKUP(LEFT(B5,SEARCH(" ",B5,1)-1),$E$5:$F$9,2,FALSE)</f>
        <v>2574</v>
      </c>
      <c r="E5" s="1" t="s">
        <v>4</v>
      </c>
      <c r="F5" s="1">
        <v>2475</v>
      </c>
    </row>
    <row r="6" spans="2:13" x14ac:dyDescent="0.35">
      <c r="B6" s="1" t="s">
        <v>5</v>
      </c>
      <c r="C6" s="1">
        <f>VLOOKUP(LEFT(B6,SEARCH(" ",B6,1)-1),$E$5:$F$9,2,FALSE)</f>
        <v>2151</v>
      </c>
      <c r="E6" s="12" t="str">
        <f>PROPER("Montana")</f>
        <v>Montana</v>
      </c>
      <c r="F6" s="1">
        <v>2227.5</v>
      </c>
    </row>
    <row r="7" spans="2:13" x14ac:dyDescent="0.35">
      <c r="B7" s="1" t="s">
        <v>7</v>
      </c>
      <c r="C7" s="1">
        <f>VLOOKUP(LEFT(B7,SEARCH(" ",B7,1)-1),$E$5:$F$9,2,FALSE)</f>
        <v>2475</v>
      </c>
      <c r="E7" s="1" t="s">
        <v>8</v>
      </c>
      <c r="F7" s="1">
        <v>2151</v>
      </c>
    </row>
    <row r="8" spans="2:13" x14ac:dyDescent="0.35">
      <c r="B8" s="1" t="s">
        <v>9</v>
      </c>
      <c r="C8" s="1">
        <f t="shared" ref="C8:C9" si="0">VLOOKUP(LEFT(B8,SEARCH(" ",B8,1)-1),$E$5:$F$9,2,FALSE)</f>
        <v>2227.5</v>
      </c>
      <c r="E8" s="1" t="s">
        <v>10</v>
      </c>
      <c r="F8" s="1">
        <v>2574</v>
      </c>
    </row>
    <row r="9" spans="2:13" x14ac:dyDescent="0.35">
      <c r="B9" s="1" t="s">
        <v>11</v>
      </c>
      <c r="C9" s="1">
        <f t="shared" si="0"/>
        <v>2541</v>
      </c>
      <c r="E9" s="13" t="str">
        <f>PROPER("VTT")</f>
        <v>Vtt</v>
      </c>
      <c r="F9" s="1">
        <v>2541</v>
      </c>
    </row>
    <row r="12" spans="2:13" s="4" customFormat="1" x14ac:dyDescent="0.35"/>
    <row r="13" spans="2:13" x14ac:dyDescent="0.35">
      <c r="B13" s="2" t="s">
        <v>13</v>
      </c>
    </row>
    <row r="14" spans="2:13" x14ac:dyDescent="0.35">
      <c r="F14" s="27" t="s">
        <v>8</v>
      </c>
      <c r="G14" s="28"/>
      <c r="I14" s="27" t="s">
        <v>4</v>
      </c>
      <c r="J14" s="28"/>
      <c r="L14" s="27" t="s">
        <v>6</v>
      </c>
      <c r="M14" s="28"/>
    </row>
    <row r="15" spans="2:13" x14ac:dyDescent="0.35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35">
      <c r="B16" s="1" t="s">
        <v>8</v>
      </c>
      <c r="C16" s="1">
        <v>1655.08</v>
      </c>
      <c r="D16" s="33">
        <f ca="1">VLOOKUP(C16,INDIRECT(B16),1,TRUE)</f>
        <v>1500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35">
      <c r="B17" s="1" t="s">
        <v>4</v>
      </c>
      <c r="C17" s="1">
        <v>1822.59</v>
      </c>
      <c r="D17" s="33">
        <f t="shared" ref="D17:D22" ca="1" si="1">VLOOKUP(C17,INDIRECT(B17),1,TRUE)</f>
        <v>1500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35">
      <c r="B18" s="1" t="s">
        <v>4</v>
      </c>
      <c r="C18" s="1">
        <v>1730.54</v>
      </c>
      <c r="D18" s="33">
        <f t="shared" ca="1" si="1"/>
        <v>1500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35">
      <c r="B19" s="1" t="s">
        <v>6</v>
      </c>
      <c r="C19" s="1">
        <v>1685.6</v>
      </c>
      <c r="D19" s="33">
        <f t="shared" ca="1" si="1"/>
        <v>1500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35">
      <c r="B20" s="1" t="s">
        <v>8</v>
      </c>
      <c r="C20" s="1">
        <v>1685.6</v>
      </c>
      <c r="D20" s="33">
        <f t="shared" ca="1" si="1"/>
        <v>1500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35">
      <c r="B21" s="1" t="s">
        <v>16</v>
      </c>
      <c r="C21" s="1">
        <v>1763.8600000000001</v>
      </c>
      <c r="D21" s="33">
        <f t="shared" ca="1" si="1"/>
        <v>1500</v>
      </c>
    </row>
    <row r="22" spans="2:13" x14ac:dyDescent="0.35">
      <c r="B22" s="1" t="s">
        <v>8</v>
      </c>
      <c r="C22" s="1">
        <v>2293.1999999999998</v>
      </c>
      <c r="D22" s="33">
        <f t="shared" ca="1" si="1"/>
        <v>2000</v>
      </c>
    </row>
    <row r="24" spans="2:13" s="4" customFormat="1" x14ac:dyDescent="0.35"/>
    <row r="25" spans="2:13" x14ac:dyDescent="0.35">
      <c r="B25" s="2" t="s">
        <v>17</v>
      </c>
    </row>
    <row r="27" spans="2:13" x14ac:dyDescent="0.35">
      <c r="B27" s="3" t="s">
        <v>1</v>
      </c>
      <c r="C27" s="14"/>
      <c r="D27" s="3" t="s">
        <v>2</v>
      </c>
      <c r="F27" s="3" t="s">
        <v>1</v>
      </c>
      <c r="G27" s="3" t="s">
        <v>18</v>
      </c>
      <c r="H27" s="3" t="s">
        <v>2</v>
      </c>
    </row>
    <row r="28" spans="2:13" x14ac:dyDescent="0.35">
      <c r="B28" s="1" t="s">
        <v>3</v>
      </c>
      <c r="C28" s="16" t="str">
        <f>LEFT(B28, FIND(" ", B28) - 1)</f>
        <v>Velo</v>
      </c>
      <c r="D28" s="15" cm="1">
        <f t="array" ref="D28">SUM(_xlfn._xlws.FILTER($H$28:$H$37,$F$28:$F$37=LEFT(B28, FIND(" ", B28) - 1)))</f>
        <v>5206.95</v>
      </c>
      <c r="F28" s="1" t="str">
        <f>PROPER("Paseo")</f>
        <v>Paseo</v>
      </c>
      <c r="G28" s="8">
        <v>895</v>
      </c>
      <c r="H28" s="1">
        <v>2151</v>
      </c>
    </row>
    <row r="29" spans="2:13" x14ac:dyDescent="0.35">
      <c r="B29" s="1" t="s">
        <v>5</v>
      </c>
      <c r="C29" s="16" t="str">
        <f t="shared" ref="C29:C32" si="2">LEFT(B29, FIND(" ", B29) - 1)</f>
        <v>Paseo</v>
      </c>
      <c r="D29" s="15" cm="1">
        <f t="array" ref="D29">SUM(_xlfn._xlws.FILTER($H$28:$H$37,$F$28:$F$37=LEFT(B29, FIND(" ", B29) - 1)))</f>
        <v>4736.1000000000004</v>
      </c>
      <c r="F29" s="1" t="str">
        <f>PROPER("Montana")</f>
        <v>Montana</v>
      </c>
      <c r="G29" s="8">
        <v>125</v>
      </c>
      <c r="H29" s="1">
        <v>2227.5</v>
      </c>
    </row>
    <row r="30" spans="2:13" x14ac:dyDescent="0.35">
      <c r="B30" s="1" t="s">
        <v>7</v>
      </c>
      <c r="C30" s="16" t="str">
        <f t="shared" si="2"/>
        <v>Amarilla</v>
      </c>
      <c r="D30" s="15" cm="1">
        <f t="array" ref="D30">SUM(_xlfn._xlws.FILTER($H$28:$H$37,$F$28:$F$37=LEFT(B30, FIND(" ", B30) - 1)))</f>
        <v>5203.6499999999996</v>
      </c>
      <c r="F30" s="1" t="s">
        <v>4</v>
      </c>
      <c r="G30" s="8">
        <v>145</v>
      </c>
      <c r="H30" s="1">
        <v>2475</v>
      </c>
    </row>
    <row r="31" spans="2:13" x14ac:dyDescent="0.35">
      <c r="B31" s="1" t="s">
        <v>9</v>
      </c>
      <c r="C31" s="16" t="str">
        <f t="shared" si="2"/>
        <v>Montana</v>
      </c>
      <c r="D31" s="15" cm="1">
        <f t="array" ref="D31">SUM(_xlfn._xlws.FILTER($H$28:$H$37,$F$28:$F$37=LEFT(B31, FIND(" ", B31) - 1)))</f>
        <v>2227.5</v>
      </c>
      <c r="F31" s="1" t="s">
        <v>6</v>
      </c>
      <c r="G31" s="8">
        <v>848</v>
      </c>
      <c r="H31" s="8">
        <v>2537.25</v>
      </c>
    </row>
    <row r="32" spans="2:13" x14ac:dyDescent="0.35">
      <c r="B32" s="1" t="s">
        <v>11</v>
      </c>
      <c r="C32" s="16" t="str">
        <f t="shared" si="2"/>
        <v>VTT</v>
      </c>
      <c r="D32" s="15" cm="1">
        <f t="array" ref="D32">SUM(_xlfn._xlws.FILTER($H$28:$H$37,$F$28:$F$37=LEFT(B32, FIND(" ", B32) - 1)))</f>
        <v>2680.8</v>
      </c>
      <c r="F32" s="1" t="s">
        <v>12</v>
      </c>
      <c r="G32" s="8">
        <v>777</v>
      </c>
      <c r="H32" s="1">
        <v>2541</v>
      </c>
    </row>
    <row r="33" spans="6:8" x14ac:dyDescent="0.35">
      <c r="F33" s="1" t="s">
        <v>10</v>
      </c>
      <c r="G33" s="8">
        <v>235</v>
      </c>
      <c r="H33" s="1">
        <v>2574</v>
      </c>
    </row>
    <row r="34" spans="6:8" x14ac:dyDescent="0.35">
      <c r="F34" s="1" t="s">
        <v>8</v>
      </c>
      <c r="G34" s="8">
        <v>985</v>
      </c>
      <c r="H34" s="8">
        <v>2585.1</v>
      </c>
    </row>
    <row r="35" spans="6:8" x14ac:dyDescent="0.35">
      <c r="F35" s="1" t="s">
        <v>10</v>
      </c>
      <c r="G35" s="8">
        <v>1122</v>
      </c>
      <c r="H35" s="8">
        <v>2632.95</v>
      </c>
    </row>
    <row r="36" spans="6:8" x14ac:dyDescent="0.35">
      <c r="F36" s="1" t="str">
        <f>PROPER("VTT")</f>
        <v>Vtt</v>
      </c>
      <c r="G36" s="8">
        <v>1260</v>
      </c>
      <c r="H36" s="8">
        <v>2680.8</v>
      </c>
    </row>
    <row r="37" spans="6:8" x14ac:dyDescent="0.35">
      <c r="F37" s="1" t="s">
        <v>4</v>
      </c>
      <c r="G37" s="8">
        <v>1397</v>
      </c>
      <c r="H37" s="8">
        <v>2728.65</v>
      </c>
    </row>
  </sheetData>
  <mergeCells count="3">
    <mergeCell ref="F14:G14"/>
    <mergeCell ref="I14:J14"/>
    <mergeCell ref="L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Brainstorm</vt:lpstr>
      <vt:lpstr>Vlookup Advanced</vt:lpstr>
      <vt:lpstr>Amarilla</vt:lpstr>
      <vt:lpstr>Montana</vt:lpstr>
      <vt:lpstr>Paseo</vt:lpstr>
      <vt:lpstr>Segment</vt:lpstr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Prabakaran Kothandam</cp:lastModifiedBy>
  <dcterms:created xsi:type="dcterms:W3CDTF">2022-07-27T07:17:57Z</dcterms:created>
  <dcterms:modified xsi:type="dcterms:W3CDTF">2023-11-18T16:54:32Z</dcterms:modified>
</cp:coreProperties>
</file>