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70" windowHeight="12180" activeTab="2"/>
  </bookViews>
  <sheets>
    <sheet name="Sheet1" sheetId="1" r:id="rId1"/>
    <sheet name="Catalogo" sheetId="2" r:id="rId2"/>
    <sheet name="Ponderaciones" sheetId="3" r:id="rId3"/>
  </sheets>
  <definedNames>
    <definedName name="_xlnm._FilterDatabase" localSheetId="1" hidden="1">Catalogo!$B$1:$B$436</definedName>
    <definedName name="_xlnm._FilterDatabase" localSheetId="2" hidden="1">Ponderaciones!$B$1:$B$366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<sst xmlns="http://schemas.openxmlformats.org/spreadsheetml/2006/main" count="2664" uniqueCount="795">
  <si>
    <t>DE</t>
  </si>
  <si>
    <t>POND.</t>
  </si>
  <si>
    <t>PRECIO</t>
  </si>
  <si>
    <t>CONSTANTE</t>
  </si>
  <si>
    <t>PARTICIPACIÓN</t>
  </si>
  <si>
    <t>INDICE</t>
  </si>
  <si>
    <t>CODIGOS</t>
  </si>
  <si>
    <t>PRODUCTOS</t>
  </si>
  <si>
    <t>MEDIDA</t>
  </si>
  <si>
    <t>GLOBAL</t>
  </si>
  <si>
    <t>BASE</t>
  </si>
  <si>
    <t>(1)/(2)</t>
  </si>
  <si>
    <t>ENERO</t>
  </si>
  <si>
    <t>POND. (3*4)</t>
  </si>
  <si>
    <t>(5/1)</t>
  </si>
  <si>
    <t xml:space="preserve">        </t>
  </si>
  <si>
    <t>INDICE GENERAL</t>
  </si>
  <si>
    <t>1</t>
  </si>
  <si>
    <t xml:space="preserve"> PRODUCTOS NACIONALES</t>
  </si>
  <si>
    <t>11</t>
  </si>
  <si>
    <t xml:space="preserve">  AGROPECUARIO Y PESCA</t>
  </si>
  <si>
    <t>111</t>
  </si>
  <si>
    <t xml:space="preserve">   ACTIVIDAD AGROPECUARIA</t>
  </si>
  <si>
    <t>1111</t>
  </si>
  <si>
    <t xml:space="preserve">    PRODUCCION AGRICOLA</t>
  </si>
  <si>
    <t>11111</t>
  </si>
  <si>
    <t xml:space="preserve">  CEREALES</t>
  </si>
  <si>
    <t xml:space="preserve">Maíz amarillo           </t>
  </si>
  <si>
    <t>1 Quintal</t>
  </si>
  <si>
    <t>Arroz en granza</t>
  </si>
  <si>
    <t>Trigo (Harina Dura)</t>
  </si>
  <si>
    <t>11112</t>
  </si>
  <si>
    <t xml:space="preserve">  HORTALIZAS Y LEGUMBRES</t>
  </si>
  <si>
    <t xml:space="preserve"> </t>
  </si>
  <si>
    <t>Frijol</t>
  </si>
  <si>
    <t>Tomate           2_/</t>
  </si>
  <si>
    <t>1 Caja</t>
  </si>
  <si>
    <t xml:space="preserve">Cebolla                       </t>
  </si>
  <si>
    <t>11113</t>
  </si>
  <si>
    <t xml:space="preserve">  FRUTAS</t>
  </si>
  <si>
    <t>Banano</t>
  </si>
  <si>
    <t xml:space="preserve">1 Quintal </t>
  </si>
  <si>
    <t>Plátano           2_/</t>
  </si>
  <si>
    <t>1 Ciento</t>
  </si>
  <si>
    <t>Aguacate          2_/ criollo grande</t>
  </si>
  <si>
    <t>Naranja           2_/</t>
  </si>
  <si>
    <t>Limón</t>
  </si>
  <si>
    <t>1 Millar</t>
  </si>
  <si>
    <t>11114</t>
  </si>
  <si>
    <t xml:space="preserve">  TUBERCULOS</t>
  </si>
  <si>
    <t>Papa</t>
  </si>
  <si>
    <t>Yuca</t>
  </si>
  <si>
    <t>11115</t>
  </si>
  <si>
    <t xml:space="preserve">  INDUSTRIALES</t>
  </si>
  <si>
    <t>Cafe cereza</t>
  </si>
  <si>
    <t>Maicillo (Sorgo)</t>
  </si>
  <si>
    <t>Tabaco</t>
  </si>
  <si>
    <t>Cacao</t>
  </si>
  <si>
    <t>Cardamomo</t>
  </si>
  <si>
    <t>1112</t>
  </si>
  <si>
    <t xml:space="preserve">    PRODUCCION PECUARIA</t>
  </si>
  <si>
    <t>-</t>
  </si>
  <si>
    <t>11121</t>
  </si>
  <si>
    <t xml:space="preserve">  PRODUCCION GANADERA</t>
  </si>
  <si>
    <t>Vacuno</t>
  </si>
  <si>
    <t>Libra en pie</t>
  </si>
  <si>
    <t>Porcino</t>
  </si>
  <si>
    <t>11122</t>
  </si>
  <si>
    <t xml:space="preserve">  PRODUCCION AVICOLA</t>
  </si>
  <si>
    <t>Aves de corral</t>
  </si>
  <si>
    <t>1 Unidad</t>
  </si>
  <si>
    <t>Huevos</t>
  </si>
  <si>
    <t>1 caja de 30 doc.</t>
  </si>
  <si>
    <t>112</t>
  </si>
  <si>
    <t xml:space="preserve">   ACTIVIDAD PESQUERA</t>
  </si>
  <si>
    <t>1121</t>
  </si>
  <si>
    <t xml:space="preserve">    PRODUCCION PESQUERA</t>
  </si>
  <si>
    <t>11211</t>
  </si>
  <si>
    <t xml:space="preserve">  PESCADO FRESCO</t>
  </si>
  <si>
    <t>Robalo</t>
  </si>
  <si>
    <t>100 Libras</t>
  </si>
  <si>
    <t>13</t>
  </si>
  <si>
    <t xml:space="preserve">  INDUSTRIA MANUFACTURERA NACIONAL</t>
  </si>
  <si>
    <t>131</t>
  </si>
  <si>
    <t xml:space="preserve">   ALIMENTOS BEBIDAS Y TABACO</t>
  </si>
  <si>
    <t>1311-12</t>
  </si>
  <si>
    <t xml:space="preserve">    ALIMENTOS  </t>
  </si>
  <si>
    <t>13111</t>
  </si>
  <si>
    <t xml:space="preserve">  MATZA. GANADO Y PREPARADOS</t>
  </si>
  <si>
    <t>Carne de res</t>
  </si>
  <si>
    <t>300 Libras (250 lbs)</t>
  </si>
  <si>
    <t>Carne de pollo</t>
  </si>
  <si>
    <t>Carne de porcino</t>
  </si>
  <si>
    <t>Salchicha</t>
  </si>
  <si>
    <t>5 Paquetes (5 lbs. c/u)</t>
  </si>
  <si>
    <t>Chorizo</t>
  </si>
  <si>
    <t>25 Libras</t>
  </si>
  <si>
    <t>13112</t>
  </si>
  <si>
    <t xml:space="preserve">  FAB. PRODUCTOS LACTEOS</t>
  </si>
  <si>
    <t>Leche pasteurizada</t>
  </si>
  <si>
    <t>Litros (100 lts)</t>
  </si>
  <si>
    <t>Queso</t>
  </si>
  <si>
    <t>100 Unidades</t>
  </si>
  <si>
    <t>Helados</t>
  </si>
  <si>
    <t>100 Galones (rich)</t>
  </si>
  <si>
    <t>Leche corriente</t>
  </si>
  <si>
    <t>100 Litros</t>
  </si>
  <si>
    <t>Leche en polvo</t>
  </si>
  <si>
    <t>50 Libras</t>
  </si>
  <si>
    <t>Crema (especial)</t>
  </si>
  <si>
    <t>25 vasos</t>
  </si>
  <si>
    <t>Mantequilla lavada</t>
  </si>
  <si>
    <t>13113</t>
  </si>
  <si>
    <t xml:space="preserve">  ENVAS. FRUTAS Y LEGUMBRES</t>
  </si>
  <si>
    <t xml:space="preserve">Jugo de frutas </t>
  </si>
  <si>
    <t>25 Cajas</t>
  </si>
  <si>
    <t>Sopas en sobres</t>
  </si>
  <si>
    <t>30 Fardos</t>
  </si>
  <si>
    <t>13114</t>
  </si>
  <si>
    <t xml:space="preserve">  ELAB. DE PESCADO Y MARISCOS</t>
  </si>
  <si>
    <t>Camarón congelado</t>
  </si>
  <si>
    <t>50 bolsas de 3 Libras</t>
  </si>
  <si>
    <t>13115</t>
  </si>
  <si>
    <t xml:space="preserve">  FAB. DE ACEITES Y GRASAS</t>
  </si>
  <si>
    <t>Aceite comestible</t>
  </si>
  <si>
    <t>25 Cajas (4 galones c/u)</t>
  </si>
  <si>
    <t>Manteca vegetal</t>
  </si>
  <si>
    <t>25 Cajas (27 lbs)</t>
  </si>
  <si>
    <t>Margarina</t>
  </si>
  <si>
    <t>1 Caja (24 lbs.)</t>
  </si>
  <si>
    <t>13116</t>
  </si>
  <si>
    <t xml:space="preserve">  PRODUCTOS DE MOLINERIA</t>
  </si>
  <si>
    <t>Harina de trigo</t>
  </si>
  <si>
    <t>20 Quintales</t>
  </si>
  <si>
    <t>Maiz (Corn Flakes)</t>
  </si>
  <si>
    <t>32 unid de 280</t>
  </si>
  <si>
    <t>Arroz  (Maga arroz de primera)</t>
  </si>
  <si>
    <t>30 Quintales</t>
  </si>
  <si>
    <t>Harina de maíz (Maicena Duryea)</t>
  </si>
  <si>
    <t>5 Fardos (400 cajas)</t>
  </si>
  <si>
    <t>Avena</t>
  </si>
  <si>
    <t>20 Sacos (100 libras)</t>
  </si>
  <si>
    <t>Cereal envasado (Incaparina)</t>
  </si>
  <si>
    <t xml:space="preserve">  PRODUCTOS DE PANADERIA</t>
  </si>
  <si>
    <t>Pan</t>
  </si>
  <si>
    <t>Galletas</t>
  </si>
  <si>
    <t>667 Paquetes</t>
  </si>
  <si>
    <t>Pastas</t>
  </si>
  <si>
    <t>8 Quintales</t>
  </si>
  <si>
    <t>13118</t>
  </si>
  <si>
    <t xml:space="preserve">  FAB. DE AZUCAR</t>
  </si>
  <si>
    <t>Azúcar</t>
  </si>
  <si>
    <t>11 Quintales</t>
  </si>
  <si>
    <t>13119</t>
  </si>
  <si>
    <t xml:space="preserve">  FAB. DE CACAO Y CHOCOLATE</t>
  </si>
  <si>
    <t>Cocoa</t>
  </si>
  <si>
    <t>1 Carton (24 unidades)</t>
  </si>
  <si>
    <t>13121</t>
  </si>
  <si>
    <t xml:space="preserve">  ELAB. DE ALIMENTOS DIVERSOS</t>
  </si>
  <si>
    <t>Cafe molido</t>
  </si>
  <si>
    <t>10 Libras</t>
  </si>
  <si>
    <t>Te</t>
  </si>
  <si>
    <t>1/2 Fardo (1200 unidades)</t>
  </si>
  <si>
    <t>Mayonesa (Fco. 16 oz.)</t>
  </si>
  <si>
    <t>2 cajas (30 Unid. c/u.)</t>
  </si>
  <si>
    <t>Salsa de tomate</t>
  </si>
  <si>
    <t>25 cajas (24 botellas)</t>
  </si>
  <si>
    <t>Vinagre</t>
  </si>
  <si>
    <t>100 Cajas (12 bot. 16 oz. c/u)</t>
  </si>
  <si>
    <t>13122</t>
  </si>
  <si>
    <t>ALIMENTOS PARA ANIMALES</t>
  </si>
  <si>
    <t>Alimento para aves</t>
  </si>
  <si>
    <t>Alimento para gan. vacuno</t>
  </si>
  <si>
    <t>1313</t>
  </si>
  <si>
    <t xml:space="preserve">    BEBIDAS</t>
  </si>
  <si>
    <t>13131</t>
  </si>
  <si>
    <t xml:space="preserve">  DESTIL. BEBIDAS ALCOHOLICAS</t>
  </si>
  <si>
    <t>Ron</t>
  </si>
  <si>
    <t>10 Cajas (12 bot. c/u)</t>
  </si>
  <si>
    <t>Aguardiente de caña</t>
  </si>
  <si>
    <t>20 cajas de 24 uni</t>
  </si>
  <si>
    <t>13133</t>
  </si>
  <si>
    <t xml:space="preserve">  BEBIDAS MALTEADAS</t>
  </si>
  <si>
    <t>Cerveza</t>
  </si>
  <si>
    <t>100 Cajas (24 bot. c/u)</t>
  </si>
  <si>
    <t>13134</t>
  </si>
  <si>
    <t xml:space="preserve">  BEBIDAS NO ALCOHOLICAS</t>
  </si>
  <si>
    <t>Aguas gaseosas</t>
  </si>
  <si>
    <t>Agua mineral (pura)</t>
  </si>
  <si>
    <t>1314</t>
  </si>
  <si>
    <t xml:space="preserve">    TABACO</t>
  </si>
  <si>
    <t>13141</t>
  </si>
  <si>
    <t xml:space="preserve">  TABACO</t>
  </si>
  <si>
    <t>Cigarrillos</t>
  </si>
  <si>
    <t>1 Fardo (60 paq. 10 caj/paq)</t>
  </si>
  <si>
    <t>132</t>
  </si>
  <si>
    <t xml:space="preserve">   INDUSTRIA TEXTIL Y CUERO</t>
  </si>
  <si>
    <t>1321</t>
  </si>
  <si>
    <t>FAB. DE TEXTILES</t>
  </si>
  <si>
    <t>13211</t>
  </si>
  <si>
    <t xml:space="preserve">  FAB. DE HILOS Y TELAS</t>
  </si>
  <si>
    <t>Hilo de algodón</t>
  </si>
  <si>
    <t>144 Cajas (12 unid. c/caja)</t>
  </si>
  <si>
    <t>Hilo sintético</t>
  </si>
  <si>
    <t>50 Conos (1200 yd. c/cono)</t>
  </si>
  <si>
    <t>Tela de algodón gabardina (CANATON)</t>
  </si>
  <si>
    <t xml:space="preserve">100 yardas </t>
  </si>
  <si>
    <t>Tela sintética (quiana) (POPELINA)</t>
  </si>
  <si>
    <t>100 yardad</t>
  </si>
  <si>
    <t>Tela de lana (CASIMIR)</t>
  </si>
  <si>
    <t>50 yardas (36" ancho)</t>
  </si>
  <si>
    <t>13212</t>
  </si>
  <si>
    <t xml:space="preserve">  ARTICULOS TEXTILES</t>
  </si>
  <si>
    <t>Frazadas capuano</t>
  </si>
  <si>
    <t>5 Docenas</t>
  </si>
  <si>
    <t>Cubrecamas el recreo</t>
  </si>
  <si>
    <t>Toallas</t>
  </si>
  <si>
    <t>13213</t>
  </si>
  <si>
    <t xml:space="preserve">  FAB. DE TEJIDOS DE PUNTO</t>
  </si>
  <si>
    <t>Calcetines</t>
  </si>
  <si>
    <t>3 Docenas</t>
  </si>
  <si>
    <t xml:space="preserve">Medias </t>
  </si>
  <si>
    <t>10 Docenas</t>
  </si>
  <si>
    <t>1322</t>
  </si>
  <si>
    <t xml:space="preserve">    FAB. PRENDAS DE VESTIR</t>
  </si>
  <si>
    <t>13220</t>
  </si>
  <si>
    <t xml:space="preserve">  FAB. PRENDAS DE VESTIR</t>
  </si>
  <si>
    <t>Camisa</t>
  </si>
  <si>
    <t>1 Docena</t>
  </si>
  <si>
    <t>Pantalón para hombre</t>
  </si>
  <si>
    <t>Saco</t>
  </si>
  <si>
    <t>6 Unidades</t>
  </si>
  <si>
    <t>Calzoncillo</t>
  </si>
  <si>
    <t>Pijama</t>
  </si>
  <si>
    <t>Playera</t>
  </si>
  <si>
    <t>Sueter para hombre</t>
  </si>
  <si>
    <t>Camiseta</t>
  </si>
  <si>
    <t>Vestido</t>
  </si>
  <si>
    <t>Blusa</t>
  </si>
  <si>
    <t>Falda</t>
  </si>
  <si>
    <t>Pantalón para mujer</t>
  </si>
  <si>
    <t>Sueter para mujer</t>
  </si>
  <si>
    <t>Fustan</t>
  </si>
  <si>
    <t>2 Docenas</t>
  </si>
  <si>
    <t>Calzón</t>
  </si>
  <si>
    <t>4 Docenas</t>
  </si>
  <si>
    <t>Brassiere</t>
  </si>
  <si>
    <t>Traje de baño</t>
  </si>
  <si>
    <t>1323</t>
  </si>
  <si>
    <t xml:space="preserve">    CUERO Y PRODUCTOS DE CUERO</t>
  </si>
  <si>
    <t>13231</t>
  </si>
  <si>
    <t xml:space="preserve">  PRODUCTOS DE CUERO</t>
  </si>
  <si>
    <t>Suela</t>
  </si>
  <si>
    <t>50 Pares</t>
  </si>
  <si>
    <t>Valija de cuerina</t>
  </si>
  <si>
    <t>1324</t>
  </si>
  <si>
    <t xml:space="preserve">    FAB. DE CALZADO</t>
  </si>
  <si>
    <t>13241</t>
  </si>
  <si>
    <t xml:space="preserve">  FAB. DE CALZADO</t>
  </si>
  <si>
    <t>Zapato para hombre</t>
  </si>
  <si>
    <t>1 Par</t>
  </si>
  <si>
    <t>Zapato para mujer</t>
  </si>
  <si>
    <t>Zapato para niño</t>
  </si>
  <si>
    <t>Tenis</t>
  </si>
  <si>
    <t>133</t>
  </si>
  <si>
    <t xml:space="preserve">   INDUSTRIA DE MADERA Y MUEBLES</t>
  </si>
  <si>
    <t>1331</t>
  </si>
  <si>
    <t xml:space="preserve">    FAB. DE MADERA</t>
  </si>
  <si>
    <t>13311</t>
  </si>
  <si>
    <t xml:space="preserve">  ASERRAD.Y FAB.DE MADERA</t>
  </si>
  <si>
    <t>Madera de Pino</t>
  </si>
  <si>
    <t>1 Pie lineal</t>
  </si>
  <si>
    <t>1332</t>
  </si>
  <si>
    <t xml:space="preserve">    FAB. DE MUEBLES</t>
  </si>
  <si>
    <t>13321</t>
  </si>
  <si>
    <t xml:space="preserve">  FAB. DE MUEBLES</t>
  </si>
  <si>
    <t>Muebles de sala</t>
  </si>
  <si>
    <t>6 Juegos</t>
  </si>
  <si>
    <t>Muebles de comedor</t>
  </si>
  <si>
    <t>1 Juego</t>
  </si>
  <si>
    <t>134</t>
  </si>
  <si>
    <t xml:space="preserve">   FAB. PAPEL IMPRENTA Y EDITORIALES</t>
  </si>
  <si>
    <t>1341</t>
  </si>
  <si>
    <t xml:space="preserve">    FAB. DE PAPEL Y PRODS. DE PAPEL</t>
  </si>
  <si>
    <t>13411</t>
  </si>
  <si>
    <t xml:space="preserve">  FAB. DE PAPEL</t>
  </si>
  <si>
    <t>Papel bond</t>
  </si>
  <si>
    <t xml:space="preserve"> 2 resma </t>
  </si>
  <si>
    <t>Papel higiénico</t>
  </si>
  <si>
    <t>10 Fardos (50 unidades)</t>
  </si>
  <si>
    <t>1342</t>
  </si>
  <si>
    <t xml:space="preserve">    IMPRENTA Y EDITORIALES</t>
  </si>
  <si>
    <t>13421</t>
  </si>
  <si>
    <t xml:space="preserve">  IMPRENTA Y EDITORIALES</t>
  </si>
  <si>
    <t xml:space="preserve">  </t>
  </si>
  <si>
    <t>Cuadernos</t>
  </si>
  <si>
    <t>Textos escolares  (Repasando)</t>
  </si>
  <si>
    <t>tres unidades</t>
  </si>
  <si>
    <t>135</t>
  </si>
  <si>
    <t xml:space="preserve">   FAB. DE SUSTANCIAS QUIMICAS</t>
  </si>
  <si>
    <t>1351</t>
  </si>
  <si>
    <t xml:space="preserve">    SUSTANCIAS QUIMICAS</t>
  </si>
  <si>
    <t>13511</t>
  </si>
  <si>
    <t xml:space="preserve">  SUSTANCIAS QUIMICAS</t>
  </si>
  <si>
    <t>Insecticidas agrícolas</t>
  </si>
  <si>
    <t>1 Toneles (55 galones)</t>
  </si>
  <si>
    <t>Glicerina</t>
  </si>
  <si>
    <t>1 Tonel (570 libras)</t>
  </si>
  <si>
    <t>1352</t>
  </si>
  <si>
    <t xml:space="preserve">    FAB. OTROS PRODUCTOS QUIMICOS</t>
  </si>
  <si>
    <t>13521</t>
  </si>
  <si>
    <t xml:space="preserve">  FAB. PINTURAS Y BARNICES</t>
  </si>
  <si>
    <t>Pintura de agua (COLORIN)</t>
  </si>
  <si>
    <t>10 Cajas (8 gal. c/u)</t>
  </si>
  <si>
    <t>Pintura de aceite</t>
  </si>
  <si>
    <t>10 Cajas (4 gal. c/u)</t>
  </si>
  <si>
    <t>Barniz</t>
  </si>
  <si>
    <t>Aguarrás</t>
  </si>
  <si>
    <t>1 Tonel (54 gal.)</t>
  </si>
  <si>
    <t>13522</t>
  </si>
  <si>
    <t xml:space="preserve">  FAB. PRODS. FARMACEUTICOS</t>
  </si>
  <si>
    <t>antiacido</t>
  </si>
  <si>
    <t>Desinfectantes simples</t>
  </si>
  <si>
    <t>Antibiótico (penicilina benzaatinica 1200)</t>
  </si>
  <si>
    <t>Antihistaminico (calamina)</t>
  </si>
  <si>
    <t>Antigripal tabcin</t>
  </si>
  <si>
    <t>Dermatológico (unguento)</t>
  </si>
  <si>
    <t>Sedante</t>
  </si>
  <si>
    <t>Analgésico</t>
  </si>
  <si>
    <t>Vitaminas (DAYAMINERAL folic)</t>
  </si>
  <si>
    <t>13523</t>
  </si>
  <si>
    <t xml:space="preserve">  FAB. JABONES Y PERFUMES</t>
  </si>
  <si>
    <t>Jabón de tocador (Familiar) palmo de 125</t>
  </si>
  <si>
    <t>12 Docenas</t>
  </si>
  <si>
    <t>Detergente(en polvo) unox</t>
  </si>
  <si>
    <t>100 Fardos (100 unid. c/u)</t>
  </si>
  <si>
    <t>Blanqueador(magia blanca)</t>
  </si>
  <si>
    <t>Pasta dental 75 gramos</t>
  </si>
  <si>
    <t>6 Docenas</t>
  </si>
  <si>
    <t>Perfumes y lociones</t>
  </si>
  <si>
    <t>13529</t>
  </si>
  <si>
    <t xml:space="preserve">  FAB. PRODUCTOS QUIMICOS</t>
  </si>
  <si>
    <t>Betún</t>
  </si>
  <si>
    <t>10 Gruesas (144 unid. c/u)</t>
  </si>
  <si>
    <t>1353</t>
  </si>
  <si>
    <t xml:space="preserve">    REFINERIA DE PETROLEO</t>
  </si>
  <si>
    <t>13531</t>
  </si>
  <si>
    <t xml:space="preserve">  REFINERIA DE PETROLEO</t>
  </si>
  <si>
    <t>Diesel</t>
  </si>
  <si>
    <t>2000 Galones</t>
  </si>
  <si>
    <t>Gasolina</t>
  </si>
  <si>
    <t>1355</t>
  </si>
  <si>
    <t xml:space="preserve">    FAB. DE PRODUCTOS DE CAUCHO</t>
  </si>
  <si>
    <t>13551</t>
  </si>
  <si>
    <t xml:space="preserve">  FAB. DE LLANTAS</t>
  </si>
  <si>
    <t>Llantas para automóvil</t>
  </si>
  <si>
    <t>1 Unidad (Vitatrac)</t>
  </si>
  <si>
    <t>1356</t>
  </si>
  <si>
    <t xml:space="preserve">    PRODUCTOS DE PLASTICO</t>
  </si>
  <si>
    <t>13561</t>
  </si>
  <si>
    <t xml:space="preserve">  PRODUCTOS DE PLASTICO Y VAJILLAS</t>
  </si>
  <si>
    <t>Bolsas de polietileno</t>
  </si>
  <si>
    <t>10 Paquetes (10 unid. c/u.)</t>
  </si>
  <si>
    <t>Cubiertos</t>
  </si>
  <si>
    <t>12 Juegos (24 piezas c/juego)</t>
  </si>
  <si>
    <t>136</t>
  </si>
  <si>
    <t xml:space="preserve">   FAB. PRODS. MINERALES NO METALICOS</t>
  </si>
  <si>
    <t>1362</t>
  </si>
  <si>
    <t xml:space="preserve">    FAB. PRODUCTOS DE VIDRIO</t>
  </si>
  <si>
    <t>13621</t>
  </si>
  <si>
    <t xml:space="preserve">  FAB. PRODUCTOS DE VIDRIO</t>
  </si>
  <si>
    <t>Vasos de vidrio</t>
  </si>
  <si>
    <t>5 Cajas (60 unid. c/caja)</t>
  </si>
  <si>
    <t>1369</t>
  </si>
  <si>
    <t xml:space="preserve">    PRODUCTOS MINERALES NO METALICOS</t>
  </si>
  <si>
    <t>13691</t>
  </si>
  <si>
    <t xml:space="preserve">  FAB. PRODUCTOS DE ARCILLA</t>
  </si>
  <si>
    <t>Ladrillo</t>
  </si>
  <si>
    <t>13692</t>
  </si>
  <si>
    <t xml:space="preserve">  FAB. CEMENTO CAL Y YESO</t>
  </si>
  <si>
    <t>Cemento</t>
  </si>
  <si>
    <t>550 Sacos</t>
  </si>
  <si>
    <t>Cal hidratada</t>
  </si>
  <si>
    <t>600 Bolsas</t>
  </si>
  <si>
    <t>Yeso</t>
  </si>
  <si>
    <t>13699</t>
  </si>
  <si>
    <t xml:space="preserve">  FAB. MINERALES NO METALICOS</t>
  </si>
  <si>
    <t>Concreto pre-mezclado</t>
  </si>
  <si>
    <t>13 Metros cúbicos</t>
  </si>
  <si>
    <t>Tubos de concreto</t>
  </si>
  <si>
    <t>900 Tubos</t>
  </si>
  <si>
    <t>Blocks de cemento</t>
  </si>
  <si>
    <t>Pilas de cemento</t>
  </si>
  <si>
    <t>10 Unidades</t>
  </si>
  <si>
    <t>137</t>
  </si>
  <si>
    <t xml:space="preserve">   INDUSTRIAS METALICAS BASICAS</t>
  </si>
  <si>
    <t>1371</t>
  </si>
  <si>
    <t xml:space="preserve">    INDUSTRIA BASICA DE HIERRO Y ACERO</t>
  </si>
  <si>
    <t>13711</t>
  </si>
  <si>
    <t xml:space="preserve">  INDUSTRIAS DE HIERRO Y ACERO</t>
  </si>
  <si>
    <t>Varilla de acero(hierro)</t>
  </si>
  <si>
    <t>50 Quintales</t>
  </si>
  <si>
    <t>Alambre liso(amarre)</t>
  </si>
  <si>
    <t>100 Quintales</t>
  </si>
  <si>
    <t>Tubo galvanizado 20'</t>
  </si>
  <si>
    <t>50 Unidades</t>
  </si>
  <si>
    <t>138</t>
  </si>
  <si>
    <t xml:space="preserve">   FAB. DE MAQ. Y EQUIPO</t>
  </si>
  <si>
    <t>1381</t>
  </si>
  <si>
    <t xml:space="preserve">    FAB. PRODUCTOS METALICOS</t>
  </si>
  <si>
    <t>13811</t>
  </si>
  <si>
    <t xml:space="preserve">  FAB. HERRAMIENTAS Y CUCHILLERIA</t>
  </si>
  <si>
    <t>Machete</t>
  </si>
  <si>
    <t>Olla de aluminio</t>
  </si>
  <si>
    <t>3 Juegos (10 piezas c/u)</t>
  </si>
  <si>
    <t>Clavos 2½"</t>
  </si>
  <si>
    <t>13812</t>
  </si>
  <si>
    <t xml:space="preserve">  FAB. MUEBLES DE METAL</t>
  </si>
  <si>
    <t>Escritorio de metal</t>
  </si>
  <si>
    <t>Silla de metal</t>
  </si>
  <si>
    <t>13813</t>
  </si>
  <si>
    <t xml:space="preserve">  PRODS. METALICOS ESTRUCTURALES</t>
  </si>
  <si>
    <t xml:space="preserve">Puerta de hierro  </t>
  </si>
  <si>
    <t>(lámina negra 1/32") lamina negra +angular</t>
  </si>
  <si>
    <t xml:space="preserve">Ventana de hierro </t>
  </si>
  <si>
    <t>(angular 3/4" x 1/8") angular</t>
  </si>
  <si>
    <t>13819</t>
  </si>
  <si>
    <t xml:space="preserve">  FAB. PRODUCTOS METALICOS</t>
  </si>
  <si>
    <t>Alambre de puas</t>
  </si>
  <si>
    <t>100 Rollos (400 varas c/u)</t>
  </si>
  <si>
    <t>1382</t>
  </si>
  <si>
    <t xml:space="preserve">    CONSTRUCCION DE MAQUINARIA</t>
  </si>
  <si>
    <t>13829</t>
  </si>
  <si>
    <t xml:space="preserve">  FAB. MAQ. Y EQUIPO N.E.P.</t>
  </si>
  <si>
    <t>Cocina de gas (estufa)</t>
  </si>
  <si>
    <t>1383</t>
  </si>
  <si>
    <t xml:space="preserve">    CONST. MAQ. Y EQUIPO ELECTRICO</t>
  </si>
  <si>
    <t>13832</t>
  </si>
  <si>
    <t xml:space="preserve">  FAB. EQUIPO DE RADIO Y TELEVISION</t>
  </si>
  <si>
    <t>Televisor lcd de 22"</t>
  </si>
  <si>
    <t>Discos</t>
  </si>
  <si>
    <t>13839</t>
  </si>
  <si>
    <t xml:space="preserve">  FAB. APTOS. Y SUMIN. ELECTRICOS</t>
  </si>
  <si>
    <t>Bateria (pilas)</t>
  </si>
  <si>
    <t>1 Fardo (480 unidades)</t>
  </si>
  <si>
    <t>1384</t>
  </si>
  <si>
    <t xml:space="preserve">    CONST. MATERIAL DE TRANSPORTE</t>
  </si>
  <si>
    <t>13844</t>
  </si>
  <si>
    <t xml:space="preserve">  FAB. MOTOS Y BIBICLETAS</t>
  </si>
  <si>
    <t>Moto honda cgl 125</t>
  </si>
  <si>
    <t>Bicicleta</t>
  </si>
  <si>
    <t>139</t>
  </si>
  <si>
    <t xml:space="preserve">   OTRAS INDS. MANUFACTURERAS</t>
  </si>
  <si>
    <t>1390</t>
  </si>
  <si>
    <t xml:space="preserve">    IND. MANUF. N.E.P.</t>
  </si>
  <si>
    <t>13909</t>
  </si>
  <si>
    <t xml:space="preserve">  IND. MANUF. N.E.P.</t>
  </si>
  <si>
    <t>Lápiz bolik 2 gruesas</t>
  </si>
  <si>
    <t>1 Gruesa</t>
  </si>
  <si>
    <t>Boligrafo bic</t>
  </si>
  <si>
    <t>96 Gruesas</t>
  </si>
  <si>
    <t>Escoba</t>
  </si>
  <si>
    <t>Cepillo para dientes</t>
  </si>
  <si>
    <t>2</t>
  </si>
  <si>
    <t xml:space="preserve"> PRODUCTOS IMPORTADOS</t>
  </si>
  <si>
    <t>21</t>
  </si>
  <si>
    <t xml:space="preserve">  AGROPECUARIO Y PESCA IMPORTADO</t>
  </si>
  <si>
    <t>211</t>
  </si>
  <si>
    <t>SECTOR AGROPECUARIO</t>
  </si>
  <si>
    <t>2111</t>
  </si>
  <si>
    <t xml:space="preserve">    PROD. AGRICOLAS</t>
  </si>
  <si>
    <t>21111</t>
  </si>
  <si>
    <t>Trigo</t>
  </si>
  <si>
    <t>22 Quintal (T.M.)</t>
  </si>
  <si>
    <t>23</t>
  </si>
  <si>
    <t xml:space="preserve">  INDUSTRIA MANUFACTURERA IMPORTADA</t>
  </si>
  <si>
    <t>231</t>
  </si>
  <si>
    <t>ALIMENTOS, BEBIDAS Y TABACO</t>
  </si>
  <si>
    <t>2311</t>
  </si>
  <si>
    <t xml:space="preserve">    ALIMENTOS</t>
  </si>
  <si>
    <t>23112</t>
  </si>
  <si>
    <t>Leche condensada</t>
  </si>
  <si>
    <t>24 Cajas (24 unid. c/caja)</t>
  </si>
  <si>
    <t>Leche para lactantes</t>
  </si>
  <si>
    <t>2 Cajas (6 latas c/caja)</t>
  </si>
  <si>
    <t>23113</t>
  </si>
  <si>
    <t xml:space="preserve">  ENVASE Y CONSERVACION DE FRUTAS</t>
  </si>
  <si>
    <t>Conservas  de frutas</t>
  </si>
  <si>
    <t>1 Caja de 15 unidades unidades</t>
  </si>
  <si>
    <t>Aceitunas en frasco</t>
  </si>
  <si>
    <t>23114</t>
  </si>
  <si>
    <t xml:space="preserve">  ENVASE DE PESCADO</t>
  </si>
  <si>
    <t>Sardinas en lata</t>
  </si>
  <si>
    <t>1 Caja de 24 unidades</t>
  </si>
  <si>
    <t>23115</t>
  </si>
  <si>
    <t xml:space="preserve">  FAB. ACEITES Y GRASAS</t>
  </si>
  <si>
    <t>1 Caja 12 galones</t>
  </si>
  <si>
    <t>1 Caja (24 libras)</t>
  </si>
  <si>
    <t>23117</t>
  </si>
  <si>
    <t xml:space="preserve">  FAB. PRODS. DE PANADERIA</t>
  </si>
  <si>
    <t>Galletas de Soda</t>
  </si>
  <si>
    <t>1 Caja (42 bolsa 8 u)</t>
  </si>
  <si>
    <t>2313</t>
  </si>
  <si>
    <t>23131</t>
  </si>
  <si>
    <t xml:space="preserve">  BEBIDAS</t>
  </si>
  <si>
    <t>Vino</t>
  </si>
  <si>
    <t>1 Caja (12 botellas)</t>
  </si>
  <si>
    <t>Whisky</t>
  </si>
  <si>
    <t>232</t>
  </si>
  <si>
    <t>TEXTILES Y CUEROS</t>
  </si>
  <si>
    <t>2321</t>
  </si>
  <si>
    <t xml:space="preserve">    FAB. DE TEXTILES</t>
  </si>
  <si>
    <t>23211</t>
  </si>
  <si>
    <t xml:space="preserve">  FAB. DE TEXTILES</t>
  </si>
  <si>
    <t>Tela (gabardina)</t>
  </si>
  <si>
    <t>50 Yardas (60" ancho)</t>
  </si>
  <si>
    <t>2322</t>
  </si>
  <si>
    <t>23221</t>
  </si>
  <si>
    <t>Chumpa</t>
  </si>
  <si>
    <t>234</t>
  </si>
  <si>
    <t>FAB. DE PAPEL IMP. Y EDITOR.</t>
  </si>
  <si>
    <t>2341</t>
  </si>
  <si>
    <t xml:space="preserve">    FAB. DE PAPEL</t>
  </si>
  <si>
    <t>23411</t>
  </si>
  <si>
    <t>Papel periódico</t>
  </si>
  <si>
    <t>2 Resmas (500 pliegos c/resma)</t>
  </si>
  <si>
    <t>Servilletas de papel</t>
  </si>
  <si>
    <t>1 fardo de 24 rollos</t>
  </si>
  <si>
    <t>235</t>
  </si>
  <si>
    <t>FAB.SUST.QUIMIC.Y DERV.PETROLEO</t>
  </si>
  <si>
    <t>2351</t>
  </si>
  <si>
    <t xml:space="preserve">    FAB. DE SUSTANCIAS QUIMICAS</t>
  </si>
  <si>
    <t>23512</t>
  </si>
  <si>
    <t xml:space="preserve">  FAB. DE ABONOS Y PLAGICIDAS</t>
  </si>
  <si>
    <t>Abono</t>
  </si>
  <si>
    <t>70 quintales</t>
  </si>
  <si>
    <t>Fungicida   (antracol)</t>
  </si>
  <si>
    <t>10 quitales</t>
  </si>
  <si>
    <t>Herbicida   litro x 3.8 x 55 (hedonal)</t>
  </si>
  <si>
    <t>2352</t>
  </si>
  <si>
    <t xml:space="preserve">    FAB. DE OTROS PRODS. QUIMICOS</t>
  </si>
  <si>
    <t>23521</t>
  </si>
  <si>
    <t xml:space="preserve">  FAB. DE PINTURA</t>
  </si>
  <si>
    <t>10 Cajas (4 gal. c/caja)</t>
  </si>
  <si>
    <t>23522</t>
  </si>
  <si>
    <t xml:space="preserve">  PRODS. FARMAC. Y MEDICINAS</t>
  </si>
  <si>
    <t>Acido cítrico</t>
  </si>
  <si>
    <t>1 Saco de 25 lbs.</t>
  </si>
  <si>
    <t>Penicilina  uni</t>
  </si>
  <si>
    <t>100 Ampollas</t>
  </si>
  <si>
    <t>Laxante</t>
  </si>
  <si>
    <t>10 Cajas (20 unid. c/caja)</t>
  </si>
  <si>
    <t xml:space="preserve">Colirio alfer sol </t>
  </si>
  <si>
    <t>23523</t>
  </si>
  <si>
    <t>FAB. JABONES Y PERFUMES</t>
  </si>
  <si>
    <t>Detergente en polvo</t>
  </si>
  <si>
    <t>10 Fardos (144 sobres c/fardo)</t>
  </si>
  <si>
    <t>Blanqueador(cloro)</t>
  </si>
  <si>
    <t>10 Cajas (12 unid. c/caja)</t>
  </si>
  <si>
    <t>23529</t>
  </si>
  <si>
    <t xml:space="preserve">  FAB. PRODS. QUIMICOS DIVERSOS</t>
  </si>
  <si>
    <t>Películas fotográficas (110-24)</t>
  </si>
  <si>
    <t>(8 unidades)</t>
  </si>
  <si>
    <t>2353</t>
  </si>
  <si>
    <t>23531</t>
  </si>
  <si>
    <t>Gas propano (cilindro de 25 lbs.)</t>
  </si>
  <si>
    <t>5 Cilindros</t>
  </si>
  <si>
    <t>Kerosina</t>
  </si>
  <si>
    <t>2355</t>
  </si>
  <si>
    <t xml:space="preserve">    FAB. PRODUCTOS DE CAUCHO</t>
  </si>
  <si>
    <t>23551</t>
  </si>
  <si>
    <t xml:space="preserve">  IND. LLANTAS Y CAMARAS</t>
  </si>
  <si>
    <t>Llanta</t>
  </si>
  <si>
    <t>237</t>
  </si>
  <si>
    <t>INDUSTRIAS METALICAS BASICAS</t>
  </si>
  <si>
    <t>2371</t>
  </si>
  <si>
    <t xml:space="preserve">    IND. BASICA DE HIERRO</t>
  </si>
  <si>
    <t>23711</t>
  </si>
  <si>
    <t xml:space="preserve">  IND. BASICA DE HIERRO</t>
  </si>
  <si>
    <t>Tubo corrugado 24" cal. 16</t>
  </si>
  <si>
    <t xml:space="preserve">Tubo cuadrado de 20' </t>
  </si>
  <si>
    <t>2372</t>
  </si>
  <si>
    <t xml:space="preserve">    IND. BASICA METALES NO FERROSOS</t>
  </si>
  <si>
    <t>23721</t>
  </si>
  <si>
    <t xml:space="preserve">  IND. BASICA METALES NO FERROSOS</t>
  </si>
  <si>
    <t>Llave de chorro (bronce de 1/2")</t>
  </si>
  <si>
    <t>Unión universal (bronce de 1/2")</t>
  </si>
  <si>
    <t>238</t>
  </si>
  <si>
    <t>FAB.PRODS.METALICOS MAQ. Y EQUIPO</t>
  </si>
  <si>
    <t>2381</t>
  </si>
  <si>
    <t>23811</t>
  </si>
  <si>
    <t xml:space="preserve">  FAB. HERRAMIENTAS</t>
  </si>
  <si>
    <t>Batería de cocina</t>
  </si>
  <si>
    <t>500 Juegos (6 piezas c/u)</t>
  </si>
  <si>
    <t>Sartén de aluminio</t>
  </si>
  <si>
    <t>1 Juego de 4 piezas</t>
  </si>
  <si>
    <t>Máquina de afeitar</t>
  </si>
  <si>
    <t>1 Caja de 12 unidades</t>
  </si>
  <si>
    <t>Pala de metal</t>
  </si>
  <si>
    <t>23819</t>
  </si>
  <si>
    <t xml:space="preserve">  PRODUCTOS METALICOS VARIOS</t>
  </si>
  <si>
    <t>Tablero monofásico</t>
  </si>
  <si>
    <t>Caja rectangular de 1/2"</t>
  </si>
  <si>
    <t>Caja octogonal de 1/2"</t>
  </si>
  <si>
    <t>2382</t>
  </si>
  <si>
    <t xml:space="preserve">    CONST. MAQUINARIA ELECTRICA</t>
  </si>
  <si>
    <t>23822</t>
  </si>
  <si>
    <t xml:space="preserve">  MAQ. Y EQUIPO PARA AGRICULTURA</t>
  </si>
  <si>
    <t>Tractor agrícola</t>
  </si>
  <si>
    <t>23829</t>
  </si>
  <si>
    <t xml:space="preserve">  MAQ. Y EQUIPO EXC. ELECTRICO</t>
  </si>
  <si>
    <t>Refrigerador 11'</t>
  </si>
  <si>
    <t>Plancha eléctrica</t>
  </si>
  <si>
    <t>2383</t>
  </si>
  <si>
    <t xml:space="preserve">    MAQ. EQUIPO Y ACCS. ELECTRICOS</t>
  </si>
  <si>
    <t>23832</t>
  </si>
  <si>
    <t xml:space="preserve">  FAB. RADIO Y TELEVISION</t>
  </si>
  <si>
    <t>Televisor hisense led 39 full smart</t>
  </si>
  <si>
    <t>Bombilla</t>
  </si>
  <si>
    <t>2384</t>
  </si>
  <si>
    <t>23843</t>
  </si>
  <si>
    <t xml:space="preserve">  FAB. VEHICULOS AUTOMOTORES</t>
  </si>
  <si>
    <t>Automóvil</t>
  </si>
  <si>
    <t>Camión</t>
  </si>
  <si>
    <t>2385</t>
  </si>
  <si>
    <t xml:space="preserve">    FAB. EQUIPO PROFES. Y CIENTIFICO</t>
  </si>
  <si>
    <t>23851</t>
  </si>
  <si>
    <t xml:space="preserve">  FAB. EQUIPO PROFES. Y CIENTIFICO</t>
  </si>
  <si>
    <t>Toallas sanitarias</t>
  </si>
  <si>
    <t>2 Fardos (48 unid. c/u)</t>
  </si>
  <si>
    <t>Cinta adhesiva (maskin)</t>
  </si>
  <si>
    <t>239</t>
  </si>
  <si>
    <t>OTRAS INDUSTRIAS MANUFACTURERAS</t>
  </si>
  <si>
    <t>2390</t>
  </si>
  <si>
    <t xml:space="preserve">    INDUSTRIA MANUFACTURERA N.E.P.</t>
  </si>
  <si>
    <t>23909</t>
  </si>
  <si>
    <t xml:space="preserve">  INDUSTRIA MANUFACTURERA N.E.P.</t>
  </si>
  <si>
    <t>Paraguas automático</t>
  </si>
  <si>
    <t>Grupo</t>
  </si>
  <si>
    <t>Codigo</t>
  </si>
  <si>
    <t>PONDERACION</t>
  </si>
  <si>
    <t>PRECIOBASE</t>
  </si>
  <si>
    <t>PRODUCTOS NACIONALES</t>
  </si>
  <si>
    <t>AGROPECUARIO Y PESCA</t>
  </si>
  <si>
    <t>ACTIVIDAD AGROPECUARIA</t>
  </si>
  <si>
    <t>PRODUCCION AGRICOLA</t>
  </si>
  <si>
    <t>CEREALES</t>
  </si>
  <si>
    <t>Maíz amarillo</t>
  </si>
  <si>
    <t>HORTALIZAS Y LEGUMBRES</t>
  </si>
  <si>
    <t>Tomate</t>
  </si>
  <si>
    <t>Cebolla</t>
  </si>
  <si>
    <t>FRUTAS</t>
  </si>
  <si>
    <t>Plátano</t>
  </si>
  <si>
    <t>Aguacate</t>
  </si>
  <si>
    <t>Naranja</t>
  </si>
  <si>
    <t>TUBERCULOS</t>
  </si>
  <si>
    <t>INDUSTRIALES</t>
  </si>
  <si>
    <t>PRODUCCION PECUARIA</t>
  </si>
  <si>
    <t>PRODUCCION GANADERA</t>
  </si>
  <si>
    <t>PRODUCCION AVICOLA</t>
  </si>
  <si>
    <t>ACTIVIDAD PESQUERA</t>
  </si>
  <si>
    <t>PRODUCCION PESQUERA</t>
  </si>
  <si>
    <t>PESCADO FRESCO</t>
  </si>
  <si>
    <t>INDUSTRIA MANUFACTURERA NACIONAL</t>
  </si>
  <si>
    <t>ALIMENTOS BEBIDAS Y TABACO</t>
  </si>
  <si>
    <t>ALIMENTOS</t>
  </si>
  <si>
    <t>MATZA. GANADO Y PREPARADOS</t>
  </si>
  <si>
    <t>FAB. PRODUCTOS LACTEOS</t>
  </si>
  <si>
    <t>ENVAS. FRUTAS Y LEGUMBRES</t>
  </si>
  <si>
    <t>Jugo de frutas</t>
  </si>
  <si>
    <t>ELAB. DE PESCADO Y MARISCOS</t>
  </si>
  <si>
    <t>FAB. DE ACEITES Y GRASAS</t>
  </si>
  <si>
    <t>PRODUCTOS DE MOLINERIA</t>
  </si>
  <si>
    <t>Arroz</t>
  </si>
  <si>
    <t>Harina de maíz</t>
  </si>
  <si>
    <t>PRODUCTOS DE PANADERIA</t>
  </si>
  <si>
    <t>FAB. DE AZUCAR</t>
  </si>
  <si>
    <t>FAB. DE CACAO Y CHOCOLATE</t>
  </si>
  <si>
    <t>ELAB. DE ALIMENTOS DIVERSOS</t>
  </si>
  <si>
    <t>BEBIDAS</t>
  </si>
  <si>
    <t>DESTIL. BEBIDAS ALCOHOLICAS</t>
  </si>
  <si>
    <t>BEBIDAS MALTEADAS</t>
  </si>
  <si>
    <t>BEBIDAS NO ALCOHOLICAS</t>
  </si>
  <si>
    <t>Agua mineral</t>
  </si>
  <si>
    <t>TABACO</t>
  </si>
  <si>
    <t>INDUSTRIA TEXTIL Y CUERO</t>
  </si>
  <si>
    <t>FAB. DE HILOS Y TELAS</t>
  </si>
  <si>
    <t>Tela de algodón</t>
  </si>
  <si>
    <t>Tela sintética</t>
  </si>
  <si>
    <t>Tela de lana</t>
  </si>
  <si>
    <t>ARTICULOS TEXTILES</t>
  </si>
  <si>
    <t>Frazadas</t>
  </si>
  <si>
    <t>Cubrecamas</t>
  </si>
  <si>
    <t>FAB. DE TEJIDOS DE PUNTO</t>
  </si>
  <si>
    <t>Medias</t>
  </si>
  <si>
    <t>FAB. PRENDAS DE VESTIR</t>
  </si>
  <si>
    <t>CUERO Y PRODUCTOS DE CUERO</t>
  </si>
  <si>
    <t>PRODUCTOS DE CUERO</t>
  </si>
  <si>
    <t>FAB. DE CALZADO</t>
  </si>
  <si>
    <t>INDUSTRIA DE MADERA Y MUEBLES</t>
  </si>
  <si>
    <t>FAB. DE MADERA</t>
  </si>
  <si>
    <t>ASERRAD.Y FAB.DE MADERA</t>
  </si>
  <si>
    <t>FAB. DE MUEBLES</t>
  </si>
  <si>
    <t>FAB. PAPEL IMPRENTA Y EDITORIALES</t>
  </si>
  <si>
    <t>FAB. DE PAPEL Y PRODS. DE PAPEL</t>
  </si>
  <si>
    <t>FAB. DE PAPEL</t>
  </si>
  <si>
    <t>IMPRENTA Y EDITORIALES</t>
  </si>
  <si>
    <t>Textos escolares</t>
  </si>
  <si>
    <t>FAB. DE SUSTANCIAS QUIMICAS</t>
  </si>
  <si>
    <t>SUSTANCIAS QUIMICAS</t>
  </si>
  <si>
    <t>FAB. OTROS PRODUCTOS QUIMICOS</t>
  </si>
  <si>
    <t>FAB. PINTURAS Y BARNICES</t>
  </si>
  <si>
    <t>Pintura de agua</t>
  </si>
  <si>
    <t>FAB. PRODS. FARMACEUTICOS</t>
  </si>
  <si>
    <t>Antiacido</t>
  </si>
  <si>
    <t>Antibiótico</t>
  </si>
  <si>
    <t>Antihistaminico</t>
  </si>
  <si>
    <t>Antigripal</t>
  </si>
  <si>
    <t>Unguento Dermatológico</t>
  </si>
  <si>
    <t>Vitaminas</t>
  </si>
  <si>
    <t>Jabón de tocador (Familiar)</t>
  </si>
  <si>
    <t>Detergente</t>
  </si>
  <si>
    <t>Blanqueador</t>
  </si>
  <si>
    <t>Pasta dental (Familiar)</t>
  </si>
  <si>
    <t>FAB. PRODUCTOS QUIMICOS</t>
  </si>
  <si>
    <t>REFINERIA DE PETROLEO</t>
  </si>
  <si>
    <t>FAB. DE PRODUCTOS DE CAUCHO</t>
  </si>
  <si>
    <t>FAB. DE LLANTAS</t>
  </si>
  <si>
    <t>PRODUCTOS DE PLASTICO</t>
  </si>
  <si>
    <t>PRODUCTOS DE PLASTICO Y VAJILLAS</t>
  </si>
  <si>
    <t>FAB. PRODS. MINERALES NO METALICOS</t>
  </si>
  <si>
    <t>FAB. PRODUCTOS DE VIDRIO</t>
  </si>
  <si>
    <t>PRODUCTOS MINERALES NO METALICOS</t>
  </si>
  <si>
    <t>FAB. PRODUCTOS DE ARCILLA</t>
  </si>
  <si>
    <t>FAB. CEMENTO CAL Y YESO</t>
  </si>
  <si>
    <t>FAB. MINERALES NO METALICOS</t>
  </si>
  <si>
    <t>INDUSTRIA BASICA DE HIERRO Y ACERO</t>
  </si>
  <si>
    <t>INDUSTRIAS DE HIERRO Y ACERO</t>
  </si>
  <si>
    <t>Varilla de acero</t>
  </si>
  <si>
    <t>Alambre liso</t>
  </si>
  <si>
    <t>FAB. DE MAQ. Y EQUIPO</t>
  </si>
  <si>
    <t>FAB. PRODUCTOS METALICOS</t>
  </si>
  <si>
    <t>FAB. HERRAMIENTAS Y CUCHILLERIA</t>
  </si>
  <si>
    <t>FAB. MUEBLES DE METAL</t>
  </si>
  <si>
    <t>PRODS. METALICOS ESTRUCTURALES</t>
  </si>
  <si>
    <t>Puerta de hierro</t>
  </si>
  <si>
    <t>Ventana de hierro</t>
  </si>
  <si>
    <t>CONSTRUCCION DE MAQUINARIA</t>
  </si>
  <si>
    <t>FAB. MAQ. Y EQUIPO N.E.P.</t>
  </si>
  <si>
    <t>CONST. MAQ. Y EQUIPO ELECTRICO</t>
  </si>
  <si>
    <t>FAB. EQUIPO DE RADIO Y TELEVISION</t>
  </si>
  <si>
    <t>Televisor 32"</t>
  </si>
  <si>
    <t>FAB. APTOS. Y SUMIN. ELECTRICOS</t>
  </si>
  <si>
    <t>CONST. MATERIAL DE TRANSPORTE</t>
  </si>
  <si>
    <t>FAB. MOTOS Y BIBICLETAS</t>
  </si>
  <si>
    <t>Moto</t>
  </si>
  <si>
    <t>OTRAS INDS. MANUFACTURERAS</t>
  </si>
  <si>
    <t>IND. MANUF. N.E.P.</t>
  </si>
  <si>
    <t>Lápiz</t>
  </si>
  <si>
    <t>Bolígrafo</t>
  </si>
  <si>
    <t>PRODUCTOS IMPORTADOS</t>
  </si>
  <si>
    <t>AGROPECUARIO Y PESCA IMPORTADO</t>
  </si>
  <si>
    <t>PROD. AGRICOLAS</t>
  </si>
  <si>
    <t>INDUSTRIA MANUFACTURERA IMPORTADA</t>
  </si>
  <si>
    <t>ENVASE Y CONSERVACION DE FRUTAS</t>
  </si>
  <si>
    <t>Aceitunas</t>
  </si>
  <si>
    <t>ENVASE DE PESCADO</t>
  </si>
  <si>
    <t>FAB. ACEITES Y GRASAS</t>
  </si>
  <si>
    <t>FAB. PRODS. DE PANADERIA</t>
  </si>
  <si>
    <t>FAB. DE ABONOS Y PLAGICIDAS</t>
  </si>
  <si>
    <t>Fungicida</t>
  </si>
  <si>
    <t>Herbicida</t>
  </si>
  <si>
    <t>FAB. DE OTROS PRODS. QUIMICOS</t>
  </si>
  <si>
    <t>FAB. DE PINTURA</t>
  </si>
  <si>
    <t>PRODS. FARMAC. Y MEDICINAS</t>
  </si>
  <si>
    <t>Penicilina</t>
  </si>
  <si>
    <t>Colirio</t>
  </si>
  <si>
    <t>FAB. PRODS. QUIMICOS DIVERSOS</t>
  </si>
  <si>
    <t>FAB. PRODUCTOS DE CAUCHO</t>
  </si>
  <si>
    <t>IND. LLANTAS Y CAMARAS</t>
  </si>
  <si>
    <t>IND. BASICA DE HIERRO</t>
  </si>
  <si>
    <t>Tubo cuadrado de 20'</t>
  </si>
  <si>
    <t>IND. BASICA METALES NO FERROSOS</t>
  </si>
  <si>
    <t>FAB. HERRAMIENTAS</t>
  </si>
  <si>
    <t>PRODUCTOS METALICOS VARIOS</t>
  </si>
  <si>
    <t>CONST. MAQUINARIA ELECTRICA</t>
  </si>
  <si>
    <t>MAQ. Y EQUIPO PARA AGRICULTURA</t>
  </si>
  <si>
    <t>MAQ. Y EQUIPO EXC. ELECTRICO</t>
  </si>
  <si>
    <t>MAQ. EQUIPO Y ACCS. ELECTRICOS</t>
  </si>
  <si>
    <t>FAB. RADIO Y TELEVISION</t>
  </si>
  <si>
    <t>Televisor</t>
  </si>
  <si>
    <t>FAB. VEHICULOS AUTOMOTORES</t>
  </si>
  <si>
    <t>FAB. EQUIPO PROFES. Y CIENTIFICO</t>
  </si>
  <si>
    <t>Cinta adhesiva</t>
  </si>
  <si>
    <t>INDUSTRIA MANUFACTURERA N.E.P.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</si>
</sst>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.000000_);\(#,##0.000000\)"/>
    <numFmt numFmtId="179" formatCode="0.00_)"/>
    <numFmt numFmtId="180" formatCode="0.000000_)"/>
    <numFmt numFmtId="181" formatCode="0_)"/>
  </numFmts>
  <fonts count="27">
    <font>
      <sz val="11"/>
      <color theme="1"/>
      <name val="Calibri"/>
      <charset val="134"/>
      <scheme val="minor"/>
    </font>
    <font>
      <sz val="12"/>
      <color indexed="8"/>
      <name val="Courier"/>
      <charset val="134"/>
    </font>
    <font>
      <sz val="12"/>
      <color theme="1"/>
      <name val="Courier"/>
      <charset val="134"/>
    </font>
    <font>
      <b/>
      <sz val="12"/>
      <color indexed="8"/>
      <name val="Courier"/>
      <charset val="134"/>
    </font>
    <font>
      <sz val="12"/>
      <name val="Courier"/>
      <charset val="134"/>
    </font>
    <font>
      <sz val="12"/>
      <color rgb="FFFF0000"/>
      <name val="Courier"/>
      <charset val="134"/>
    </font>
    <font>
      <b/>
      <sz val="12"/>
      <name val="Courier"/>
      <charset val="134"/>
    </font>
    <font>
      <sz val="8"/>
      <color indexed="8"/>
      <name val="Courier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AD7CF6"/>
        <bgColor indexed="64"/>
      </patternFill>
    </fill>
    <fill>
      <patternFill patternType="solid">
        <fgColor rgb="FFED8DF6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19" fillId="14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4" fillId="0" borderId="0"/>
  </cellStyleXfs>
  <cellXfs count="7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NumberFormat="1" applyFont="1" applyFill="1" applyAlignment="1" applyProtection="1">
      <protection locked="0"/>
    </xf>
    <xf numFmtId="0" fontId="1" fillId="0" borderId="1" xfId="0" applyNumberFormat="1" applyFont="1" applyFill="1" applyBorder="1" applyAlignment="1" applyProtection="1">
      <protection locked="0"/>
    </xf>
    <xf numFmtId="0" fontId="1" fillId="0" borderId="1" xfId="0" applyFont="1" applyFill="1" applyBorder="1" applyAlignment="1" applyProtection="1">
      <protection locked="0"/>
    </xf>
    <xf numFmtId="0" fontId="0" fillId="0" borderId="0" xfId="0" applyAlignment="1">
      <alignment vertical="center" wrapText="1"/>
    </xf>
    <xf numFmtId="0" fontId="1" fillId="2" borderId="0" xfId="0" applyNumberFormat="1" applyFont="1" applyFill="1" applyAlignment="1" applyProtection="1">
      <protection locked="0"/>
    </xf>
    <xf numFmtId="0" fontId="1" fillId="2" borderId="1" xfId="0" applyNumberFormat="1" applyFont="1" applyFill="1" applyBorder="1" applyAlignment="1" applyProtection="1">
      <protection locked="0"/>
    </xf>
    <xf numFmtId="178" fontId="1" fillId="0" borderId="1" xfId="0" applyNumberFormat="1" applyFont="1" applyFill="1" applyBorder="1" applyAlignment="1" applyProtection="1">
      <protection locked="0"/>
    </xf>
    <xf numFmtId="179" fontId="1" fillId="0" borderId="1" xfId="0" applyNumberFormat="1" applyFont="1" applyFill="1" applyBorder="1" applyAlignment="1" applyProtection="1">
      <protection locked="0"/>
    </xf>
    <xf numFmtId="0" fontId="1" fillId="3" borderId="0" xfId="0" applyNumberFormat="1" applyFont="1" applyFill="1" applyAlignment="1" applyProtection="1">
      <protection locked="0"/>
    </xf>
    <xf numFmtId="0" fontId="1" fillId="3" borderId="1" xfId="0" applyNumberFormat="1" applyFont="1" applyFill="1" applyBorder="1" applyAlignment="1" applyProtection="1">
      <protection locked="0"/>
    </xf>
    <xf numFmtId="0" fontId="1" fillId="4" borderId="0" xfId="0" applyNumberFormat="1" applyFont="1" applyFill="1" applyAlignment="1" applyProtection="1">
      <protection locked="0"/>
    </xf>
    <xf numFmtId="0" fontId="1" fillId="4" borderId="1" xfId="0" applyNumberFormat="1" applyFont="1" applyFill="1" applyBorder="1" applyAlignment="1" applyProtection="1">
      <protection locked="0"/>
    </xf>
    <xf numFmtId="0" fontId="1" fillId="5" borderId="0" xfId="0" applyNumberFormat="1" applyFont="1" applyFill="1" applyAlignment="1" applyProtection="1">
      <protection locked="0"/>
    </xf>
    <xf numFmtId="0" fontId="1" fillId="5" borderId="1" xfId="0" applyNumberFormat="1" applyFont="1" applyFill="1" applyBorder="1" applyAlignment="1" applyProtection="1">
      <protection locked="0"/>
    </xf>
    <xf numFmtId="0" fontId="1" fillId="6" borderId="1" xfId="0" applyNumberFormat="1" applyFont="1" applyFill="1" applyBorder="1" applyAlignment="1" applyProtection="1">
      <protection locked="0"/>
    </xf>
    <xf numFmtId="178" fontId="1" fillId="0" borderId="1" xfId="0" applyNumberFormat="1" applyFont="1" applyFill="1" applyBorder="1" applyAlignment="1"/>
    <xf numFmtId="180" fontId="1" fillId="0" borderId="1" xfId="0" applyNumberFormat="1" applyFont="1" applyFill="1" applyBorder="1" applyAlignment="1" applyProtection="1">
      <protection locked="0"/>
    </xf>
    <xf numFmtId="39" fontId="1" fillId="0" borderId="1" xfId="0" applyNumberFormat="1" applyFont="1" applyFill="1" applyBorder="1" applyAlignment="1"/>
    <xf numFmtId="0" fontId="2" fillId="0" borderId="1" xfId="0" applyNumberFormat="1" applyFont="1" applyFill="1" applyBorder="1" applyAlignment="1" applyProtection="1">
      <protection locked="0"/>
    </xf>
    <xf numFmtId="180" fontId="2" fillId="0" borderId="1" xfId="0" applyNumberFormat="1" applyFont="1" applyFill="1" applyBorder="1" applyAlignment="1" applyProtection="1">
      <protection locked="0"/>
    </xf>
    <xf numFmtId="39" fontId="2" fillId="0" borderId="1" xfId="0" applyNumberFormat="1" applyFont="1" applyFill="1" applyBorder="1" applyAlignment="1"/>
    <xf numFmtId="39" fontId="1" fillId="0" borderId="1" xfId="0" applyNumberFormat="1" applyFont="1" applyFill="1" applyBorder="1" applyAlignment="1" applyProtection="1">
      <protection locked="0"/>
    </xf>
    <xf numFmtId="0" fontId="1" fillId="0" borderId="1" xfId="0" applyFont="1" applyFill="1" applyBorder="1" applyAlignment="1"/>
    <xf numFmtId="0" fontId="1" fillId="7" borderId="1" xfId="0" applyNumberFormat="1" applyFont="1" applyFill="1" applyBorder="1" applyAlignment="1" applyProtection="1">
      <protection locked="0"/>
    </xf>
    <xf numFmtId="0" fontId="1" fillId="8" borderId="1" xfId="0" applyNumberFormat="1" applyFont="1" applyFill="1" applyBorder="1" applyAlignment="1" applyProtection="1">
      <protection locked="0"/>
    </xf>
    <xf numFmtId="180" fontId="1" fillId="9" borderId="1" xfId="0" applyNumberFormat="1" applyFont="1" applyFill="1" applyBorder="1" applyAlignment="1" applyProtection="1">
      <protection locked="0"/>
    </xf>
    <xf numFmtId="39" fontId="1" fillId="9" borderId="1" xfId="0" applyNumberFormat="1" applyFont="1" applyFill="1" applyBorder="1" applyAlignment="1"/>
    <xf numFmtId="0" fontId="3" fillId="0" borderId="1" xfId="0" applyNumberFormat="1" applyFont="1" applyFill="1" applyBorder="1" applyAlignment="1" applyProtection="1">
      <protection locked="0"/>
    </xf>
    <xf numFmtId="0" fontId="4" fillId="0" borderId="0" xfId="0" applyNumberFormat="1" applyFont="1" applyFill="1" applyAlignment="1"/>
    <xf numFmtId="0" fontId="1" fillId="0" borderId="2" xfId="0" applyNumberFormat="1" applyFont="1" applyFill="1" applyBorder="1" applyAlignment="1" applyProtection="1">
      <protection locked="0"/>
    </xf>
    <xf numFmtId="0" fontId="1" fillId="0" borderId="3" xfId="0" applyFont="1" applyFill="1" applyBorder="1" applyAlignment="1" applyProtection="1">
      <protection locked="0"/>
    </xf>
    <xf numFmtId="0" fontId="1" fillId="0" borderId="0" xfId="0" applyNumberFormat="1" applyFont="1" applyFill="1" applyAlignment="1"/>
    <xf numFmtId="0" fontId="1" fillId="6" borderId="1" xfId="0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protection locked="0"/>
    </xf>
    <xf numFmtId="0" fontId="1" fillId="2" borderId="1" xfId="0" applyFont="1" applyFill="1" applyBorder="1" applyAlignment="1" applyProtection="1">
      <protection locked="0"/>
    </xf>
    <xf numFmtId="0" fontId="1" fillId="3" borderId="1" xfId="0" applyFont="1" applyFill="1" applyBorder="1" applyAlignment="1" applyProtection="1">
      <protection locked="0"/>
    </xf>
    <xf numFmtId="0" fontId="1" fillId="4" borderId="1" xfId="0" applyFont="1" applyFill="1" applyBorder="1" applyAlignment="1" applyProtection="1">
      <protection locked="0"/>
    </xf>
    <xf numFmtId="0" fontId="1" fillId="5" borderId="1" xfId="0" applyFont="1" applyFill="1" applyBorder="1" applyAlignment="1" applyProtection="1">
      <protection locked="0"/>
    </xf>
    <xf numFmtId="39" fontId="3" fillId="0" borderId="1" xfId="0" applyNumberFormat="1" applyFont="1" applyFill="1" applyBorder="1" applyAlignment="1" applyProtection="1">
      <protection locked="0"/>
    </xf>
    <xf numFmtId="0" fontId="2" fillId="0" borderId="1" xfId="0" applyFont="1" applyFill="1" applyBorder="1" applyAlignment="1" applyProtection="1">
      <protection locked="0"/>
    </xf>
    <xf numFmtId="39" fontId="2" fillId="0" borderId="1" xfId="0" applyNumberFormat="1" applyFont="1" applyFill="1" applyBorder="1" applyAlignment="1" applyProtection="1">
      <protection locked="0"/>
    </xf>
    <xf numFmtId="0" fontId="1" fillId="7" borderId="1" xfId="0" applyFont="1" applyFill="1" applyBorder="1" applyAlignment="1" applyProtection="1">
      <protection locked="0"/>
    </xf>
    <xf numFmtId="0" fontId="1" fillId="0" borderId="1" xfId="0" applyFont="1" applyFill="1" applyBorder="1" applyAlignment="1">
      <alignment horizontal="left"/>
    </xf>
    <xf numFmtId="179" fontId="1" fillId="0" borderId="1" xfId="0" applyNumberFormat="1" applyFont="1" applyFill="1" applyBorder="1" applyAlignment="1" applyProtection="1">
      <alignment horizontal="right"/>
      <protection locked="0"/>
    </xf>
    <xf numFmtId="4" fontId="2" fillId="9" borderId="4" xfId="0" applyNumberFormat="1" applyFont="1" applyFill="1" applyBorder="1" applyAlignment="1">
      <alignment vertical="center"/>
    </xf>
    <xf numFmtId="0" fontId="2" fillId="0" borderId="1" xfId="0" applyFont="1" applyFill="1" applyBorder="1" applyAlignment="1"/>
    <xf numFmtId="178" fontId="2" fillId="0" borderId="1" xfId="0" applyNumberFormat="1" applyFont="1" applyFill="1" applyBorder="1" applyAlignment="1"/>
    <xf numFmtId="179" fontId="2" fillId="0" borderId="1" xfId="0" applyNumberFormat="1" applyFont="1" applyFill="1" applyBorder="1" applyAlignment="1" applyProtection="1">
      <protection locked="0"/>
    </xf>
    <xf numFmtId="0" fontId="5" fillId="0" borderId="4" xfId="0" applyFont="1" applyFill="1" applyBorder="1" applyAlignment="1"/>
    <xf numFmtId="4" fontId="2" fillId="9" borderId="4" xfId="49" applyNumberFormat="1" applyFont="1" applyFill="1" applyBorder="1" applyAlignment="1" applyProtection="1">
      <alignment vertical="center"/>
      <protection locked="0"/>
    </xf>
    <xf numFmtId="2" fontId="4" fillId="9" borderId="4" xfId="0" applyNumberFormat="1" applyFont="1" applyFill="1" applyBorder="1" applyAlignment="1"/>
    <xf numFmtId="2" fontId="2" fillId="9" borderId="4" xfId="0" applyNumberFormat="1" applyFont="1" applyFill="1" applyBorder="1" applyAlignment="1"/>
    <xf numFmtId="4" fontId="1" fillId="9" borderId="4" xfId="49" applyNumberFormat="1" applyFont="1" applyFill="1" applyBorder="1" applyAlignment="1" applyProtection="1">
      <alignment vertical="center"/>
      <protection locked="0"/>
    </xf>
    <xf numFmtId="4" fontId="4" fillId="9" borderId="4" xfId="0" applyNumberFormat="1" applyFont="1" applyFill="1" applyBorder="1" applyAlignment="1">
      <alignment vertical="center"/>
    </xf>
    <xf numFmtId="0" fontId="4" fillId="0" borderId="4" xfId="0" applyFont="1" applyFill="1" applyBorder="1" applyAlignment="1"/>
    <xf numFmtId="0" fontId="6" fillId="0" borderId="4" xfId="0" applyFont="1" applyFill="1" applyBorder="1" applyAlignment="1"/>
    <xf numFmtId="4" fontId="1" fillId="10" borderId="4" xfId="49" applyNumberFormat="1" applyFont="1" applyFill="1" applyBorder="1" applyAlignment="1" applyProtection="1">
      <alignment vertical="center"/>
      <protection locked="0"/>
    </xf>
    <xf numFmtId="4" fontId="4" fillId="9" borderId="4" xfId="49" applyNumberFormat="1" applyFont="1" applyFill="1" applyBorder="1" applyAlignment="1" applyProtection="1">
      <alignment vertical="center"/>
      <protection locked="0"/>
    </xf>
    <xf numFmtId="0" fontId="4" fillId="9" borderId="4" xfId="0" applyFont="1" applyFill="1" applyBorder="1" applyAlignment="1"/>
    <xf numFmtId="39" fontId="2" fillId="9" borderId="4" xfId="0" applyNumberFormat="1" applyFont="1" applyFill="1" applyBorder="1" applyAlignment="1" applyProtection="1">
      <alignment horizontal="right"/>
      <protection locked="0"/>
    </xf>
    <xf numFmtId="0" fontId="1" fillId="8" borderId="1" xfId="0" applyFont="1" applyFill="1" applyBorder="1" applyAlignment="1" applyProtection="1">
      <protection locked="0"/>
    </xf>
    <xf numFmtId="39" fontId="7" fillId="8" borderId="1" xfId="0" applyNumberFormat="1" applyFont="1" applyFill="1" applyBorder="1" applyAlignment="1" applyProtection="1">
      <protection locked="0"/>
    </xf>
    <xf numFmtId="0" fontId="5" fillId="9" borderId="4" xfId="0" applyFont="1" applyFill="1" applyBorder="1" applyAlignment="1"/>
    <xf numFmtId="0" fontId="1" fillId="9" borderId="1" xfId="0" applyFont="1" applyFill="1" applyBorder="1" applyAlignment="1"/>
    <xf numFmtId="4" fontId="2" fillId="9" borderId="4" xfId="0" applyNumberFormat="1" applyFont="1" applyFill="1" applyBorder="1" applyAlignment="1" applyProtection="1">
      <alignment vertical="center"/>
      <protection locked="0"/>
    </xf>
    <xf numFmtId="0" fontId="4" fillId="9" borderId="4" xfId="0" applyFont="1" applyFill="1" applyBorder="1" applyAlignment="1" applyProtection="1">
      <protection locked="0"/>
    </xf>
    <xf numFmtId="4" fontId="1" fillId="9" borderId="5" xfId="49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>
      <protection locked="0"/>
    </xf>
    <xf numFmtId="0" fontId="4" fillId="0" borderId="0" xfId="0" applyFont="1" applyFill="1" applyAlignment="1"/>
    <xf numFmtId="0" fontId="1" fillId="0" borderId="2" xfId="0" applyFont="1" applyFill="1" applyBorder="1" applyAlignment="1" applyProtection="1">
      <protection locked="0"/>
    </xf>
    <xf numFmtId="0" fontId="1" fillId="0" borderId="0" xfId="0" applyFont="1" applyFill="1" applyAlignment="1"/>
    <xf numFmtId="37" fontId="1" fillId="0" borderId="0" xfId="0" applyNumberFormat="1" applyFont="1" applyFill="1" applyAlignment="1" applyProtection="1">
      <protection locked="0"/>
    </xf>
    <xf numFmtId="181" fontId="1" fillId="0" borderId="0" xfId="0" applyNumberFormat="1" applyFont="1" applyFill="1" applyAlignment="1" applyProtection="1">
      <protection locked="0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ED8DF6"/>
      <color rgb="00AD7C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436"/>
  <sheetViews>
    <sheetView workbookViewId="0">
      <selection activeCell="A1" sqref="$A1:$XFD1048576"/>
    </sheetView>
  </sheetViews>
  <sheetFormatPr defaultColWidth="9.14285714285714" defaultRowHeight="15"/>
  <cols>
    <col min="3" max="3" width="10.5714285714286" customWidth="1"/>
    <col min="4" max="4" width="61.2857142857143" customWidth="1"/>
    <col min="5" max="5" width="43.8571428571429" customWidth="1"/>
    <col min="6" max="6" width="16.4285714285714" customWidth="1"/>
    <col min="7" max="7" width="15" customWidth="1"/>
    <col min="8" max="8" width="16.2857142857143" customWidth="1"/>
    <col min="9" max="9" width="15" customWidth="1"/>
    <col min="10" max="10" width="19.2857142857143" customWidth="1"/>
    <col min="11" max="11" width="13.5714285714286" customWidth="1"/>
  </cols>
  <sheetData>
    <row r="3" spans="3:11">
      <c r="C3" s="69"/>
      <c r="D3" s="4"/>
      <c r="E3" s="4" t="s">
        <v>0</v>
      </c>
      <c r="F3" s="4" t="s">
        <v>1</v>
      </c>
      <c r="G3" s="4" t="s">
        <v>2</v>
      </c>
      <c r="H3" s="24" t="s">
        <v>3</v>
      </c>
      <c r="I3" s="4" t="s">
        <v>2</v>
      </c>
      <c r="J3" s="24" t="s">
        <v>4</v>
      </c>
      <c r="K3" s="4" t="s">
        <v>5</v>
      </c>
    </row>
    <row r="4" spans="3:11">
      <c r="C4" s="69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24" t="s">
        <v>11</v>
      </c>
      <c r="I4" s="4" t="s">
        <v>12</v>
      </c>
      <c r="J4" s="24" t="s">
        <v>13</v>
      </c>
      <c r="K4" s="4" t="s">
        <v>14</v>
      </c>
    </row>
    <row r="5" spans="3:11">
      <c r="C5" s="70"/>
      <c r="D5" s="24" t="s">
        <v>15</v>
      </c>
      <c r="E5" s="24"/>
      <c r="F5" s="24"/>
      <c r="G5" s="24"/>
      <c r="H5" s="24"/>
      <c r="I5" s="44">
        <v>2024</v>
      </c>
      <c r="J5" s="24"/>
      <c r="K5" s="24"/>
    </row>
    <row r="6" spans="3:11">
      <c r="C6" s="71"/>
      <c r="D6" s="32"/>
      <c r="E6" s="32"/>
      <c r="F6" s="32"/>
      <c r="G6" s="32"/>
      <c r="H6" s="32"/>
      <c r="I6" s="32"/>
      <c r="J6" s="32"/>
      <c r="K6" s="32"/>
    </row>
    <row r="7" spans="3:11">
      <c r="C7" s="72"/>
      <c r="D7" s="24"/>
      <c r="E7" s="24"/>
      <c r="F7" s="24"/>
      <c r="G7" s="24"/>
      <c r="H7" s="24"/>
      <c r="I7" s="24"/>
      <c r="J7" s="24"/>
      <c r="K7" s="24"/>
    </row>
    <row r="8" spans="3:11">
      <c r="C8" s="69"/>
      <c r="D8" s="34" t="s">
        <v>16</v>
      </c>
      <c r="E8" s="4"/>
      <c r="F8" s="8">
        <f>F10+F307</f>
        <v>100</v>
      </c>
      <c r="G8" s="9"/>
      <c r="H8" s="24"/>
      <c r="I8" s="9"/>
      <c r="J8" s="8">
        <f>J10+J307</f>
        <v>1127.1286996209</v>
      </c>
      <c r="K8" s="9">
        <f t="shared" ref="K8:K13" si="0">(J8/F8)*100</f>
        <v>1127.1286996209</v>
      </c>
    </row>
    <row r="9" spans="3:11">
      <c r="C9" s="69"/>
      <c r="D9" s="4"/>
      <c r="E9" s="35"/>
      <c r="F9" s="8"/>
      <c r="G9" s="4"/>
      <c r="H9" s="24"/>
      <c r="I9" s="4"/>
      <c r="J9" s="8"/>
      <c r="K9" s="4"/>
    </row>
    <row r="10" spans="3:11">
      <c r="C10" s="73" t="s">
        <v>17</v>
      </c>
      <c r="D10" s="34" t="s">
        <v>18</v>
      </c>
      <c r="E10" s="4"/>
      <c r="F10" s="8">
        <f>F11+F53</f>
        <v>61.9219840030934</v>
      </c>
      <c r="G10" s="9"/>
      <c r="H10" s="24"/>
      <c r="I10" s="9"/>
      <c r="J10" s="8">
        <f>J11+J53</f>
        <v>721.794304093389</v>
      </c>
      <c r="K10" s="9">
        <f t="shared" si="0"/>
        <v>1165.65112651644</v>
      </c>
    </row>
    <row r="11" spans="3:11">
      <c r="C11" s="73" t="s">
        <v>19</v>
      </c>
      <c r="D11" s="34" t="s">
        <v>20</v>
      </c>
      <c r="E11" s="4"/>
      <c r="F11" s="8">
        <f>F12+F47</f>
        <v>21.6758106228594</v>
      </c>
      <c r="G11" s="9"/>
      <c r="H11" s="24"/>
      <c r="I11" s="9"/>
      <c r="J11" s="8">
        <f>J12+J47</f>
        <v>268.006707497877</v>
      </c>
      <c r="K11" s="9">
        <f t="shared" si="0"/>
        <v>1236.43222466262</v>
      </c>
    </row>
    <row r="12" spans="3:11">
      <c r="C12" s="73" t="s">
        <v>21</v>
      </c>
      <c r="D12" s="34" t="s">
        <v>22</v>
      </c>
      <c r="E12" s="4"/>
      <c r="F12" s="8">
        <f>F13+F38</f>
        <v>21.4341356580863</v>
      </c>
      <c r="G12" s="9"/>
      <c r="H12" s="24"/>
      <c r="I12" s="9"/>
      <c r="J12" s="8">
        <f>J13+J38</f>
        <v>264.985770438212</v>
      </c>
      <c r="K12" s="9">
        <f t="shared" si="0"/>
        <v>1236.27924477675</v>
      </c>
    </row>
    <row r="13" spans="3:11">
      <c r="C13" s="73" t="s">
        <v>23</v>
      </c>
      <c r="D13" s="34" t="s">
        <v>24</v>
      </c>
      <c r="E13" s="4"/>
      <c r="F13" s="8">
        <f>(+F15+F19+F23+F29+F32)</f>
        <v>15.5758594057403</v>
      </c>
      <c r="G13" s="9"/>
      <c r="H13" s="24"/>
      <c r="I13" s="9"/>
      <c r="J13" s="8">
        <f>(+J15+J19+J23+J29+J32)</f>
        <v>200.960200752943</v>
      </c>
      <c r="K13" s="9">
        <f t="shared" si="0"/>
        <v>1290.20297062313</v>
      </c>
    </row>
    <row r="14" spans="3:11">
      <c r="C14" s="71"/>
      <c r="D14" s="32"/>
      <c r="E14" s="32"/>
      <c r="F14" s="32"/>
      <c r="G14" s="32"/>
      <c r="H14" s="32"/>
      <c r="I14" s="32"/>
      <c r="J14" s="32"/>
      <c r="K14" s="32"/>
    </row>
    <row r="15" spans="3:11">
      <c r="C15" s="74" t="s">
        <v>25</v>
      </c>
      <c r="D15" s="34" t="s">
        <v>26</v>
      </c>
      <c r="E15" s="40"/>
      <c r="F15" s="17">
        <f>SUM(F16:F18)</f>
        <v>5.47778497646454</v>
      </c>
      <c r="G15" s="9"/>
      <c r="H15" s="24"/>
      <c r="I15" s="45"/>
      <c r="J15" s="17">
        <f>SUM(J16:J18)</f>
        <v>64.6791305814958</v>
      </c>
      <c r="K15" s="9">
        <f t="shared" ref="K15:K38" si="1">(J15/F15)*100</f>
        <v>1180.75336763658</v>
      </c>
    </row>
    <row r="16" spans="3:11">
      <c r="C16" s="69">
        <v>1</v>
      </c>
      <c r="D16" s="4" t="s">
        <v>27</v>
      </c>
      <c r="E16" s="23" t="s">
        <v>28</v>
      </c>
      <c r="F16" s="18">
        <v>4.77387014665688</v>
      </c>
      <c r="G16" s="19">
        <v>17.4143</v>
      </c>
      <c r="H16" s="24">
        <f t="shared" ref="H16:H18" si="2">(F16/G16)</f>
        <v>0.274135058351865</v>
      </c>
      <c r="I16" s="46">
        <v>198.57</v>
      </c>
      <c r="J16" s="17">
        <f t="shared" ref="J16:J22" si="3">(H16*I16)</f>
        <v>54.4349985369298</v>
      </c>
      <c r="K16" s="9">
        <f t="shared" si="1"/>
        <v>1140.26977828566</v>
      </c>
    </row>
    <row r="17" spans="3:11">
      <c r="C17" s="69">
        <v>2</v>
      </c>
      <c r="D17" s="4" t="s">
        <v>29</v>
      </c>
      <c r="E17" s="23" t="s">
        <v>28</v>
      </c>
      <c r="F17" s="18">
        <v>0.370828039838436</v>
      </c>
      <c r="G17" s="19">
        <v>25.0428</v>
      </c>
      <c r="H17" s="24">
        <f t="shared" si="2"/>
        <v>0.014807770690116</v>
      </c>
      <c r="I17" s="46">
        <v>410</v>
      </c>
      <c r="J17" s="17">
        <f t="shared" si="3"/>
        <v>6.07118598294754</v>
      </c>
      <c r="K17" s="9">
        <f t="shared" si="1"/>
        <v>1637.19711853307</v>
      </c>
    </row>
    <row r="18" spans="3:11">
      <c r="C18" s="69">
        <v>3</v>
      </c>
      <c r="D18" s="41" t="s">
        <v>30</v>
      </c>
      <c r="E18" s="42" t="s">
        <v>28</v>
      </c>
      <c r="F18" s="21">
        <v>0.333086789969221</v>
      </c>
      <c r="G18" s="22">
        <v>28.3362901636</v>
      </c>
      <c r="H18" s="47">
        <f t="shared" si="2"/>
        <v>0.0117547776383619</v>
      </c>
      <c r="I18" s="46">
        <v>355</v>
      </c>
      <c r="J18" s="48">
        <f>PRODUCT(H18,I18)</f>
        <v>4.17294606161849</v>
      </c>
      <c r="K18" s="49">
        <f t="shared" si="1"/>
        <v>1252.81043478311</v>
      </c>
    </row>
    <row r="19" spans="3:11">
      <c r="C19" s="74" t="s">
        <v>31</v>
      </c>
      <c r="D19" s="34" t="s">
        <v>32</v>
      </c>
      <c r="E19" s="40"/>
      <c r="F19" s="17">
        <f>SUM(F20:F22)</f>
        <v>1.68480745378108</v>
      </c>
      <c r="G19" s="23"/>
      <c r="H19" s="24" t="s">
        <v>33</v>
      </c>
      <c r="I19" s="50"/>
      <c r="J19" s="17">
        <f>SUM(J20:J22)</f>
        <v>30.2547102791681</v>
      </c>
      <c r="K19" s="9">
        <f t="shared" si="1"/>
        <v>1795.73696752527</v>
      </c>
    </row>
    <row r="20" spans="3:11">
      <c r="C20" s="74">
        <v>4</v>
      </c>
      <c r="D20" s="4" t="s">
        <v>34</v>
      </c>
      <c r="E20" s="23" t="s">
        <v>28</v>
      </c>
      <c r="F20" s="18">
        <v>0.983121210046987</v>
      </c>
      <c r="G20" s="19">
        <v>47.4391</v>
      </c>
      <c r="H20" s="24">
        <f t="shared" ref="H20:H22" si="4">(F20/G20)</f>
        <v>0.0207238588010099</v>
      </c>
      <c r="I20" s="46">
        <v>663.45</v>
      </c>
      <c r="J20" s="17">
        <f t="shared" si="3"/>
        <v>13.74924412153</v>
      </c>
      <c r="K20" s="9">
        <f t="shared" si="1"/>
        <v>1398.52990465671</v>
      </c>
    </row>
    <row r="21" spans="3:11">
      <c r="C21" s="74">
        <v>5</v>
      </c>
      <c r="D21" s="4" t="s">
        <v>35</v>
      </c>
      <c r="E21" s="23" t="s">
        <v>36</v>
      </c>
      <c r="F21" s="18">
        <v>0.657414802529185</v>
      </c>
      <c r="G21" s="19">
        <v>7.74</v>
      </c>
      <c r="H21" s="24">
        <f t="shared" si="4"/>
        <v>0.0849373129882668</v>
      </c>
      <c r="I21" s="46">
        <v>186.19</v>
      </c>
      <c r="J21" s="17">
        <f t="shared" si="3"/>
        <v>15.8144783052854</v>
      </c>
      <c r="K21" s="9">
        <f t="shared" si="1"/>
        <v>2405.55555555556</v>
      </c>
    </row>
    <row r="22" spans="3:11">
      <c r="C22" s="74">
        <v>6</v>
      </c>
      <c r="D22" s="4" t="s">
        <v>37</v>
      </c>
      <c r="E22" s="23" t="s">
        <v>28</v>
      </c>
      <c r="F22" s="18">
        <v>0.0442714412049068</v>
      </c>
      <c r="G22" s="19">
        <v>35.33</v>
      </c>
      <c r="H22" s="24">
        <f t="shared" si="4"/>
        <v>0.0012530835325476</v>
      </c>
      <c r="I22" s="46">
        <v>551.43</v>
      </c>
      <c r="J22" s="17">
        <f t="shared" si="3"/>
        <v>0.690987852352725</v>
      </c>
      <c r="K22" s="9">
        <f t="shared" si="1"/>
        <v>1560.79818850835</v>
      </c>
    </row>
    <row r="23" spans="3:11">
      <c r="C23" s="74" t="s">
        <v>38</v>
      </c>
      <c r="D23" s="34" t="s">
        <v>39</v>
      </c>
      <c r="E23" s="23"/>
      <c r="F23" s="17">
        <f>SUM(F24:F28)</f>
        <v>1.47736805721272</v>
      </c>
      <c r="G23" s="24"/>
      <c r="H23" s="24" t="s">
        <v>33</v>
      </c>
      <c r="I23" s="50"/>
      <c r="J23" s="17">
        <f>SUM(J24:J28)</f>
        <v>34.6139662059663</v>
      </c>
      <c r="K23" s="9">
        <f t="shared" si="1"/>
        <v>2342.94805799922</v>
      </c>
    </row>
    <row r="24" spans="3:11">
      <c r="C24" s="74">
        <v>7</v>
      </c>
      <c r="D24" s="4" t="s">
        <v>40</v>
      </c>
      <c r="E24" s="23" t="s">
        <v>41</v>
      </c>
      <c r="F24" s="18">
        <v>0.8398730516333</v>
      </c>
      <c r="G24" s="19">
        <v>5.8951</v>
      </c>
      <c r="H24" s="24">
        <f t="shared" ref="H24:H28" si="5">(F24/G24)</f>
        <v>0.142469686966006</v>
      </c>
      <c r="I24" s="46">
        <v>130</v>
      </c>
      <c r="J24" s="17">
        <f t="shared" ref="J24:J28" si="6">(H24*I24)</f>
        <v>18.5210593055807</v>
      </c>
      <c r="K24" s="9">
        <f t="shared" si="1"/>
        <v>2205.22128547438</v>
      </c>
    </row>
    <row r="25" spans="3:11">
      <c r="C25" s="74">
        <v>8</v>
      </c>
      <c r="D25" s="4" t="s">
        <v>42</v>
      </c>
      <c r="E25" s="23" t="s">
        <v>43</v>
      </c>
      <c r="F25" s="18">
        <v>0.275740494754791</v>
      </c>
      <c r="G25" s="19">
        <v>10.2883333333333</v>
      </c>
      <c r="H25" s="24">
        <f t="shared" si="5"/>
        <v>0.0268012792569051</v>
      </c>
      <c r="I25" s="46">
        <v>169.52</v>
      </c>
      <c r="J25" s="17">
        <f t="shared" si="6"/>
        <v>4.54335285963055</v>
      </c>
      <c r="K25" s="9">
        <f t="shared" si="1"/>
        <v>1647.69156001944</v>
      </c>
    </row>
    <row r="26" spans="3:11">
      <c r="C26" s="74">
        <v>9</v>
      </c>
      <c r="D26" s="4" t="s">
        <v>44</v>
      </c>
      <c r="E26" s="23" t="s">
        <v>43</v>
      </c>
      <c r="F26" s="18">
        <v>0.168229305877925</v>
      </c>
      <c r="G26" s="19">
        <v>11.5316666666667</v>
      </c>
      <c r="H26" s="24">
        <f t="shared" si="5"/>
        <v>0.0145884641605369</v>
      </c>
      <c r="I26" s="46">
        <v>402.38</v>
      </c>
      <c r="J26" s="17">
        <f t="shared" si="6"/>
        <v>5.87010620891683</v>
      </c>
      <c r="K26" s="9">
        <f t="shared" si="1"/>
        <v>3489.3481717011</v>
      </c>
    </row>
    <row r="27" spans="3:11">
      <c r="C27" s="74">
        <v>10</v>
      </c>
      <c r="D27" s="4" t="s">
        <v>45</v>
      </c>
      <c r="E27" s="23" t="s">
        <v>43</v>
      </c>
      <c r="F27" s="18">
        <v>0.153681993212653</v>
      </c>
      <c r="G27" s="19">
        <v>2.7608293</v>
      </c>
      <c r="H27" s="24">
        <f t="shared" si="5"/>
        <v>0.0556651558329423</v>
      </c>
      <c r="I27" s="46">
        <v>89.63</v>
      </c>
      <c r="J27" s="17">
        <f t="shared" si="6"/>
        <v>4.98926791730662</v>
      </c>
      <c r="K27" s="9">
        <f t="shared" si="1"/>
        <v>3246.48829248516</v>
      </c>
    </row>
    <row r="28" spans="3:11">
      <c r="C28" s="74">
        <v>11</v>
      </c>
      <c r="D28" s="4" t="s">
        <v>46</v>
      </c>
      <c r="E28" s="23" t="s">
        <v>47</v>
      </c>
      <c r="F28" s="18">
        <v>0.0398432117340556</v>
      </c>
      <c r="G28" s="19">
        <v>14.02</v>
      </c>
      <c r="H28" s="24">
        <f t="shared" si="5"/>
        <v>0.00284188386120225</v>
      </c>
      <c r="I28" s="46">
        <v>242.86</v>
      </c>
      <c r="J28" s="17">
        <f t="shared" si="6"/>
        <v>0.690179914531579</v>
      </c>
      <c r="K28" s="9">
        <f t="shared" si="1"/>
        <v>1732.23965763195</v>
      </c>
    </row>
    <row r="29" spans="3:11">
      <c r="C29" s="74" t="s">
        <v>48</v>
      </c>
      <c r="D29" s="34" t="s">
        <v>49</v>
      </c>
      <c r="E29" s="23"/>
      <c r="F29" s="17">
        <f>SUM(F30:F31)</f>
        <v>0.161724439383978</v>
      </c>
      <c r="G29" s="23"/>
      <c r="H29" s="24" t="s">
        <v>33</v>
      </c>
      <c r="I29" s="50"/>
      <c r="J29" s="17">
        <f>SUM(J30:J31)</f>
        <v>3.25399409570964</v>
      </c>
      <c r="K29" s="9">
        <f t="shared" si="1"/>
        <v>2012.06082896585</v>
      </c>
    </row>
    <row r="30" spans="3:11">
      <c r="C30" s="74">
        <v>12</v>
      </c>
      <c r="D30" s="4" t="s">
        <v>50</v>
      </c>
      <c r="E30" s="23" t="s">
        <v>28</v>
      </c>
      <c r="F30" s="18">
        <v>0.119688819921707</v>
      </c>
      <c r="G30" s="19">
        <v>26.542448</v>
      </c>
      <c r="H30" s="24">
        <f t="shared" ref="H30:H37" si="7">(F30/G30)</f>
        <v>0.00450933613665578</v>
      </c>
      <c r="I30" s="46">
        <v>281.9</v>
      </c>
      <c r="J30" s="17">
        <f t="shared" ref="J30:J37" si="8">(H30*I30)</f>
        <v>1.27118185692326</v>
      </c>
      <c r="K30" s="9">
        <f t="shared" si="1"/>
        <v>1062.07234539934</v>
      </c>
    </row>
    <row r="31" spans="3:11">
      <c r="C31" s="74">
        <v>13</v>
      </c>
      <c r="D31" s="4" t="s">
        <v>51</v>
      </c>
      <c r="E31" s="23" t="s">
        <v>28</v>
      </c>
      <c r="F31" s="18">
        <v>0.0420356194622711</v>
      </c>
      <c r="G31" s="19">
        <v>5.3</v>
      </c>
      <c r="H31" s="24">
        <f t="shared" si="7"/>
        <v>0.00793124895514549</v>
      </c>
      <c r="I31" s="46">
        <v>250</v>
      </c>
      <c r="J31" s="17">
        <f t="shared" si="8"/>
        <v>1.98281223878637</v>
      </c>
      <c r="K31" s="9">
        <f t="shared" si="1"/>
        <v>4716.98113207547</v>
      </c>
    </row>
    <row r="32" spans="3:11">
      <c r="C32" s="74" t="s">
        <v>52</v>
      </c>
      <c r="D32" s="34" t="s">
        <v>53</v>
      </c>
      <c r="E32" s="23"/>
      <c r="F32" s="17">
        <f>SUM(F33:F37)</f>
        <v>6.77417447889797</v>
      </c>
      <c r="G32" s="23"/>
      <c r="H32" s="24" t="s">
        <v>33</v>
      </c>
      <c r="I32" s="50"/>
      <c r="J32" s="17">
        <f>SUM(J33:J37)</f>
        <v>68.1583995906034</v>
      </c>
      <c r="K32" s="9">
        <f t="shared" si="1"/>
        <v>1006.15063581432</v>
      </c>
    </row>
    <row r="33" spans="3:11">
      <c r="C33" s="74">
        <v>14</v>
      </c>
      <c r="D33" s="4" t="s">
        <v>54</v>
      </c>
      <c r="E33" s="23" t="s">
        <v>28</v>
      </c>
      <c r="F33" s="18">
        <v>3.39115187654907</v>
      </c>
      <c r="G33" s="19">
        <v>18.2883868743</v>
      </c>
      <c r="H33" s="24">
        <f t="shared" si="7"/>
        <v>0.185426516830445</v>
      </c>
      <c r="I33" s="51">
        <v>200</v>
      </c>
      <c r="J33" s="17">
        <f t="shared" si="8"/>
        <v>37.0853033660889</v>
      </c>
      <c r="K33" s="9">
        <f t="shared" si="1"/>
        <v>1093.59016393651</v>
      </c>
    </row>
    <row r="34" spans="3:11">
      <c r="C34" s="74">
        <v>15</v>
      </c>
      <c r="D34" s="4" t="s">
        <v>55</v>
      </c>
      <c r="E34" s="23" t="s">
        <v>28</v>
      </c>
      <c r="F34" s="18">
        <v>0.384094639078315</v>
      </c>
      <c r="G34" s="19">
        <v>12.973293</v>
      </c>
      <c r="H34" s="24">
        <f t="shared" si="7"/>
        <v>0.0296065647386762</v>
      </c>
      <c r="I34" s="46">
        <v>206.19</v>
      </c>
      <c r="J34" s="17">
        <f t="shared" si="8"/>
        <v>6.10457758346765</v>
      </c>
      <c r="K34" s="9">
        <f t="shared" si="1"/>
        <v>1589.34204291848</v>
      </c>
    </row>
    <row r="35" spans="3:11">
      <c r="C35" s="74">
        <v>16</v>
      </c>
      <c r="D35" s="4" t="s">
        <v>56</v>
      </c>
      <c r="E35" s="23" t="s">
        <v>28</v>
      </c>
      <c r="F35" s="18">
        <v>0.0433561290675495</v>
      </c>
      <c r="G35" s="19">
        <v>81.595648232</v>
      </c>
      <c r="H35" s="24">
        <f t="shared" si="7"/>
        <v>0.000531353448461804</v>
      </c>
      <c r="I35" s="52">
        <v>1325</v>
      </c>
      <c r="J35" s="17">
        <f t="shared" si="8"/>
        <v>0.70404331921189</v>
      </c>
      <c r="K35" s="9">
        <f t="shared" si="1"/>
        <v>1623.86111111299</v>
      </c>
    </row>
    <row r="36" spans="3:11">
      <c r="C36" s="74">
        <v>17</v>
      </c>
      <c r="D36" s="4" t="s">
        <v>57</v>
      </c>
      <c r="E36" s="23" t="s">
        <v>28</v>
      </c>
      <c r="F36" s="18">
        <v>0.115839443976457</v>
      </c>
      <c r="G36" s="19">
        <v>212.548886</v>
      </c>
      <c r="H36" s="24">
        <f t="shared" si="7"/>
        <v>0.00054500141664566</v>
      </c>
      <c r="I36" s="51">
        <v>1287.5</v>
      </c>
      <c r="J36" s="17">
        <f t="shared" si="8"/>
        <v>0.701689323931288</v>
      </c>
      <c r="K36" s="9">
        <f t="shared" si="1"/>
        <v>605.743000694908</v>
      </c>
    </row>
    <row r="37" spans="3:11">
      <c r="C37" s="74">
        <v>18</v>
      </c>
      <c r="D37" s="4" t="s">
        <v>58</v>
      </c>
      <c r="E37" s="23" t="s">
        <v>28</v>
      </c>
      <c r="F37" s="18">
        <v>2.83973239022658</v>
      </c>
      <c r="G37" s="19">
        <v>147.634162545</v>
      </c>
      <c r="H37" s="24">
        <f t="shared" si="7"/>
        <v>0.0192349273452275</v>
      </c>
      <c r="I37" s="53">
        <v>1225</v>
      </c>
      <c r="J37" s="17">
        <f t="shared" si="8"/>
        <v>23.5627859979037</v>
      </c>
      <c r="K37" s="9">
        <f t="shared" si="1"/>
        <v>829.753750001197</v>
      </c>
    </row>
    <row r="38" spans="3:11">
      <c r="C38" s="74" t="s">
        <v>59</v>
      </c>
      <c r="D38" s="34" t="s">
        <v>60</v>
      </c>
      <c r="E38" s="23"/>
      <c r="F38" s="17">
        <f>(+F40+F43)</f>
        <v>5.85827625234599</v>
      </c>
      <c r="G38" s="24"/>
      <c r="H38" s="24" t="s">
        <v>33</v>
      </c>
      <c r="I38" s="50"/>
      <c r="J38" s="17">
        <f>(+J40+J43)</f>
        <v>64.025569685269</v>
      </c>
      <c r="K38" s="9">
        <f t="shared" si="1"/>
        <v>1092.90799763206</v>
      </c>
    </row>
    <row r="39" spans="3:11">
      <c r="C39" s="74"/>
      <c r="D39" s="4" t="s">
        <v>61</v>
      </c>
      <c r="E39" s="23"/>
      <c r="F39" s="9"/>
      <c r="G39" s="24"/>
      <c r="H39" s="24" t="s">
        <v>33</v>
      </c>
      <c r="I39" s="50"/>
      <c r="J39" s="17"/>
      <c r="K39" s="9"/>
    </row>
    <row r="40" spans="3:11">
      <c r="C40" s="74" t="s">
        <v>62</v>
      </c>
      <c r="D40" s="34" t="s">
        <v>63</v>
      </c>
      <c r="E40" s="23"/>
      <c r="F40" s="17">
        <f>SUM(F41:F42)</f>
        <v>3.31093363140431</v>
      </c>
      <c r="G40" s="24"/>
      <c r="H40" s="24" t="s">
        <v>33</v>
      </c>
      <c r="I40" s="50"/>
      <c r="J40" s="17">
        <f>SUM(J41:J42)</f>
        <v>41.642982841019</v>
      </c>
      <c r="K40" s="9">
        <f t="shared" ref="K40:K45" si="9">(J40/F40)*100</f>
        <v>1257.74139493568</v>
      </c>
    </row>
    <row r="41" spans="3:11">
      <c r="C41" s="74">
        <v>19</v>
      </c>
      <c r="D41" s="4" t="s">
        <v>64</v>
      </c>
      <c r="E41" s="23" t="s">
        <v>65</v>
      </c>
      <c r="F41" s="18">
        <v>2.71099174829828</v>
      </c>
      <c r="G41" s="19">
        <v>1.56554522508</v>
      </c>
      <c r="H41" s="24">
        <f t="shared" ref="H41:H45" si="10">(F41/G41)</f>
        <v>1.73165981082389</v>
      </c>
      <c r="I41" s="46">
        <v>20.75</v>
      </c>
      <c r="J41" s="17">
        <f t="shared" ref="J41:J44" si="11">(H41*I41)</f>
        <v>35.9319410745958</v>
      </c>
      <c r="K41" s="9">
        <f t="shared" si="9"/>
        <v>1325.41683674067</v>
      </c>
    </row>
    <row r="42" spans="3:11">
      <c r="C42" s="74">
        <v>20</v>
      </c>
      <c r="D42" s="43" t="s">
        <v>66</v>
      </c>
      <c r="E42" s="23" t="s">
        <v>65</v>
      </c>
      <c r="F42" s="18">
        <v>0.59994188310603</v>
      </c>
      <c r="G42" s="19">
        <v>1.62826671008</v>
      </c>
      <c r="H42" s="24">
        <f t="shared" si="10"/>
        <v>0.368454307511178</v>
      </c>
      <c r="I42" s="46">
        <v>15.5</v>
      </c>
      <c r="J42" s="17">
        <f t="shared" si="11"/>
        <v>5.71104176642326</v>
      </c>
      <c r="K42" s="9">
        <f t="shared" si="9"/>
        <v>951.932500004158</v>
      </c>
    </row>
    <row r="43" spans="3:11">
      <c r="C43" s="74" t="s">
        <v>67</v>
      </c>
      <c r="D43" s="34" t="s">
        <v>68</v>
      </c>
      <c r="E43" s="23"/>
      <c r="F43" s="17">
        <f>SUM(F44:F45)</f>
        <v>2.54734262094168</v>
      </c>
      <c r="G43" s="23"/>
      <c r="H43" s="24" t="s">
        <v>33</v>
      </c>
      <c r="I43" s="50"/>
      <c r="J43" s="17">
        <f>SUM(J44:J45)</f>
        <v>22.38258684425</v>
      </c>
      <c r="K43" s="9">
        <f t="shared" si="9"/>
        <v>878.664167915338</v>
      </c>
    </row>
    <row r="44" spans="3:11">
      <c r="C44" s="74">
        <v>21</v>
      </c>
      <c r="D44" s="4" t="s">
        <v>69</v>
      </c>
      <c r="E44" s="4" t="s">
        <v>70</v>
      </c>
      <c r="F44" s="18">
        <v>1.05171173499623</v>
      </c>
      <c r="G44" s="19">
        <v>38</v>
      </c>
      <c r="H44" s="24">
        <f t="shared" si="10"/>
        <v>0.0276766246051639</v>
      </c>
      <c r="I44" s="54">
        <v>130</v>
      </c>
      <c r="J44" s="17">
        <f t="shared" si="11"/>
        <v>3.59796119867131</v>
      </c>
      <c r="K44" s="9">
        <f t="shared" si="9"/>
        <v>342.105263157895</v>
      </c>
    </row>
    <row r="45" spans="3:11">
      <c r="C45" s="74">
        <v>22</v>
      </c>
      <c r="D45" s="4" t="s">
        <v>71</v>
      </c>
      <c r="E45" s="23" t="s">
        <v>72</v>
      </c>
      <c r="F45" s="18">
        <v>1.49563088594545</v>
      </c>
      <c r="G45" s="19">
        <v>32.644178</v>
      </c>
      <c r="H45" s="24">
        <f t="shared" si="10"/>
        <v>0.0458161601111675</v>
      </c>
      <c r="I45" s="55">
        <v>410</v>
      </c>
      <c r="J45" s="17">
        <f>H45*I45</f>
        <v>18.7846256455787</v>
      </c>
      <c r="K45" s="9">
        <f t="shared" si="9"/>
        <v>1255.96668416647</v>
      </c>
    </row>
    <row r="46" spans="3:11">
      <c r="C46" s="69"/>
      <c r="D46" s="4"/>
      <c r="E46" s="4"/>
      <c r="F46" s="9"/>
      <c r="G46" s="24"/>
      <c r="H46" s="24" t="s">
        <v>33</v>
      </c>
      <c r="I46" s="56"/>
      <c r="J46" s="17"/>
      <c r="K46" s="9"/>
    </row>
    <row r="47" spans="3:11">
      <c r="C47" s="74" t="s">
        <v>73</v>
      </c>
      <c r="D47" s="34" t="s">
        <v>74</v>
      </c>
      <c r="E47" s="23"/>
      <c r="F47" s="17">
        <f>F48</f>
        <v>0.241674964773145</v>
      </c>
      <c r="G47" s="24"/>
      <c r="H47" s="24" t="s">
        <v>33</v>
      </c>
      <c r="I47" s="57"/>
      <c r="J47" s="17">
        <f>J48</f>
        <v>3.02093705966431</v>
      </c>
      <c r="K47" s="9">
        <f t="shared" ref="K47:K51" si="12">(J47/F47)*100</f>
        <v>1250</v>
      </c>
    </row>
    <row r="48" spans="3:11">
      <c r="C48" s="74" t="s">
        <v>75</v>
      </c>
      <c r="D48" s="34" t="s">
        <v>76</v>
      </c>
      <c r="E48" s="23"/>
      <c r="F48" s="17">
        <f>(+F50)</f>
        <v>0.241674964773145</v>
      </c>
      <c r="G48" s="23"/>
      <c r="H48" s="24" t="s">
        <v>33</v>
      </c>
      <c r="I48" s="56"/>
      <c r="J48" s="17">
        <f>(+J50)</f>
        <v>3.02093705966431</v>
      </c>
      <c r="K48" s="9">
        <f t="shared" si="12"/>
        <v>1250</v>
      </c>
    </row>
    <row r="49" spans="3:11">
      <c r="C49" s="74"/>
      <c r="D49" s="4" t="s">
        <v>61</v>
      </c>
      <c r="E49" s="23"/>
      <c r="F49" s="9"/>
      <c r="G49" s="23"/>
      <c r="H49" s="24" t="s">
        <v>33</v>
      </c>
      <c r="I49" s="56"/>
      <c r="J49" s="17"/>
      <c r="K49" s="9"/>
    </row>
    <row r="50" spans="3:11">
      <c r="C50" s="74" t="s">
        <v>77</v>
      </c>
      <c r="D50" s="34" t="s">
        <v>78</v>
      </c>
      <c r="E50" s="23"/>
      <c r="F50" s="17">
        <f>SUM(F51)</f>
        <v>0.241674964773145</v>
      </c>
      <c r="G50" s="24"/>
      <c r="H50" s="24" t="s">
        <v>33</v>
      </c>
      <c r="I50" s="56"/>
      <c r="J50" s="17">
        <f>SUM(J51)</f>
        <v>3.02093705966431</v>
      </c>
      <c r="K50" s="9">
        <f t="shared" si="12"/>
        <v>1250</v>
      </c>
    </row>
    <row r="51" spans="3:11">
      <c r="C51" s="74">
        <v>23</v>
      </c>
      <c r="D51" s="4" t="s">
        <v>79</v>
      </c>
      <c r="E51" s="23" t="s">
        <v>80</v>
      </c>
      <c r="F51" s="18">
        <v>0.241674964773145</v>
      </c>
      <c r="G51" s="19">
        <v>400</v>
      </c>
      <c r="H51" s="24">
        <f>(F51/G51)</f>
        <v>0.000604187411932863</v>
      </c>
      <c r="I51" s="54">
        <v>5000</v>
      </c>
      <c r="J51" s="17">
        <f>(H51*I51)</f>
        <v>3.02093705966431</v>
      </c>
      <c r="K51" s="9">
        <f t="shared" si="12"/>
        <v>1250</v>
      </c>
    </row>
    <row r="52" spans="3:11">
      <c r="C52" s="69"/>
      <c r="D52" s="4"/>
      <c r="E52" s="23"/>
      <c r="F52" s="9"/>
      <c r="G52" s="23"/>
      <c r="H52" s="24" t="s">
        <v>33</v>
      </c>
      <c r="I52" s="56"/>
      <c r="J52" s="17"/>
      <c r="K52" s="9"/>
    </row>
    <row r="53" spans="3:11">
      <c r="C53" s="74" t="s">
        <v>81</v>
      </c>
      <c r="D53" s="34" t="s">
        <v>82</v>
      </c>
      <c r="E53" s="23"/>
      <c r="F53" s="17">
        <f>F54+F119+F168+F179+F191+F237+F256+F264+F298</f>
        <v>40.246173380234</v>
      </c>
      <c r="G53" s="23"/>
      <c r="H53" s="24" t="s">
        <v>33</v>
      </c>
      <c r="I53" s="56"/>
      <c r="J53" s="17">
        <f>J54+J119+J168+J179+J191+J237+J256+J264+J298</f>
        <v>453.787596595513</v>
      </c>
      <c r="K53" s="9">
        <f t="shared" ref="K53:K55" si="13">(J53/F53)*100</f>
        <v>1127.52979595914</v>
      </c>
    </row>
    <row r="54" spans="3:11">
      <c r="C54" s="74" t="s">
        <v>83</v>
      </c>
      <c r="D54" s="34" t="s">
        <v>84</v>
      </c>
      <c r="E54" s="23"/>
      <c r="F54" s="17">
        <f>F55+F104+F114</f>
        <v>19.0800686115084</v>
      </c>
      <c r="G54" s="23"/>
      <c r="H54" s="24" t="s">
        <v>33</v>
      </c>
      <c r="I54" s="56"/>
      <c r="J54" s="17">
        <f>J55+J104+J114</f>
        <v>199.063203747004</v>
      </c>
      <c r="K54" s="9">
        <f t="shared" si="13"/>
        <v>1043.30444402562</v>
      </c>
    </row>
    <row r="55" spans="3:11">
      <c r="C55" s="74" t="s">
        <v>85</v>
      </c>
      <c r="D55" s="34" t="s">
        <v>86</v>
      </c>
      <c r="E55" s="23"/>
      <c r="F55" s="17">
        <f>(+F57+F63+F71+F74+F76+F80+F87+F91+F93+F95+F101)</f>
        <v>15.6281515861093</v>
      </c>
      <c r="G55" s="23"/>
      <c r="H55" s="24" t="s">
        <v>33</v>
      </c>
      <c r="I55" s="56"/>
      <c r="J55" s="17">
        <f>(+J57+J63+J71+J74+J76+J80+J87+J91+J93+J95+J101)</f>
        <v>164.391650595577</v>
      </c>
      <c r="K55" s="9">
        <f t="shared" si="13"/>
        <v>1051.89439512279</v>
      </c>
    </row>
    <row r="56" spans="3:11">
      <c r="C56" s="69"/>
      <c r="D56" s="4" t="s">
        <v>61</v>
      </c>
      <c r="E56" s="23"/>
      <c r="F56" s="9"/>
      <c r="G56" s="23"/>
      <c r="H56" s="24" t="s">
        <v>33</v>
      </c>
      <c r="I56" s="56"/>
      <c r="J56" s="17"/>
      <c r="K56" s="9"/>
    </row>
    <row r="57" spans="3:11">
      <c r="C57" s="74" t="s">
        <v>87</v>
      </c>
      <c r="D57" s="34" t="s">
        <v>88</v>
      </c>
      <c r="E57" s="23"/>
      <c r="F57" s="17">
        <f>SUM(F58:F62)</f>
        <v>1.20712667095115</v>
      </c>
      <c r="G57" s="23"/>
      <c r="H57" s="24" t="s">
        <v>33</v>
      </c>
      <c r="I57" s="56"/>
      <c r="J57" s="17">
        <f>SUM(J58:J62)</f>
        <v>8.76410297245472</v>
      </c>
      <c r="K57" s="9">
        <f t="shared" ref="K57:K104" si="14">(J57/F57)*100</f>
        <v>726.030099686978</v>
      </c>
    </row>
    <row r="58" spans="3:11">
      <c r="C58" s="74">
        <v>24</v>
      </c>
      <c r="D58" s="4" t="s">
        <v>89</v>
      </c>
      <c r="E58" s="23" t="s">
        <v>90</v>
      </c>
      <c r="F58" s="18">
        <v>0.674056841390227</v>
      </c>
      <c r="G58" s="19">
        <v>956.25</v>
      </c>
      <c r="H58" s="24">
        <f t="shared" ref="H58:H62" si="15">(F58/G58)</f>
        <v>0.000704896043283898</v>
      </c>
      <c r="I58" s="58">
        <v>5187.5</v>
      </c>
      <c r="J58" s="17">
        <f t="shared" ref="J58:J62" si="16">(H58*I58)</f>
        <v>3.65664822453522</v>
      </c>
      <c r="K58" s="9">
        <f t="shared" si="14"/>
        <v>542.483660130719</v>
      </c>
    </row>
    <row r="59" spans="3:11">
      <c r="C59" s="74">
        <v>25</v>
      </c>
      <c r="D59" s="4" t="s">
        <v>91</v>
      </c>
      <c r="E59" s="23" t="s">
        <v>80</v>
      </c>
      <c r="F59" s="18">
        <v>0.380002868219219</v>
      </c>
      <c r="G59" s="19">
        <v>124.5</v>
      </c>
      <c r="H59" s="24">
        <f t="shared" si="15"/>
        <v>0.00305223187324674</v>
      </c>
      <c r="I59" s="54">
        <v>1362</v>
      </c>
      <c r="J59" s="17">
        <f t="shared" si="16"/>
        <v>4.15713981136206</v>
      </c>
      <c r="K59" s="9">
        <f t="shared" si="14"/>
        <v>1093.97590361446</v>
      </c>
    </row>
    <row r="60" spans="3:11">
      <c r="C60" s="74">
        <v>26</v>
      </c>
      <c r="D60" s="4" t="s">
        <v>92</v>
      </c>
      <c r="E60" s="23" t="s">
        <v>80</v>
      </c>
      <c r="F60" s="18">
        <v>0.0229334531174229</v>
      </c>
      <c r="G60" s="19">
        <v>172.679262659</v>
      </c>
      <c r="H60" s="24">
        <f t="shared" si="15"/>
        <v>0.000132809538124511</v>
      </c>
      <c r="I60" s="54">
        <v>1550</v>
      </c>
      <c r="J60" s="17">
        <f t="shared" si="16"/>
        <v>0.205854784092992</v>
      </c>
      <c r="K60" s="9">
        <f t="shared" si="14"/>
        <v>897.617916669518</v>
      </c>
    </row>
    <row r="61" spans="3:11">
      <c r="C61" s="74">
        <v>27</v>
      </c>
      <c r="D61" s="4" t="s">
        <v>93</v>
      </c>
      <c r="E61" s="23" t="s">
        <v>94</v>
      </c>
      <c r="F61" s="18">
        <v>0.0746069837809583</v>
      </c>
      <c r="G61" s="19">
        <v>47.5833333333333</v>
      </c>
      <c r="H61" s="24">
        <f t="shared" si="15"/>
        <v>0.00156792260135114</v>
      </c>
      <c r="I61" s="54">
        <v>263.75</v>
      </c>
      <c r="J61" s="17">
        <f t="shared" si="16"/>
        <v>0.413539586106363</v>
      </c>
      <c r="K61" s="9">
        <f t="shared" si="14"/>
        <v>554.290718038529</v>
      </c>
    </row>
    <row r="62" spans="3:11">
      <c r="C62" s="74">
        <v>28</v>
      </c>
      <c r="D62" s="4" t="s">
        <v>95</v>
      </c>
      <c r="E62" s="23" t="s">
        <v>96</v>
      </c>
      <c r="F62" s="18">
        <v>0.0555265244433202</v>
      </c>
      <c r="G62" s="19">
        <v>71.3125</v>
      </c>
      <c r="H62" s="24">
        <f t="shared" si="15"/>
        <v>0.000778636626724911</v>
      </c>
      <c r="I62" s="54">
        <v>425</v>
      </c>
      <c r="J62" s="17">
        <f t="shared" si="16"/>
        <v>0.330920566358087</v>
      </c>
      <c r="K62" s="9">
        <f t="shared" si="14"/>
        <v>595.968448729185</v>
      </c>
    </row>
    <row r="63" spans="3:11">
      <c r="C63" s="74" t="s">
        <v>97</v>
      </c>
      <c r="D63" s="34" t="s">
        <v>98</v>
      </c>
      <c r="E63" s="23"/>
      <c r="F63" s="17">
        <f>SUM(F64:F70)</f>
        <v>0.493204910819655</v>
      </c>
      <c r="G63" s="23"/>
      <c r="H63" s="24" t="s">
        <v>33</v>
      </c>
      <c r="I63" s="56"/>
      <c r="J63" s="17">
        <f>SUM(J64:J70)</f>
        <v>18.5461622963326</v>
      </c>
      <c r="K63" s="9">
        <f t="shared" si="14"/>
        <v>3760.33609752806</v>
      </c>
    </row>
    <row r="64" spans="3:11">
      <c r="C64" s="74">
        <v>29</v>
      </c>
      <c r="D64" s="4" t="s">
        <v>99</v>
      </c>
      <c r="E64" s="23" t="s">
        <v>100</v>
      </c>
      <c r="F64" s="18">
        <v>0.258736672440248</v>
      </c>
      <c r="G64" s="19">
        <v>15.5</v>
      </c>
      <c r="H64" s="24">
        <f t="shared" ref="H64:H70" si="17">(F64/G64)</f>
        <v>0.0166926885445321</v>
      </c>
      <c r="I64" s="54">
        <v>1033</v>
      </c>
      <c r="J64" s="17">
        <f t="shared" ref="J64:J70" si="18">(H64*I64)</f>
        <v>17.2435472665017</v>
      </c>
      <c r="K64" s="9">
        <f t="shared" si="14"/>
        <v>6664.51612903226</v>
      </c>
    </row>
    <row r="65" spans="3:11">
      <c r="C65" s="74">
        <v>30</v>
      </c>
      <c r="D65" s="4" t="s">
        <v>101</v>
      </c>
      <c r="E65" s="23" t="s">
        <v>102</v>
      </c>
      <c r="F65" s="18">
        <v>0.0799975572381219</v>
      </c>
      <c r="G65" s="19">
        <v>1499.625</v>
      </c>
      <c r="H65" s="24">
        <f t="shared" si="17"/>
        <v>5.3345041085686e-5</v>
      </c>
      <c r="I65" s="54">
        <v>2150</v>
      </c>
      <c r="J65" s="17">
        <f t="shared" si="18"/>
        <v>0.114691838334225</v>
      </c>
      <c r="K65" s="9">
        <f t="shared" si="14"/>
        <v>143.36917562724</v>
      </c>
    </row>
    <row r="66" spans="3:11">
      <c r="C66" s="74">
        <v>31</v>
      </c>
      <c r="D66" s="4" t="s">
        <v>103</v>
      </c>
      <c r="E66" s="23" t="s">
        <v>104</v>
      </c>
      <c r="F66" s="18">
        <v>0.0722553913332024</v>
      </c>
      <c r="G66" s="19">
        <v>564</v>
      </c>
      <c r="H66" s="24">
        <f t="shared" si="17"/>
        <v>0.000128112395980855</v>
      </c>
      <c r="I66" s="54">
        <v>2525</v>
      </c>
      <c r="J66" s="17">
        <f t="shared" si="18"/>
        <v>0.32348379985166</v>
      </c>
      <c r="K66" s="9">
        <f t="shared" si="14"/>
        <v>447.695035460993</v>
      </c>
    </row>
    <row r="67" spans="3:11">
      <c r="C67" s="74">
        <v>32</v>
      </c>
      <c r="D67" s="4" t="s">
        <v>105</v>
      </c>
      <c r="E67" s="23" t="s">
        <v>106</v>
      </c>
      <c r="F67" s="18">
        <v>0.0228828034339328</v>
      </c>
      <c r="G67" s="19">
        <v>56.4583333333333</v>
      </c>
      <c r="H67" s="24">
        <f t="shared" si="17"/>
        <v>0.000405304267464493</v>
      </c>
      <c r="I67" s="54">
        <v>900</v>
      </c>
      <c r="J67" s="17">
        <f t="shared" si="18"/>
        <v>0.364773840718043</v>
      </c>
      <c r="K67" s="9">
        <f t="shared" si="14"/>
        <v>1594.09594095941</v>
      </c>
    </row>
    <row r="68" spans="3:11">
      <c r="C68" s="74">
        <v>33</v>
      </c>
      <c r="D68" s="4" t="s">
        <v>107</v>
      </c>
      <c r="E68" s="23" t="s">
        <v>108</v>
      </c>
      <c r="F68" s="18">
        <v>0.0228357715849777</v>
      </c>
      <c r="G68" s="19">
        <v>120.5</v>
      </c>
      <c r="H68" s="24">
        <f t="shared" si="17"/>
        <v>0.000189508477883632</v>
      </c>
      <c r="I68" s="54">
        <v>872</v>
      </c>
      <c r="J68" s="17">
        <f t="shared" si="18"/>
        <v>0.165251392714527</v>
      </c>
      <c r="K68" s="9">
        <f t="shared" si="14"/>
        <v>723.651452282158</v>
      </c>
    </row>
    <row r="69" spans="3:11">
      <c r="C69" s="74">
        <v>34</v>
      </c>
      <c r="D69" s="4" t="s">
        <v>109</v>
      </c>
      <c r="E69" s="23" t="s">
        <v>110</v>
      </c>
      <c r="F69" s="18">
        <v>0.0224414276206617</v>
      </c>
      <c r="G69" s="19">
        <v>25.69</v>
      </c>
      <c r="H69" s="24">
        <f t="shared" si="17"/>
        <v>0.000873547202049891</v>
      </c>
      <c r="I69" s="54">
        <v>275</v>
      </c>
      <c r="J69" s="17">
        <f t="shared" si="18"/>
        <v>0.24022548056372</v>
      </c>
      <c r="K69" s="9">
        <f t="shared" si="14"/>
        <v>1070.45543012845</v>
      </c>
    </row>
    <row r="70" spans="3:11">
      <c r="C70" s="74">
        <v>35</v>
      </c>
      <c r="D70" s="4" t="s">
        <v>111</v>
      </c>
      <c r="E70" s="23" t="s">
        <v>96</v>
      </c>
      <c r="F70" s="18">
        <v>0.0140552871685105</v>
      </c>
      <c r="G70" s="19">
        <v>80.2083333333333</v>
      </c>
      <c r="H70" s="24">
        <f t="shared" si="17"/>
        <v>0.000175234749113897</v>
      </c>
      <c r="I70" s="54">
        <v>537.5</v>
      </c>
      <c r="J70" s="17">
        <f t="shared" si="18"/>
        <v>0.0941886776487198</v>
      </c>
      <c r="K70" s="9">
        <f t="shared" si="14"/>
        <v>670.12987012987</v>
      </c>
    </row>
    <row r="71" spans="3:11">
      <c r="C71" s="74" t="s">
        <v>112</v>
      </c>
      <c r="D71" s="34" t="s">
        <v>113</v>
      </c>
      <c r="E71" s="23"/>
      <c r="F71" s="17">
        <f>SUM(F72:F73)</f>
        <v>0.804928387859648</v>
      </c>
      <c r="G71" s="24"/>
      <c r="H71" s="24" t="s">
        <v>33</v>
      </c>
      <c r="I71" s="56"/>
      <c r="J71" s="17">
        <f>SUM(J72:J73)</f>
        <v>4.38312236031139</v>
      </c>
      <c r="K71" s="9">
        <f t="shared" si="14"/>
        <v>544.535691176996</v>
      </c>
    </row>
    <row r="72" spans="3:11">
      <c r="C72" s="74">
        <v>36</v>
      </c>
      <c r="D72" s="4" t="s">
        <v>114</v>
      </c>
      <c r="E72" s="23" t="s">
        <v>115</v>
      </c>
      <c r="F72" s="18">
        <v>0.269568469038066</v>
      </c>
      <c r="G72" s="19">
        <v>776.916666666667</v>
      </c>
      <c r="H72" s="24">
        <f t="shared" ref="H72:H75" si="19">(F72/G72)</f>
        <v>0.00034697217939041</v>
      </c>
      <c r="I72" s="54">
        <v>4380</v>
      </c>
      <c r="J72" s="17">
        <f t="shared" ref="J72:J75" si="20">(H72*I72)</f>
        <v>1.51973814572999</v>
      </c>
      <c r="K72" s="9">
        <f t="shared" si="14"/>
        <v>563.767027780757</v>
      </c>
    </row>
    <row r="73" spans="3:11">
      <c r="C73" s="74">
        <v>37</v>
      </c>
      <c r="D73" s="4" t="s">
        <v>116</v>
      </c>
      <c r="E73" s="23" t="s">
        <v>117</v>
      </c>
      <c r="F73" s="18">
        <v>0.535359918821582</v>
      </c>
      <c r="G73" s="19">
        <v>1843.5</v>
      </c>
      <c r="H73" s="24">
        <f t="shared" si="19"/>
        <v>0.000290404078557951</v>
      </c>
      <c r="I73" s="59">
        <v>9860</v>
      </c>
      <c r="J73" s="17">
        <f t="shared" si="20"/>
        <v>2.86338421458139</v>
      </c>
      <c r="K73" s="9">
        <f t="shared" si="14"/>
        <v>534.852183346895</v>
      </c>
    </row>
    <row r="74" spans="3:11">
      <c r="C74" s="74" t="s">
        <v>118</v>
      </c>
      <c r="D74" s="34" t="s">
        <v>119</v>
      </c>
      <c r="E74" s="23"/>
      <c r="F74" s="17">
        <f>SUM(F75)</f>
        <v>0.142640362211805</v>
      </c>
      <c r="G74" s="23"/>
      <c r="H74" s="24" t="s">
        <v>33</v>
      </c>
      <c r="I74" s="60"/>
      <c r="J74" s="17">
        <f>SUM(J75)</f>
        <v>1.42640362211805</v>
      </c>
      <c r="K74" s="9">
        <f t="shared" si="14"/>
        <v>1000</v>
      </c>
    </row>
    <row r="75" spans="3:11">
      <c r="C75" s="74">
        <v>38</v>
      </c>
      <c r="D75" s="4" t="s">
        <v>120</v>
      </c>
      <c r="E75" s="23" t="s">
        <v>121</v>
      </c>
      <c r="F75" s="18">
        <v>0.142640362211805</v>
      </c>
      <c r="G75" s="19">
        <v>975</v>
      </c>
      <c r="H75" s="24">
        <f t="shared" si="19"/>
        <v>0.000146297807396723</v>
      </c>
      <c r="I75" s="54">
        <v>9750</v>
      </c>
      <c r="J75" s="17">
        <f t="shared" si="20"/>
        <v>1.42640362211805</v>
      </c>
      <c r="K75" s="9">
        <f t="shared" si="14"/>
        <v>1000</v>
      </c>
    </row>
    <row r="76" spans="3:11">
      <c r="C76" s="74" t="s">
        <v>122</v>
      </c>
      <c r="D76" s="34" t="s">
        <v>123</v>
      </c>
      <c r="E76" s="23"/>
      <c r="F76" s="17">
        <f>SUM(F77:F79)</f>
        <v>1.35452810341103</v>
      </c>
      <c r="G76" s="24"/>
      <c r="H76" s="24" t="s">
        <v>33</v>
      </c>
      <c r="I76" s="60"/>
      <c r="J76" s="17">
        <f>SUM(J77:J79)</f>
        <v>14.6387884102617</v>
      </c>
      <c r="K76" s="9">
        <f t="shared" si="14"/>
        <v>1080.72976658054</v>
      </c>
    </row>
    <row r="77" spans="3:11">
      <c r="C77" s="74">
        <v>39</v>
      </c>
      <c r="D77" s="4" t="s">
        <v>124</v>
      </c>
      <c r="E77" s="23" t="s">
        <v>125</v>
      </c>
      <c r="F77" s="18">
        <v>0.856866020444238</v>
      </c>
      <c r="G77" s="19">
        <v>691.333333333333</v>
      </c>
      <c r="H77" s="24">
        <f t="shared" ref="H77:H79" si="21">(F77/G77)</f>
        <v>0.00123943975956254</v>
      </c>
      <c r="I77" s="54">
        <v>8490</v>
      </c>
      <c r="J77" s="17">
        <f t="shared" ref="J77:J79" si="22">(H77*I77)</f>
        <v>10.522843558686</v>
      </c>
      <c r="K77" s="9">
        <f t="shared" si="14"/>
        <v>1228.06171648988</v>
      </c>
    </row>
    <row r="78" spans="3:11">
      <c r="C78" s="74">
        <v>40</v>
      </c>
      <c r="D78" s="4" t="s">
        <v>126</v>
      </c>
      <c r="E78" s="23" t="s">
        <v>127</v>
      </c>
      <c r="F78" s="18">
        <v>0.378584677081496</v>
      </c>
      <c r="G78" s="19">
        <v>632.25</v>
      </c>
      <c r="H78" s="24">
        <f t="shared" si="21"/>
        <v>0.000598789524842224</v>
      </c>
      <c r="I78" s="54">
        <v>5650</v>
      </c>
      <c r="J78" s="17">
        <f t="shared" si="22"/>
        <v>3.38316081535856</v>
      </c>
      <c r="K78" s="9">
        <f t="shared" si="14"/>
        <v>893.633847370502</v>
      </c>
    </row>
    <row r="79" spans="3:11">
      <c r="C79" s="74">
        <v>41</v>
      </c>
      <c r="D79" s="4" t="s">
        <v>128</v>
      </c>
      <c r="E79" s="23" t="s">
        <v>129</v>
      </c>
      <c r="F79" s="18">
        <v>0.119077405885291</v>
      </c>
      <c r="G79" s="19">
        <v>31.2</v>
      </c>
      <c r="H79" s="24">
        <f t="shared" si="21"/>
        <v>0.00381658352196446</v>
      </c>
      <c r="I79" s="54">
        <v>192</v>
      </c>
      <c r="J79" s="17">
        <f t="shared" si="22"/>
        <v>0.732784036217175</v>
      </c>
      <c r="K79" s="9">
        <f t="shared" si="14"/>
        <v>615.384615384615</v>
      </c>
    </row>
    <row r="80" spans="3:11">
      <c r="C80" s="74" t="s">
        <v>130</v>
      </c>
      <c r="D80" s="34" t="s">
        <v>131</v>
      </c>
      <c r="E80" s="23"/>
      <c r="F80" s="17">
        <f>SUM(F81:F86)</f>
        <v>8.4756456785473</v>
      </c>
      <c r="G80" s="24"/>
      <c r="H80" s="24" t="s">
        <v>33</v>
      </c>
      <c r="I80" s="60"/>
      <c r="J80" s="17">
        <f>SUM(J81:J86)</f>
        <v>82.3226534175534</v>
      </c>
      <c r="K80" s="9">
        <f t="shared" si="14"/>
        <v>971.284743838693</v>
      </c>
    </row>
    <row r="81" spans="3:11">
      <c r="C81" s="74">
        <v>42</v>
      </c>
      <c r="D81" s="4" t="s">
        <v>132</v>
      </c>
      <c r="E81" s="23" t="s">
        <v>133</v>
      </c>
      <c r="F81" s="18">
        <v>5.74224868097371</v>
      </c>
      <c r="G81" s="19">
        <v>1015</v>
      </c>
      <c r="H81" s="24">
        <f t="shared" ref="H81:H86" si="23">(F81/G81)</f>
        <v>0.00565738786302829</v>
      </c>
      <c r="I81" s="54">
        <v>7820</v>
      </c>
      <c r="J81" s="17">
        <f t="shared" ref="J81:J86" si="24">(H81*I81)</f>
        <v>44.2407730888812</v>
      </c>
      <c r="K81" s="9">
        <f t="shared" si="14"/>
        <v>770.443349753695</v>
      </c>
    </row>
    <row r="82" spans="3:11">
      <c r="C82" s="74">
        <v>43</v>
      </c>
      <c r="D82" s="4" t="s">
        <v>134</v>
      </c>
      <c r="E82" s="23" t="s">
        <v>135</v>
      </c>
      <c r="F82" s="18">
        <v>1.62393015206048</v>
      </c>
      <c r="G82" s="19">
        <v>45.3</v>
      </c>
      <c r="H82" s="24">
        <f t="shared" si="23"/>
        <v>0.0358483477276044</v>
      </c>
      <c r="I82" s="54">
        <v>544</v>
      </c>
      <c r="J82" s="17">
        <f t="shared" si="24"/>
        <v>19.5015011638168</v>
      </c>
      <c r="K82" s="9">
        <f t="shared" si="14"/>
        <v>1200.88300220751</v>
      </c>
    </row>
    <row r="83" spans="3:11">
      <c r="C83" s="74">
        <v>44</v>
      </c>
      <c r="D83" s="4" t="s">
        <v>136</v>
      </c>
      <c r="E83" s="23" t="s">
        <v>137</v>
      </c>
      <c r="F83" s="18">
        <v>0.381406588018803</v>
      </c>
      <c r="G83" s="19">
        <v>980.416666666667</v>
      </c>
      <c r="H83" s="24">
        <f t="shared" si="23"/>
        <v>0.000389024994154325</v>
      </c>
      <c r="I83" s="54">
        <v>12300</v>
      </c>
      <c r="J83" s="17">
        <f t="shared" si="24"/>
        <v>4.7850074280982</v>
      </c>
      <c r="K83" s="9">
        <f t="shared" si="14"/>
        <v>1254.56863578411</v>
      </c>
    </row>
    <row r="84" spans="3:11">
      <c r="C84" s="74">
        <v>45</v>
      </c>
      <c r="D84" s="4" t="s">
        <v>138</v>
      </c>
      <c r="E84" s="23" t="s">
        <v>139</v>
      </c>
      <c r="F84" s="18">
        <v>0.211889333046415</v>
      </c>
      <c r="G84" s="19">
        <v>263.333333333333</v>
      </c>
      <c r="H84" s="24">
        <f t="shared" si="23"/>
        <v>0.000804643036885121</v>
      </c>
      <c r="I84" s="54">
        <v>3951.79</v>
      </c>
      <c r="J84" s="17">
        <f t="shared" si="24"/>
        <v>3.17978030673225</v>
      </c>
      <c r="K84" s="9">
        <f t="shared" si="14"/>
        <v>1500.67974683544</v>
      </c>
    </row>
    <row r="85" spans="3:11">
      <c r="C85" s="74">
        <v>46</v>
      </c>
      <c r="D85" s="4" t="s">
        <v>140</v>
      </c>
      <c r="E85" s="23" t="s">
        <v>141</v>
      </c>
      <c r="F85" s="18">
        <v>0.0466194158181277</v>
      </c>
      <c r="G85" s="19">
        <v>2080</v>
      </c>
      <c r="H85" s="24">
        <f t="shared" si="23"/>
        <v>2.24131806817922e-5</v>
      </c>
      <c r="I85" s="54">
        <v>24490.71</v>
      </c>
      <c r="J85" s="17">
        <f t="shared" si="24"/>
        <v>0.548914708255374</v>
      </c>
      <c r="K85" s="9">
        <f t="shared" si="14"/>
        <v>1177.43798076923</v>
      </c>
    </row>
    <row r="86" spans="3:11">
      <c r="C86" s="74">
        <v>47</v>
      </c>
      <c r="D86" s="4" t="s">
        <v>142</v>
      </c>
      <c r="E86" s="23" t="s">
        <v>28</v>
      </c>
      <c r="F86" s="18">
        <v>0.469551508629765</v>
      </c>
      <c r="G86" s="19">
        <v>46.25</v>
      </c>
      <c r="H86" s="24">
        <f t="shared" si="23"/>
        <v>0.0101524650514544</v>
      </c>
      <c r="I86" s="54">
        <v>991.55</v>
      </c>
      <c r="J86" s="17">
        <f t="shared" si="24"/>
        <v>10.0666767217696</v>
      </c>
      <c r="K86" s="9">
        <f t="shared" si="14"/>
        <v>2143.89189189189</v>
      </c>
    </row>
    <row r="87" spans="3:11">
      <c r="C87" s="74">
        <v>13117</v>
      </c>
      <c r="D87" s="34" t="s">
        <v>143</v>
      </c>
      <c r="E87" s="23"/>
      <c r="F87" s="17">
        <f>SUM(F88:F90)</f>
        <v>0.658999414055518</v>
      </c>
      <c r="G87" s="23"/>
      <c r="H87" s="24" t="s">
        <v>33</v>
      </c>
      <c r="I87" s="60"/>
      <c r="J87" s="17">
        <f>SUM(J88:J90)</f>
        <v>6.45813181213253</v>
      </c>
      <c r="K87" s="9">
        <f t="shared" si="14"/>
        <v>979.990524177987</v>
      </c>
    </row>
    <row r="88" spans="3:11">
      <c r="C88" s="74">
        <v>48</v>
      </c>
      <c r="D88" s="4" t="s">
        <v>144</v>
      </c>
      <c r="E88" s="23" t="s">
        <v>47</v>
      </c>
      <c r="F88" s="18">
        <v>0.458788450888113</v>
      </c>
      <c r="G88" s="19">
        <v>36.6666666666667</v>
      </c>
      <c r="H88" s="24">
        <f t="shared" ref="H88:H90" si="25">(F88/G88)</f>
        <v>0.0125124122969485</v>
      </c>
      <c r="I88" s="54">
        <v>416.67</v>
      </c>
      <c r="J88" s="17">
        <f t="shared" ref="J88:J90" si="26">(H88*I88)</f>
        <v>5.21354683176954</v>
      </c>
      <c r="K88" s="9">
        <f t="shared" si="14"/>
        <v>1136.37272727273</v>
      </c>
    </row>
    <row r="89" spans="3:11">
      <c r="C89" s="74">
        <v>49</v>
      </c>
      <c r="D89" s="4" t="s">
        <v>145</v>
      </c>
      <c r="E89" s="23" t="s">
        <v>146</v>
      </c>
      <c r="F89" s="18">
        <v>0.101089532577225</v>
      </c>
      <c r="G89" s="19">
        <v>400.2</v>
      </c>
      <c r="H89" s="24">
        <f t="shared" si="25"/>
        <v>0.000252597532676724</v>
      </c>
      <c r="I89" s="54">
        <v>678.89</v>
      </c>
      <c r="J89" s="17">
        <f t="shared" si="26"/>
        <v>0.171485938958901</v>
      </c>
      <c r="K89" s="9">
        <f t="shared" si="14"/>
        <v>169.63768115942</v>
      </c>
    </row>
    <row r="90" spans="3:11">
      <c r="C90" s="74">
        <v>50</v>
      </c>
      <c r="D90" s="4" t="s">
        <v>147</v>
      </c>
      <c r="E90" s="23" t="s">
        <v>148</v>
      </c>
      <c r="F90" s="18">
        <v>0.0991214305901802</v>
      </c>
      <c r="G90" s="19">
        <v>380</v>
      </c>
      <c r="H90" s="24">
        <f t="shared" si="25"/>
        <v>0.000260845869974158</v>
      </c>
      <c r="I90" s="54">
        <v>4113.92</v>
      </c>
      <c r="J90" s="17">
        <f t="shared" si="26"/>
        <v>1.07309904140409</v>
      </c>
      <c r="K90" s="9">
        <f t="shared" si="14"/>
        <v>1082.61052631579</v>
      </c>
    </row>
    <row r="91" spans="3:11">
      <c r="C91" s="74" t="s">
        <v>149</v>
      </c>
      <c r="D91" s="34" t="s">
        <v>150</v>
      </c>
      <c r="E91" s="23"/>
      <c r="F91" s="17">
        <f>SUM(F92)</f>
        <v>0.846012516839211</v>
      </c>
      <c r="G91" s="24"/>
      <c r="H91" s="24" t="s">
        <v>33</v>
      </c>
      <c r="I91" s="54"/>
      <c r="J91" s="17">
        <f>SUM(J92)</f>
        <v>8.53062621146204</v>
      </c>
      <c r="K91" s="9">
        <f t="shared" si="14"/>
        <v>1008.33333333333</v>
      </c>
    </row>
    <row r="92" spans="3:11">
      <c r="C92" s="74">
        <v>51</v>
      </c>
      <c r="D92" s="4" t="s">
        <v>151</v>
      </c>
      <c r="E92" s="23" t="s">
        <v>152</v>
      </c>
      <c r="F92" s="18">
        <v>0.846012516839211</v>
      </c>
      <c r="G92" s="19">
        <v>450</v>
      </c>
      <c r="H92" s="24">
        <f t="shared" ref="H92:H100" si="27">(F92/G92)</f>
        <v>0.00188002781519825</v>
      </c>
      <c r="I92" s="61">
        <v>4537.5</v>
      </c>
      <c r="J92" s="17">
        <f t="shared" ref="J92:J100" si="28">(H92*I92)</f>
        <v>8.53062621146204</v>
      </c>
      <c r="K92" s="9">
        <f t="shared" si="14"/>
        <v>1008.33333333333</v>
      </c>
    </row>
    <row r="93" spans="3:11">
      <c r="C93" s="74" t="s">
        <v>153</v>
      </c>
      <c r="D93" s="34" t="s">
        <v>154</v>
      </c>
      <c r="E93" s="23"/>
      <c r="F93" s="17">
        <f>SUM(F94)</f>
        <v>0.244214684616722</v>
      </c>
      <c r="G93" s="23"/>
      <c r="H93" s="24" t="s">
        <v>33</v>
      </c>
      <c r="I93" s="60"/>
      <c r="J93" s="17">
        <f>SUM(J94)</f>
        <v>8.73699087206376</v>
      </c>
      <c r="K93" s="9">
        <f t="shared" si="14"/>
        <v>3577.58620689655</v>
      </c>
    </row>
    <row r="94" spans="3:11">
      <c r="C94" s="74">
        <v>52</v>
      </c>
      <c r="D94" s="4" t="s">
        <v>155</v>
      </c>
      <c r="E94" s="23" t="s">
        <v>156</v>
      </c>
      <c r="F94" s="18">
        <v>0.244214684616722</v>
      </c>
      <c r="G94" s="19">
        <v>1.16</v>
      </c>
      <c r="H94" s="24">
        <f t="shared" si="27"/>
        <v>0.210529900531657</v>
      </c>
      <c r="I94" s="51">
        <v>41.5</v>
      </c>
      <c r="J94" s="17">
        <f t="shared" si="28"/>
        <v>8.73699087206376</v>
      </c>
      <c r="K94" s="9">
        <f t="shared" si="14"/>
        <v>3577.58620689655</v>
      </c>
    </row>
    <row r="95" spans="3:11">
      <c r="C95" s="74" t="s">
        <v>157</v>
      </c>
      <c r="D95" s="34" t="s">
        <v>158</v>
      </c>
      <c r="E95" s="23"/>
      <c r="F95" s="17">
        <f>SUM(F96:F100)</f>
        <v>0.468183967175532</v>
      </c>
      <c r="G95" s="24"/>
      <c r="H95" s="24" t="s">
        <v>33</v>
      </c>
      <c r="I95" s="60"/>
      <c r="J95" s="17">
        <f>SUM(J96:J100)</f>
        <v>1.37034193204088</v>
      </c>
      <c r="K95" s="9">
        <f t="shared" si="14"/>
        <v>292.693049765865</v>
      </c>
    </row>
    <row r="96" spans="3:11">
      <c r="C96" s="74">
        <v>53</v>
      </c>
      <c r="D96" s="4" t="s">
        <v>159</v>
      </c>
      <c r="E96" s="23" t="s">
        <v>160</v>
      </c>
      <c r="F96" s="18">
        <v>0.323843222732273</v>
      </c>
      <c r="G96" s="19">
        <v>197.291666666667</v>
      </c>
      <c r="H96" s="24">
        <f t="shared" si="27"/>
        <v>0.0016414440011773</v>
      </c>
      <c r="I96" s="54">
        <v>296.4</v>
      </c>
      <c r="J96" s="17">
        <f t="shared" si="28"/>
        <v>0.486524001948953</v>
      </c>
      <c r="K96" s="9">
        <f t="shared" si="14"/>
        <v>150.234424498416</v>
      </c>
    </row>
    <row r="97" spans="3:11">
      <c r="C97" s="74">
        <v>54</v>
      </c>
      <c r="D97" s="4" t="s">
        <v>161</v>
      </c>
      <c r="E97" s="23" t="s">
        <v>162</v>
      </c>
      <c r="F97" s="18">
        <v>0.0137658604057098</v>
      </c>
      <c r="G97" s="19">
        <v>108.24</v>
      </c>
      <c r="H97" s="24">
        <f t="shared" si="27"/>
        <v>0.000127179050311436</v>
      </c>
      <c r="I97" s="54">
        <v>529.63</v>
      </c>
      <c r="J97" s="17">
        <f t="shared" si="28"/>
        <v>0.0673578404164457</v>
      </c>
      <c r="K97" s="9">
        <f t="shared" si="14"/>
        <v>489.310790835181</v>
      </c>
    </row>
    <row r="98" spans="3:11">
      <c r="C98" s="74">
        <v>55</v>
      </c>
      <c r="D98" s="4" t="s">
        <v>163</v>
      </c>
      <c r="E98" s="23" t="s">
        <v>164</v>
      </c>
      <c r="F98" s="18">
        <v>0.054683568996663</v>
      </c>
      <c r="G98" s="19">
        <v>99.5</v>
      </c>
      <c r="H98" s="24">
        <f t="shared" si="27"/>
        <v>0.000549583608006663</v>
      </c>
      <c r="I98" s="54">
        <v>577.8</v>
      </c>
      <c r="J98" s="17">
        <f t="shared" si="28"/>
        <v>0.31754940870625</v>
      </c>
      <c r="K98" s="9">
        <f t="shared" si="14"/>
        <v>580.70351758794</v>
      </c>
    </row>
    <row r="99" spans="3:11">
      <c r="C99" s="74">
        <v>56</v>
      </c>
      <c r="D99" s="4" t="s">
        <v>165</v>
      </c>
      <c r="E99" s="23" t="s">
        <v>166</v>
      </c>
      <c r="F99" s="18">
        <v>0.0406825493461777</v>
      </c>
      <c r="G99" s="19">
        <v>737.5925</v>
      </c>
      <c r="H99" s="24">
        <f t="shared" si="27"/>
        <v>5.51558609207356e-5</v>
      </c>
      <c r="I99" s="51">
        <v>3840</v>
      </c>
      <c r="J99" s="17">
        <f t="shared" si="28"/>
        <v>0.211798505935625</v>
      </c>
      <c r="K99" s="9">
        <f t="shared" si="14"/>
        <v>520.612668919492</v>
      </c>
    </row>
    <row r="100" spans="3:11">
      <c r="C100" s="74">
        <v>57</v>
      </c>
      <c r="D100" s="4" t="s">
        <v>167</v>
      </c>
      <c r="E100" s="23" t="s">
        <v>168</v>
      </c>
      <c r="F100" s="18">
        <v>0.0352087656947089</v>
      </c>
      <c r="G100" s="19">
        <v>1022.74</v>
      </c>
      <c r="H100" s="24">
        <f t="shared" si="27"/>
        <v>3.44259202678187e-5</v>
      </c>
      <c r="I100" s="51">
        <v>8340</v>
      </c>
      <c r="J100" s="17">
        <f t="shared" si="28"/>
        <v>0.287112175033608</v>
      </c>
      <c r="K100" s="9">
        <f t="shared" si="14"/>
        <v>815.456518763322</v>
      </c>
    </row>
    <row r="101" spans="3:11">
      <c r="C101" s="74" t="s">
        <v>169</v>
      </c>
      <c r="D101" s="34" t="s">
        <v>170</v>
      </c>
      <c r="E101" s="23"/>
      <c r="F101" s="17">
        <f>SUM(F102:F103)</f>
        <v>0.932666889621749</v>
      </c>
      <c r="G101" s="24"/>
      <c r="H101" s="24" t="s">
        <v>33</v>
      </c>
      <c r="I101" s="60"/>
      <c r="J101" s="17">
        <f>SUM(J102:J103)</f>
        <v>9.21432668884556</v>
      </c>
      <c r="K101" s="9">
        <f t="shared" si="14"/>
        <v>987.954734040415</v>
      </c>
    </row>
    <row r="102" spans="3:11">
      <c r="C102" s="74">
        <v>58</v>
      </c>
      <c r="D102" s="4" t="s">
        <v>171</v>
      </c>
      <c r="E102" s="23" t="s">
        <v>133</v>
      </c>
      <c r="F102" s="18">
        <v>0.706754829917639</v>
      </c>
      <c r="G102" s="19">
        <v>507.041666666667</v>
      </c>
      <c r="H102" s="24">
        <f t="shared" ref="H102:H108" si="29">(F102/G102)</f>
        <v>0.00139387919451256</v>
      </c>
      <c r="I102" s="54">
        <v>4690.8</v>
      </c>
      <c r="J102" s="17">
        <f t="shared" ref="J102:J108" si="30">(H102*I102)</f>
        <v>6.53840852561951</v>
      </c>
      <c r="K102" s="9">
        <f t="shared" si="14"/>
        <v>925.131070753553</v>
      </c>
    </row>
    <row r="103" spans="3:11">
      <c r="C103" s="74">
        <v>59</v>
      </c>
      <c r="D103" s="4" t="s">
        <v>172</v>
      </c>
      <c r="E103" s="23" t="s">
        <v>133</v>
      </c>
      <c r="F103" s="18">
        <v>0.22591205970411</v>
      </c>
      <c r="G103" s="19">
        <v>310.748333333333</v>
      </c>
      <c r="H103" s="24">
        <f t="shared" si="29"/>
        <v>0.000726993632695623</v>
      </c>
      <c r="I103" s="54">
        <v>3680.8</v>
      </c>
      <c r="J103" s="17">
        <f t="shared" si="30"/>
        <v>2.67591816322605</v>
      </c>
      <c r="K103" s="9">
        <f t="shared" si="14"/>
        <v>1184.49549206486</v>
      </c>
    </row>
    <row r="104" spans="3:11">
      <c r="C104" s="74" t="s">
        <v>173</v>
      </c>
      <c r="D104" s="34" t="s">
        <v>174</v>
      </c>
      <c r="E104" s="23"/>
      <c r="F104" s="17">
        <f>F106+F109+F111</f>
        <v>2.99761107149984</v>
      </c>
      <c r="G104" s="24"/>
      <c r="H104" s="24" t="s">
        <v>33</v>
      </c>
      <c r="I104" s="60"/>
      <c r="J104" s="17">
        <f>J106+J109+J111</f>
        <v>31.4927582309134</v>
      </c>
      <c r="K104" s="9">
        <f t="shared" si="14"/>
        <v>1050.59520664087</v>
      </c>
    </row>
    <row r="105" spans="3:11">
      <c r="C105" s="74"/>
      <c r="D105" s="4" t="s">
        <v>61</v>
      </c>
      <c r="E105" s="23"/>
      <c r="F105" s="9"/>
      <c r="G105" s="24"/>
      <c r="H105" s="24" t="s">
        <v>33</v>
      </c>
      <c r="I105" s="60"/>
      <c r="J105" s="9"/>
      <c r="K105" s="9"/>
    </row>
    <row r="106" spans="3:11">
      <c r="C106" s="74" t="s">
        <v>175</v>
      </c>
      <c r="D106" s="34" t="s">
        <v>176</v>
      </c>
      <c r="E106" s="23"/>
      <c r="F106" s="17">
        <f>SUM(F107:F108)</f>
        <v>0.831208337921953</v>
      </c>
      <c r="G106" s="24"/>
      <c r="H106" s="24" t="s">
        <v>33</v>
      </c>
      <c r="I106" s="60"/>
      <c r="J106" s="17">
        <f>SUM(J107:J108)</f>
        <v>8.4604676521248</v>
      </c>
      <c r="K106" s="9">
        <f t="shared" ref="K106:K114" si="31">(J106/F106)*100</f>
        <v>1017.85163431785</v>
      </c>
    </row>
    <row r="107" spans="3:11">
      <c r="C107" s="74">
        <v>60</v>
      </c>
      <c r="D107" s="4" t="s">
        <v>177</v>
      </c>
      <c r="E107" s="23" t="s">
        <v>178</v>
      </c>
      <c r="F107" s="18">
        <v>0.511359204516331</v>
      </c>
      <c r="G107" s="19">
        <v>534.8375</v>
      </c>
      <c r="H107" s="24">
        <f t="shared" si="29"/>
        <v>0.000956102002040491</v>
      </c>
      <c r="I107" s="54">
        <v>7200</v>
      </c>
      <c r="J107" s="17">
        <f t="shared" si="30"/>
        <v>6.88393441469153</v>
      </c>
      <c r="K107" s="9">
        <f t="shared" si="31"/>
        <v>1346.20328604483</v>
      </c>
    </row>
    <row r="108" spans="3:11">
      <c r="C108" s="74">
        <v>61</v>
      </c>
      <c r="D108" s="4" t="s">
        <v>179</v>
      </c>
      <c r="E108" s="23" t="s">
        <v>180</v>
      </c>
      <c r="F108" s="18">
        <v>0.319849133405622</v>
      </c>
      <c r="G108" s="19">
        <v>803.41</v>
      </c>
      <c r="H108" s="24">
        <f t="shared" si="29"/>
        <v>0.00039811445389729</v>
      </c>
      <c r="I108" s="54">
        <v>3960</v>
      </c>
      <c r="J108" s="17">
        <f t="shared" si="30"/>
        <v>1.57653323743327</v>
      </c>
      <c r="K108" s="9">
        <f t="shared" si="31"/>
        <v>492.899017936048</v>
      </c>
    </row>
    <row r="109" spans="3:11">
      <c r="C109" s="74" t="s">
        <v>181</v>
      </c>
      <c r="D109" s="34" t="s">
        <v>182</v>
      </c>
      <c r="E109" s="23"/>
      <c r="F109" s="17">
        <f>SUM(F110)</f>
        <v>1.27898048265096</v>
      </c>
      <c r="G109" s="23"/>
      <c r="H109" s="24" t="s">
        <v>33</v>
      </c>
      <c r="I109" s="60"/>
      <c r="J109" s="17">
        <f>SUM(J110)</f>
        <v>12.0142201689371</v>
      </c>
      <c r="K109" s="9">
        <f t="shared" si="31"/>
        <v>939.359148314374</v>
      </c>
    </row>
    <row r="110" spans="3:11">
      <c r="C110" s="74">
        <v>62</v>
      </c>
      <c r="D110" s="4" t="s">
        <v>183</v>
      </c>
      <c r="E110" s="23" t="s">
        <v>184</v>
      </c>
      <c r="F110" s="18">
        <v>1.27898048265096</v>
      </c>
      <c r="G110" s="19">
        <v>1596.83333333333</v>
      </c>
      <c r="H110" s="24">
        <f t="shared" ref="H110:H113" si="32">(F110/G110)</f>
        <v>0.000800948011262475</v>
      </c>
      <c r="I110" s="54">
        <v>15000</v>
      </c>
      <c r="J110" s="17">
        <f t="shared" ref="J110:J113" si="33">(H110*I110)</f>
        <v>12.0142201689371</v>
      </c>
      <c r="K110" s="9">
        <f t="shared" si="31"/>
        <v>939.359148314374</v>
      </c>
    </row>
    <row r="111" spans="3:11">
      <c r="C111" s="74" t="s">
        <v>185</v>
      </c>
      <c r="D111" s="34" t="s">
        <v>186</v>
      </c>
      <c r="E111" s="23"/>
      <c r="F111" s="17">
        <f>SUM(F112:F113)</f>
        <v>0.887422250926925</v>
      </c>
      <c r="G111" s="24"/>
      <c r="H111" s="24" t="s">
        <v>33</v>
      </c>
      <c r="I111" s="60"/>
      <c r="J111" s="17">
        <f>SUM(J112:J113)</f>
        <v>11.0180704098514</v>
      </c>
      <c r="K111" s="9">
        <f t="shared" si="31"/>
        <v>1241.58149047344</v>
      </c>
    </row>
    <row r="112" spans="3:11">
      <c r="C112" s="74">
        <v>63</v>
      </c>
      <c r="D112" s="4" t="s">
        <v>187</v>
      </c>
      <c r="E112" s="23" t="s">
        <v>184</v>
      </c>
      <c r="F112" s="18">
        <v>0.848197688898356</v>
      </c>
      <c r="G112" s="19">
        <v>589.25</v>
      </c>
      <c r="H112" s="24">
        <f t="shared" si="32"/>
        <v>0.00143945301467689</v>
      </c>
      <c r="I112" s="54">
        <v>7400</v>
      </c>
      <c r="J112" s="17">
        <f t="shared" si="33"/>
        <v>10.651952308609</v>
      </c>
      <c r="K112" s="9">
        <f t="shared" si="31"/>
        <v>1255.83368689011</v>
      </c>
    </row>
    <row r="113" spans="3:11">
      <c r="C113" s="74">
        <v>64</v>
      </c>
      <c r="D113" s="4" t="s">
        <v>188</v>
      </c>
      <c r="E113" s="23" t="s">
        <v>184</v>
      </c>
      <c r="F113" s="18">
        <v>0.039224562028569</v>
      </c>
      <c r="G113" s="19">
        <v>589.25</v>
      </c>
      <c r="H113" s="24">
        <f t="shared" si="32"/>
        <v>6.65669274986322e-5</v>
      </c>
      <c r="I113" s="54">
        <v>5500</v>
      </c>
      <c r="J113" s="17">
        <f t="shared" si="33"/>
        <v>0.366118101242477</v>
      </c>
      <c r="K113" s="9">
        <f t="shared" si="31"/>
        <v>933.389902418329</v>
      </c>
    </row>
    <row r="114" spans="3:11">
      <c r="C114" s="74" t="s">
        <v>189</v>
      </c>
      <c r="D114" s="34" t="s">
        <v>190</v>
      </c>
      <c r="E114" s="23"/>
      <c r="F114" s="17">
        <f>F116</f>
        <v>0.454305953899237</v>
      </c>
      <c r="G114" s="23"/>
      <c r="H114" s="24" t="s">
        <v>33</v>
      </c>
      <c r="I114" s="60"/>
      <c r="J114" s="17">
        <f>J116</f>
        <v>3.17879492051433</v>
      </c>
      <c r="K114" s="9">
        <f t="shared" si="31"/>
        <v>699.703557312253</v>
      </c>
    </row>
    <row r="115" spans="3:11">
      <c r="C115" s="74"/>
      <c r="D115" s="4" t="s">
        <v>61</v>
      </c>
      <c r="E115" s="23"/>
      <c r="F115" s="9"/>
      <c r="G115" s="23"/>
      <c r="H115" s="24" t="s">
        <v>33</v>
      </c>
      <c r="I115" s="60"/>
      <c r="J115" s="9"/>
      <c r="K115" s="9"/>
    </row>
    <row r="116" spans="3:11">
      <c r="C116" s="74" t="s">
        <v>191</v>
      </c>
      <c r="D116" s="34" t="s">
        <v>192</v>
      </c>
      <c r="E116" s="23"/>
      <c r="F116" s="17">
        <f>SUM(F117)</f>
        <v>0.454305953899237</v>
      </c>
      <c r="G116" s="23"/>
      <c r="H116" s="24" t="s">
        <v>33</v>
      </c>
      <c r="I116" s="60"/>
      <c r="J116" s="17">
        <f>SUM(J117)</f>
        <v>3.17879492051433</v>
      </c>
      <c r="K116" s="9">
        <f t="shared" ref="K116:K120" si="34">(J116/F116)*100</f>
        <v>699.703557312253</v>
      </c>
    </row>
    <row r="117" spans="3:11">
      <c r="C117" s="74">
        <v>65</v>
      </c>
      <c r="D117" s="4" t="s">
        <v>193</v>
      </c>
      <c r="E117" s="23" t="s">
        <v>194</v>
      </c>
      <c r="F117" s="18">
        <v>0.454305953899237</v>
      </c>
      <c r="G117" s="19">
        <v>556.6</v>
      </c>
      <c r="H117" s="24">
        <f>(F117/G117)</f>
        <v>0.000816216230505277</v>
      </c>
      <c r="I117" s="54">
        <v>3894.55</v>
      </c>
      <c r="J117" s="17">
        <f>(H117*I117)</f>
        <v>3.17879492051433</v>
      </c>
      <c r="K117" s="9">
        <f t="shared" si="34"/>
        <v>699.703557312253</v>
      </c>
    </row>
    <row r="118" spans="3:11">
      <c r="C118" s="74"/>
      <c r="D118" s="4"/>
      <c r="E118" s="23"/>
      <c r="F118" s="9"/>
      <c r="G118" s="24"/>
      <c r="H118" s="24" t="s">
        <v>33</v>
      </c>
      <c r="I118" s="60"/>
      <c r="J118" s="17"/>
      <c r="K118" s="9"/>
    </row>
    <row r="119" spans="3:11">
      <c r="C119" s="74" t="s">
        <v>195</v>
      </c>
      <c r="D119" s="34" t="s">
        <v>196</v>
      </c>
      <c r="E119" s="23"/>
      <c r="F119" s="17">
        <f>F120+F135+F155+F160</f>
        <v>3.53742816246856</v>
      </c>
      <c r="G119" s="24"/>
      <c r="H119" s="24" t="s">
        <v>33</v>
      </c>
      <c r="I119" s="60"/>
      <c r="J119" s="17">
        <f>J120+J135+J155+J160</f>
        <v>28.8472543884806</v>
      </c>
      <c r="K119" s="9">
        <f t="shared" si="34"/>
        <v>815.48664915784</v>
      </c>
    </row>
    <row r="120" spans="3:11">
      <c r="C120" s="74" t="s">
        <v>197</v>
      </c>
      <c r="D120" s="34" t="s">
        <v>198</v>
      </c>
      <c r="E120" s="23"/>
      <c r="F120" s="17">
        <f>F122+F128+F132</f>
        <v>2.67092784865759</v>
      </c>
      <c r="G120" s="24"/>
      <c r="H120" s="24" t="s">
        <v>33</v>
      </c>
      <c r="I120" s="60"/>
      <c r="J120" s="17">
        <f>J122+J128+J132</f>
        <v>19.4144351674885</v>
      </c>
      <c r="K120" s="9">
        <f t="shared" si="34"/>
        <v>726.879806103567</v>
      </c>
    </row>
    <row r="121" spans="3:11">
      <c r="C121" s="74"/>
      <c r="D121" s="4" t="s">
        <v>61</v>
      </c>
      <c r="E121" s="23"/>
      <c r="F121" s="9"/>
      <c r="G121" s="23"/>
      <c r="H121" s="24" t="s">
        <v>33</v>
      </c>
      <c r="I121" s="60"/>
      <c r="J121" s="9"/>
      <c r="K121" s="9"/>
    </row>
    <row r="122" spans="3:11">
      <c r="C122" s="74" t="s">
        <v>199</v>
      </c>
      <c r="D122" s="34" t="s">
        <v>200</v>
      </c>
      <c r="E122" s="23"/>
      <c r="F122" s="17">
        <f>SUM(F123:F127)</f>
        <v>2.47063729313041</v>
      </c>
      <c r="G122" s="23"/>
      <c r="H122" s="24" t="s">
        <v>33</v>
      </c>
      <c r="I122" s="60"/>
      <c r="J122" s="17">
        <f>SUM(J123:J127)</f>
        <v>17.9801003599093</v>
      </c>
      <c r="K122" s="9">
        <f t="shared" ref="K122:K135" si="35">(J122/F122)*100</f>
        <v>727.751516173693</v>
      </c>
    </row>
    <row r="123" spans="3:11">
      <c r="C123" s="74">
        <v>66</v>
      </c>
      <c r="D123" s="4" t="s">
        <v>201</v>
      </c>
      <c r="E123" s="23" t="s">
        <v>202</v>
      </c>
      <c r="F123" s="18">
        <v>0.557132047053266</v>
      </c>
      <c r="G123" s="19">
        <v>194</v>
      </c>
      <c r="H123" s="24">
        <f t="shared" ref="H123:H127" si="36">(F123/G123)</f>
        <v>0.0028718146755323</v>
      </c>
      <c r="I123" s="51">
        <v>480</v>
      </c>
      <c r="J123" s="17">
        <f t="shared" ref="J123:J127" si="37">(H123*I123)</f>
        <v>1.3784710442555</v>
      </c>
      <c r="K123" s="9">
        <f t="shared" si="35"/>
        <v>247.422680412371</v>
      </c>
    </row>
    <row r="124" spans="3:11">
      <c r="C124" s="74">
        <v>67</v>
      </c>
      <c r="D124" s="4" t="s">
        <v>203</v>
      </c>
      <c r="E124" s="23" t="s">
        <v>204</v>
      </c>
      <c r="F124" s="18">
        <v>0.387632881253554</v>
      </c>
      <c r="G124" s="19">
        <v>362.5</v>
      </c>
      <c r="H124" s="24">
        <f t="shared" si="36"/>
        <v>0.0010693320862167</v>
      </c>
      <c r="I124" s="51">
        <v>1728</v>
      </c>
      <c r="J124" s="17">
        <f t="shared" si="37"/>
        <v>1.84780584498246</v>
      </c>
      <c r="K124" s="9">
        <f t="shared" si="35"/>
        <v>476.689655172414</v>
      </c>
    </row>
    <row r="125" spans="3:11">
      <c r="C125" s="74">
        <v>68</v>
      </c>
      <c r="D125" s="4" t="s">
        <v>205</v>
      </c>
      <c r="E125" s="4" t="s">
        <v>206</v>
      </c>
      <c r="F125" s="18">
        <v>0.891904747915802</v>
      </c>
      <c r="G125" s="19">
        <v>281.19</v>
      </c>
      <c r="H125" s="24">
        <f t="shared" si="36"/>
        <v>0.00317189355210286</v>
      </c>
      <c r="I125" s="54">
        <v>3500</v>
      </c>
      <c r="J125" s="17">
        <f t="shared" si="37"/>
        <v>11.10162743236</v>
      </c>
      <c r="K125" s="9">
        <f t="shared" si="35"/>
        <v>1244.70998257406</v>
      </c>
    </row>
    <row r="126" spans="3:11">
      <c r="C126" s="74">
        <v>69</v>
      </c>
      <c r="D126" s="4" t="s">
        <v>207</v>
      </c>
      <c r="E126" s="4" t="s">
        <v>208</v>
      </c>
      <c r="F126" s="18">
        <v>0.608273756040156</v>
      </c>
      <c r="G126" s="19">
        <v>393.75</v>
      </c>
      <c r="H126" s="24">
        <f t="shared" si="36"/>
        <v>0.0015448222375623</v>
      </c>
      <c r="I126" s="54">
        <v>2300</v>
      </c>
      <c r="J126" s="17">
        <f t="shared" si="37"/>
        <v>3.55309114639329</v>
      </c>
      <c r="K126" s="9">
        <f t="shared" si="35"/>
        <v>584.126984126984</v>
      </c>
    </row>
    <row r="127" spans="3:11">
      <c r="C127" s="74">
        <v>70</v>
      </c>
      <c r="D127" s="4" t="s">
        <v>209</v>
      </c>
      <c r="E127" s="23" t="s">
        <v>210</v>
      </c>
      <c r="F127" s="18">
        <v>0.0256938608676349</v>
      </c>
      <c r="G127" s="19">
        <v>1750</v>
      </c>
      <c r="H127" s="24">
        <f t="shared" si="36"/>
        <v>1.46822062100771e-5</v>
      </c>
      <c r="I127" s="54">
        <v>6750</v>
      </c>
      <c r="J127" s="17">
        <f t="shared" si="37"/>
        <v>0.0991048919180203</v>
      </c>
      <c r="K127" s="9">
        <f t="shared" si="35"/>
        <v>385.714285714286</v>
      </c>
    </row>
    <row r="128" spans="3:11">
      <c r="C128" s="74" t="s">
        <v>211</v>
      </c>
      <c r="D128" s="34" t="s">
        <v>212</v>
      </c>
      <c r="E128" s="23"/>
      <c r="F128" s="17">
        <f>SUM(F129:F131)</f>
        <v>0.0965202075595087</v>
      </c>
      <c r="G128" s="24"/>
      <c r="H128" s="24" t="s">
        <v>33</v>
      </c>
      <c r="I128" s="60"/>
      <c r="J128" s="17">
        <f>SUM(J129:J131)</f>
        <v>0.508695967545454</v>
      </c>
      <c r="K128" s="9">
        <f t="shared" si="35"/>
        <v>527.035716569322</v>
      </c>
    </row>
    <row r="129" spans="3:11">
      <c r="C129" s="74">
        <v>71</v>
      </c>
      <c r="D129" s="4" t="s">
        <v>213</v>
      </c>
      <c r="E129" s="23" t="s">
        <v>214</v>
      </c>
      <c r="F129" s="18">
        <v>0.0495643331296251</v>
      </c>
      <c r="G129" s="19">
        <v>1700</v>
      </c>
      <c r="H129" s="24">
        <f t="shared" ref="H129:H131" si="38">(F129/G129)</f>
        <v>2.91554900762501e-5</v>
      </c>
      <c r="I129" s="54">
        <v>6240</v>
      </c>
      <c r="J129" s="17">
        <f t="shared" ref="J129:J131" si="39">(H129*I129)</f>
        <v>0.1819302580758</v>
      </c>
      <c r="K129" s="9">
        <f t="shared" si="35"/>
        <v>367.058823529412</v>
      </c>
    </row>
    <row r="130" spans="3:11">
      <c r="C130" s="74">
        <v>72</v>
      </c>
      <c r="D130" s="4" t="s">
        <v>215</v>
      </c>
      <c r="E130" s="23" t="s">
        <v>214</v>
      </c>
      <c r="F130" s="18">
        <v>0.0346841796871326</v>
      </c>
      <c r="G130" s="19">
        <v>750</v>
      </c>
      <c r="H130" s="24">
        <f t="shared" si="38"/>
        <v>4.62455729161768e-5</v>
      </c>
      <c r="I130" s="54">
        <v>4200</v>
      </c>
      <c r="J130" s="17">
        <f t="shared" si="39"/>
        <v>0.194231406247943</v>
      </c>
      <c r="K130" s="9">
        <f t="shared" si="35"/>
        <v>560</v>
      </c>
    </row>
    <row r="131" spans="3:11">
      <c r="C131" s="74">
        <v>73</v>
      </c>
      <c r="D131" s="4" t="s">
        <v>216</v>
      </c>
      <c r="E131" s="23" t="s">
        <v>214</v>
      </c>
      <c r="F131" s="18">
        <v>0.012271694742751</v>
      </c>
      <c r="G131" s="19">
        <v>150</v>
      </c>
      <c r="H131" s="24">
        <f t="shared" si="38"/>
        <v>8.18112982850067e-5</v>
      </c>
      <c r="I131" s="54">
        <v>1620</v>
      </c>
      <c r="J131" s="17">
        <f t="shared" si="39"/>
        <v>0.132534303221711</v>
      </c>
      <c r="K131" s="9">
        <f t="shared" si="35"/>
        <v>1080</v>
      </c>
    </row>
    <row r="132" spans="3:11">
      <c r="C132" s="74" t="s">
        <v>217</v>
      </c>
      <c r="D132" s="34" t="s">
        <v>218</v>
      </c>
      <c r="E132" s="23"/>
      <c r="F132" s="17">
        <f>SUM(F133:F134)</f>
        <v>0.103770347967667</v>
      </c>
      <c r="G132" s="23"/>
      <c r="H132" s="24" t="s">
        <v>33</v>
      </c>
      <c r="I132" s="60"/>
      <c r="J132" s="17">
        <f>SUM(J133:J134)</f>
        <v>0.925638840033736</v>
      </c>
      <c r="K132" s="9">
        <f t="shared" si="35"/>
        <v>892.007069613131</v>
      </c>
    </row>
    <row r="133" spans="3:11">
      <c r="C133" s="74">
        <v>74</v>
      </c>
      <c r="D133" s="4" t="s">
        <v>219</v>
      </c>
      <c r="E133" s="23" t="s">
        <v>220</v>
      </c>
      <c r="F133" s="18">
        <v>0.0622556966784372</v>
      </c>
      <c r="G133" s="19">
        <v>102.2</v>
      </c>
      <c r="H133" s="24">
        <f t="shared" ref="H133:H154" si="40">(F133/G133)</f>
        <v>0.000609155544798798</v>
      </c>
      <c r="I133" s="54">
        <v>918</v>
      </c>
      <c r="J133" s="17">
        <f t="shared" ref="J133:J154" si="41">(H133*I133)</f>
        <v>0.559204790125297</v>
      </c>
      <c r="K133" s="9">
        <f t="shared" si="35"/>
        <v>898.238747553816</v>
      </c>
    </row>
    <row r="134" spans="3:11">
      <c r="C134" s="74">
        <v>75</v>
      </c>
      <c r="D134" s="4" t="s">
        <v>221</v>
      </c>
      <c r="E134" s="23" t="s">
        <v>222</v>
      </c>
      <c r="F134" s="18">
        <v>0.0415146512892298</v>
      </c>
      <c r="G134" s="19">
        <v>190.333333333333</v>
      </c>
      <c r="H134" s="24">
        <f t="shared" si="40"/>
        <v>0.00021811550589788</v>
      </c>
      <c r="I134" s="54">
        <v>1680</v>
      </c>
      <c r="J134" s="17">
        <f t="shared" si="41"/>
        <v>0.366434049908439</v>
      </c>
      <c r="K134" s="9">
        <f t="shared" si="35"/>
        <v>882.661996497375</v>
      </c>
    </row>
    <row r="135" spans="3:11">
      <c r="C135" s="74" t="s">
        <v>223</v>
      </c>
      <c r="D135" s="34" t="s">
        <v>224</v>
      </c>
      <c r="E135" s="23"/>
      <c r="F135" s="17">
        <f>F137</f>
        <v>0.413786207107135</v>
      </c>
      <c r="G135" s="24"/>
      <c r="H135" s="24" t="s">
        <v>33</v>
      </c>
      <c r="I135" s="60"/>
      <c r="J135" s="17">
        <f>J137</f>
        <v>5.18852102818577</v>
      </c>
      <c r="K135" s="9">
        <f t="shared" si="35"/>
        <v>1253.91347973143</v>
      </c>
    </row>
    <row r="136" spans="3:11">
      <c r="C136" s="74"/>
      <c r="D136" s="4" t="s">
        <v>61</v>
      </c>
      <c r="E136" s="23"/>
      <c r="F136" s="9"/>
      <c r="G136" s="24"/>
      <c r="H136" s="24" t="s">
        <v>33</v>
      </c>
      <c r="I136" s="60"/>
      <c r="J136" s="17"/>
      <c r="K136" s="9"/>
    </row>
    <row r="137" spans="3:11">
      <c r="C137" s="74" t="s">
        <v>225</v>
      </c>
      <c r="D137" s="34" t="s">
        <v>226</v>
      </c>
      <c r="E137" s="23"/>
      <c r="F137" s="17">
        <f>SUM(F138:F154)</f>
        <v>0.413786207107135</v>
      </c>
      <c r="G137" s="23"/>
      <c r="H137" s="24" t="s">
        <v>33</v>
      </c>
      <c r="I137" s="60"/>
      <c r="J137" s="17">
        <f>SUM(J138:J154)</f>
        <v>5.18852102818577</v>
      </c>
      <c r="K137" s="9">
        <f t="shared" ref="K137:K155" si="42">(J137/F137)*100</f>
        <v>1253.91347973143</v>
      </c>
    </row>
    <row r="138" spans="3:11">
      <c r="C138" s="74">
        <v>76</v>
      </c>
      <c r="D138" s="4" t="s">
        <v>227</v>
      </c>
      <c r="E138" s="23" t="s">
        <v>228</v>
      </c>
      <c r="F138" s="18">
        <v>0.115607902566217</v>
      </c>
      <c r="G138" s="19">
        <v>80.0833333333333</v>
      </c>
      <c r="H138" s="24">
        <f t="shared" si="40"/>
        <v>0.00144359503724725</v>
      </c>
      <c r="I138" s="54">
        <v>1284</v>
      </c>
      <c r="J138" s="17">
        <f t="shared" si="41"/>
        <v>1.85357602782547</v>
      </c>
      <c r="K138" s="9">
        <f t="shared" si="42"/>
        <v>1603.32986472425</v>
      </c>
    </row>
    <row r="139" spans="3:11">
      <c r="C139" s="74">
        <v>77</v>
      </c>
      <c r="D139" s="4" t="s">
        <v>229</v>
      </c>
      <c r="E139" s="23" t="s">
        <v>228</v>
      </c>
      <c r="F139" s="18">
        <v>0.0502300146840668</v>
      </c>
      <c r="G139" s="19">
        <v>364.66</v>
      </c>
      <c r="H139" s="24">
        <f t="shared" si="40"/>
        <v>0.00013774478880071</v>
      </c>
      <c r="I139" s="54">
        <v>2160</v>
      </c>
      <c r="J139" s="17">
        <f t="shared" si="41"/>
        <v>0.297528743809533</v>
      </c>
      <c r="K139" s="9">
        <f t="shared" si="42"/>
        <v>592.332583776669</v>
      </c>
    </row>
    <row r="140" spans="3:11">
      <c r="C140" s="74">
        <v>78</v>
      </c>
      <c r="D140" s="4" t="s">
        <v>230</v>
      </c>
      <c r="E140" s="23" t="s">
        <v>231</v>
      </c>
      <c r="F140" s="18">
        <v>0.0262401538824212</v>
      </c>
      <c r="G140" s="19">
        <v>900</v>
      </c>
      <c r="H140" s="24">
        <f t="shared" si="40"/>
        <v>2.91557265360236e-5</v>
      </c>
      <c r="I140" s="54">
        <v>4320</v>
      </c>
      <c r="J140" s="17">
        <f t="shared" si="41"/>
        <v>0.125952738635622</v>
      </c>
      <c r="K140" s="9">
        <f t="shared" si="42"/>
        <v>480</v>
      </c>
    </row>
    <row r="141" spans="3:11">
      <c r="C141" s="74">
        <v>79</v>
      </c>
      <c r="D141" s="4" t="s">
        <v>232</v>
      </c>
      <c r="E141" s="23" t="s">
        <v>228</v>
      </c>
      <c r="F141" s="18">
        <v>0.0164249687889415</v>
      </c>
      <c r="G141" s="19">
        <v>31.075</v>
      </c>
      <c r="H141" s="24">
        <f t="shared" si="40"/>
        <v>0.000528558931261191</v>
      </c>
      <c r="I141" s="54">
        <v>291.12</v>
      </c>
      <c r="J141" s="17">
        <f t="shared" si="41"/>
        <v>0.153874076068758</v>
      </c>
      <c r="K141" s="9">
        <f t="shared" si="42"/>
        <v>936.830249396621</v>
      </c>
    </row>
    <row r="142" spans="3:11">
      <c r="C142" s="74">
        <v>80</v>
      </c>
      <c r="D142" s="4" t="s">
        <v>233</v>
      </c>
      <c r="E142" s="23" t="s">
        <v>222</v>
      </c>
      <c r="F142" s="18">
        <v>0.00889625512158746</v>
      </c>
      <c r="G142" s="19">
        <v>1875</v>
      </c>
      <c r="H142" s="24">
        <f t="shared" si="40"/>
        <v>4.74466939817998e-6</v>
      </c>
      <c r="I142" s="54">
        <v>18600</v>
      </c>
      <c r="J142" s="17">
        <f t="shared" si="41"/>
        <v>0.0882508508061476</v>
      </c>
      <c r="K142" s="9">
        <f t="shared" si="42"/>
        <v>992</v>
      </c>
    </row>
    <row r="143" spans="3:11">
      <c r="C143" s="74">
        <v>81</v>
      </c>
      <c r="D143" s="4" t="s">
        <v>234</v>
      </c>
      <c r="E143" s="23" t="s">
        <v>228</v>
      </c>
      <c r="F143" s="18">
        <v>0.0337616318807052</v>
      </c>
      <c r="G143" s="19">
        <v>31.225</v>
      </c>
      <c r="H143" s="24">
        <f t="shared" si="40"/>
        <v>0.00108123720995053</v>
      </c>
      <c r="I143" s="54">
        <v>339.6</v>
      </c>
      <c r="J143" s="17">
        <f t="shared" si="41"/>
        <v>0.367188156499199</v>
      </c>
      <c r="K143" s="9">
        <f t="shared" si="42"/>
        <v>1087.59007205765</v>
      </c>
    </row>
    <row r="144" spans="3:11">
      <c r="C144" s="74">
        <v>82</v>
      </c>
      <c r="D144" s="4" t="s">
        <v>235</v>
      </c>
      <c r="E144" s="23" t="s">
        <v>228</v>
      </c>
      <c r="F144" s="18">
        <v>0.0135270833263991</v>
      </c>
      <c r="G144" s="19">
        <v>142.5</v>
      </c>
      <c r="H144" s="24">
        <f t="shared" si="40"/>
        <v>9.4926900536134e-5</v>
      </c>
      <c r="I144" s="54">
        <v>3180</v>
      </c>
      <c r="J144" s="17">
        <f t="shared" si="41"/>
        <v>0.301867543704906</v>
      </c>
      <c r="K144" s="9">
        <f t="shared" si="42"/>
        <v>2231.57894736842</v>
      </c>
    </row>
    <row r="145" spans="3:11">
      <c r="C145" s="74">
        <v>83</v>
      </c>
      <c r="D145" s="4" t="s">
        <v>236</v>
      </c>
      <c r="E145" s="23" t="s">
        <v>228</v>
      </c>
      <c r="F145" s="18">
        <v>0.0056655288818243</v>
      </c>
      <c r="G145" s="19">
        <v>31.075</v>
      </c>
      <c r="H145" s="24">
        <f t="shared" si="40"/>
        <v>0.000182317904483485</v>
      </c>
      <c r="I145" s="54">
        <v>311.88</v>
      </c>
      <c r="J145" s="17">
        <f t="shared" si="41"/>
        <v>0.0568613080503093</v>
      </c>
      <c r="K145" s="9">
        <f t="shared" si="42"/>
        <v>1003.63636363636</v>
      </c>
    </row>
    <row r="146" spans="3:11">
      <c r="C146" s="74">
        <v>84</v>
      </c>
      <c r="D146" s="4" t="s">
        <v>237</v>
      </c>
      <c r="E146" s="23" t="s">
        <v>228</v>
      </c>
      <c r="F146" s="18">
        <v>0.0128650196064925</v>
      </c>
      <c r="G146" s="19">
        <v>269</v>
      </c>
      <c r="H146" s="24">
        <f t="shared" si="40"/>
        <v>4.78253516969981e-5</v>
      </c>
      <c r="I146" s="54">
        <v>1140</v>
      </c>
      <c r="J146" s="17">
        <f t="shared" si="41"/>
        <v>0.0545209009345779</v>
      </c>
      <c r="K146" s="9">
        <f t="shared" si="42"/>
        <v>423.791821561338</v>
      </c>
    </row>
    <row r="147" spans="3:11">
      <c r="C147" s="74">
        <v>85</v>
      </c>
      <c r="D147" s="4" t="s">
        <v>238</v>
      </c>
      <c r="E147" s="23" t="s">
        <v>228</v>
      </c>
      <c r="F147" s="18">
        <v>0.0375277976316497</v>
      </c>
      <c r="G147" s="19">
        <v>133.08</v>
      </c>
      <c r="H147" s="24">
        <f t="shared" si="40"/>
        <v>0.000281994271352943</v>
      </c>
      <c r="I147" s="54">
        <v>2280</v>
      </c>
      <c r="J147" s="17">
        <f t="shared" si="41"/>
        <v>0.642946938684711</v>
      </c>
      <c r="K147" s="9">
        <f t="shared" si="42"/>
        <v>1713.25518485122</v>
      </c>
    </row>
    <row r="148" spans="3:11">
      <c r="C148" s="74">
        <v>86</v>
      </c>
      <c r="D148" s="4" t="s">
        <v>239</v>
      </c>
      <c r="E148" s="23" t="s">
        <v>228</v>
      </c>
      <c r="F148" s="18">
        <v>0.00691006396186744</v>
      </c>
      <c r="G148" s="19">
        <v>120</v>
      </c>
      <c r="H148" s="24">
        <f t="shared" si="40"/>
        <v>5.75838663488953e-5</v>
      </c>
      <c r="I148" s="54">
        <v>2148</v>
      </c>
      <c r="J148" s="17">
        <f t="shared" si="41"/>
        <v>0.123690144917427</v>
      </c>
      <c r="K148" s="9">
        <f t="shared" si="42"/>
        <v>1790</v>
      </c>
    </row>
    <row r="149" spans="3:11">
      <c r="C149" s="74">
        <v>87</v>
      </c>
      <c r="D149" s="4" t="s">
        <v>240</v>
      </c>
      <c r="E149" s="23" t="s">
        <v>228</v>
      </c>
      <c r="F149" s="18">
        <v>0.0167578095661623</v>
      </c>
      <c r="G149" s="19">
        <v>120</v>
      </c>
      <c r="H149" s="24">
        <f t="shared" si="40"/>
        <v>0.000139648413051353</v>
      </c>
      <c r="I149" s="51">
        <v>2160</v>
      </c>
      <c r="J149" s="17">
        <f t="shared" si="41"/>
        <v>0.301640572190921</v>
      </c>
      <c r="K149" s="9">
        <f t="shared" si="42"/>
        <v>1800</v>
      </c>
    </row>
    <row r="150" spans="3:11">
      <c r="C150" s="74">
        <v>88</v>
      </c>
      <c r="D150" s="4" t="s">
        <v>241</v>
      </c>
      <c r="E150" s="23" t="s">
        <v>228</v>
      </c>
      <c r="F150" s="18">
        <v>0.0227127652107873</v>
      </c>
      <c r="G150" s="19">
        <v>128.5</v>
      </c>
      <c r="H150" s="24">
        <f t="shared" si="40"/>
        <v>0.000176753036659823</v>
      </c>
      <c r="I150" s="54">
        <v>3000</v>
      </c>
      <c r="J150" s="17">
        <f t="shared" si="41"/>
        <v>0.53025910997947</v>
      </c>
      <c r="K150" s="9">
        <f t="shared" si="42"/>
        <v>2334.63035019455</v>
      </c>
    </row>
    <row r="151" spans="3:11">
      <c r="C151" s="74">
        <v>89</v>
      </c>
      <c r="D151" s="4" t="s">
        <v>242</v>
      </c>
      <c r="E151" s="23" t="s">
        <v>243</v>
      </c>
      <c r="F151" s="18">
        <v>0.0115408921666791</v>
      </c>
      <c r="G151" s="19">
        <v>218.29</v>
      </c>
      <c r="H151" s="24">
        <f t="shared" si="40"/>
        <v>5.28695412830597e-5</v>
      </c>
      <c r="I151" s="54">
        <v>1140</v>
      </c>
      <c r="J151" s="17">
        <f t="shared" si="41"/>
        <v>0.060271277062688</v>
      </c>
      <c r="K151" s="9">
        <f t="shared" si="42"/>
        <v>522.24105547666</v>
      </c>
    </row>
    <row r="152" spans="3:11">
      <c r="C152" s="74">
        <v>90</v>
      </c>
      <c r="D152" s="4" t="s">
        <v>244</v>
      </c>
      <c r="E152" s="23" t="s">
        <v>245</v>
      </c>
      <c r="F152" s="18">
        <v>0.0114178857924888</v>
      </c>
      <c r="G152" s="19">
        <v>122.47</v>
      </c>
      <c r="H152" s="24">
        <f t="shared" si="40"/>
        <v>9.32300628112093e-5</v>
      </c>
      <c r="I152" s="54">
        <v>1320</v>
      </c>
      <c r="J152" s="17">
        <f t="shared" si="41"/>
        <v>0.123063682910796</v>
      </c>
      <c r="K152" s="9">
        <f t="shared" si="42"/>
        <v>1077.81497509594</v>
      </c>
    </row>
    <row r="153" spans="3:11">
      <c r="C153" s="74">
        <v>91</v>
      </c>
      <c r="D153" s="4" t="s">
        <v>246</v>
      </c>
      <c r="E153" s="23" t="s">
        <v>243</v>
      </c>
      <c r="F153" s="18">
        <v>0.00967408954661442</v>
      </c>
      <c r="G153" s="19">
        <v>218.29</v>
      </c>
      <c r="H153" s="24">
        <f t="shared" si="40"/>
        <v>4.43176029438564e-5</v>
      </c>
      <c r="I153" s="54">
        <v>660</v>
      </c>
      <c r="J153" s="17">
        <f t="shared" si="41"/>
        <v>0.0292496179429452</v>
      </c>
      <c r="K153" s="9">
        <f t="shared" si="42"/>
        <v>302.350084749645</v>
      </c>
    </row>
    <row r="154" spans="3:11">
      <c r="C154" s="74">
        <v>92</v>
      </c>
      <c r="D154" s="4" t="s">
        <v>247</v>
      </c>
      <c r="E154" s="23" t="s">
        <v>228</v>
      </c>
      <c r="F154" s="18">
        <v>0.0140263444922304</v>
      </c>
      <c r="G154" s="19">
        <v>409</v>
      </c>
      <c r="H154" s="24">
        <f t="shared" si="40"/>
        <v>3.42942408122993e-5</v>
      </c>
      <c r="I154" s="54">
        <v>2268</v>
      </c>
      <c r="J154" s="17">
        <f t="shared" si="41"/>
        <v>0.0777793381622947</v>
      </c>
      <c r="K154" s="9">
        <f t="shared" si="42"/>
        <v>554.523227383863</v>
      </c>
    </row>
    <row r="155" spans="3:11">
      <c r="C155" s="74" t="s">
        <v>248</v>
      </c>
      <c r="D155" s="34" t="s">
        <v>249</v>
      </c>
      <c r="E155" s="23"/>
      <c r="F155" s="17">
        <f>F157</f>
        <v>0.188966733432597</v>
      </c>
      <c r="G155" s="24"/>
      <c r="H155" s="24" t="s">
        <v>33</v>
      </c>
      <c r="I155" s="60"/>
      <c r="J155" s="17">
        <f>J157</f>
        <v>1.07148530639799</v>
      </c>
      <c r="K155" s="9">
        <f t="shared" si="42"/>
        <v>567.023246332498</v>
      </c>
    </row>
    <row r="156" spans="3:11">
      <c r="C156" s="74"/>
      <c r="D156" s="4" t="s">
        <v>61</v>
      </c>
      <c r="E156" s="40"/>
      <c r="F156" s="9"/>
      <c r="G156" s="24"/>
      <c r="H156" s="24" t="s">
        <v>33</v>
      </c>
      <c r="I156" s="60"/>
      <c r="J156" s="9"/>
      <c r="K156" s="9"/>
    </row>
    <row r="157" spans="3:11">
      <c r="C157" s="74" t="s">
        <v>250</v>
      </c>
      <c r="D157" s="34" t="s">
        <v>251</v>
      </c>
      <c r="E157" s="23"/>
      <c r="F157" s="17">
        <f>SUM(F158:F159)</f>
        <v>0.188966733432597</v>
      </c>
      <c r="G157" s="24"/>
      <c r="H157" s="24" t="s">
        <v>33</v>
      </c>
      <c r="I157" s="60"/>
      <c r="J157" s="17">
        <f>SUM(J158:J159)</f>
        <v>1.07148530639799</v>
      </c>
      <c r="K157" s="9">
        <f t="shared" ref="K157:K160" si="43">(J157/F157)*100</f>
        <v>567.023246332498</v>
      </c>
    </row>
    <row r="158" spans="3:11">
      <c r="C158" s="74">
        <v>93</v>
      </c>
      <c r="D158" s="4" t="s">
        <v>252</v>
      </c>
      <c r="E158" s="23" t="s">
        <v>253</v>
      </c>
      <c r="F158" s="18">
        <v>0.151174833879892</v>
      </c>
      <c r="G158" s="19">
        <v>205</v>
      </c>
      <c r="H158" s="24">
        <f t="shared" ref="H158:H166" si="44">(F158/G158)</f>
        <v>0.000737438214048254</v>
      </c>
      <c r="I158" s="54">
        <v>1244.79</v>
      </c>
      <c r="J158" s="17">
        <f t="shared" ref="J158:J166" si="45">(H158*I158)</f>
        <v>0.917955714465126</v>
      </c>
      <c r="K158" s="9">
        <f t="shared" si="43"/>
        <v>607.214634146341</v>
      </c>
    </row>
    <row r="159" spans="3:11">
      <c r="C159" s="74">
        <v>94</v>
      </c>
      <c r="D159" s="4" t="s">
        <v>254</v>
      </c>
      <c r="E159" s="23" t="s">
        <v>228</v>
      </c>
      <c r="F159" s="18">
        <v>0.0377918995527054</v>
      </c>
      <c r="G159" s="19">
        <v>960</v>
      </c>
      <c r="H159" s="24">
        <f t="shared" si="44"/>
        <v>3.93665620340681e-5</v>
      </c>
      <c r="I159" s="54">
        <v>3900</v>
      </c>
      <c r="J159" s="17">
        <f t="shared" si="45"/>
        <v>0.153529591932866</v>
      </c>
      <c r="K159" s="9">
        <f t="shared" si="43"/>
        <v>406.25</v>
      </c>
    </row>
    <row r="160" spans="3:11">
      <c r="C160" s="74" t="s">
        <v>255</v>
      </c>
      <c r="D160" s="34" t="s">
        <v>256</v>
      </c>
      <c r="E160" s="23"/>
      <c r="F160" s="17">
        <f>F162</f>
        <v>0.263747373271236</v>
      </c>
      <c r="G160" s="24"/>
      <c r="H160" s="24" t="s">
        <v>33</v>
      </c>
      <c r="I160" s="60"/>
      <c r="J160" s="17">
        <f>J162</f>
        <v>3.17281288640836</v>
      </c>
      <c r="K160" s="9">
        <f t="shared" si="43"/>
        <v>1202.97421242769</v>
      </c>
    </row>
    <row r="161" spans="3:11">
      <c r="C161" s="74"/>
      <c r="D161" s="4" t="s">
        <v>61</v>
      </c>
      <c r="E161" s="23"/>
      <c r="F161" s="9"/>
      <c r="G161" s="24"/>
      <c r="H161" s="24" t="s">
        <v>33</v>
      </c>
      <c r="I161" s="60"/>
      <c r="J161" s="9"/>
      <c r="K161" s="9"/>
    </row>
    <row r="162" spans="3:11">
      <c r="C162" s="74" t="s">
        <v>257</v>
      </c>
      <c r="D162" s="34" t="s">
        <v>258</v>
      </c>
      <c r="E162" s="23"/>
      <c r="F162" s="17">
        <f>SUM(F163:F166)</f>
        <v>0.263747373271236</v>
      </c>
      <c r="G162" s="23"/>
      <c r="H162" s="24" t="s">
        <v>33</v>
      </c>
      <c r="I162" s="60"/>
      <c r="J162" s="17">
        <f>SUM(J163:J166)</f>
        <v>3.17281288640836</v>
      </c>
      <c r="K162" s="9">
        <f t="shared" ref="K162:K166" si="46">(J162/F162)*100</f>
        <v>1202.97421242769</v>
      </c>
    </row>
    <row r="163" spans="3:11">
      <c r="C163" s="74">
        <v>95</v>
      </c>
      <c r="D163" s="4" t="s">
        <v>259</v>
      </c>
      <c r="E163" s="23" t="s">
        <v>260</v>
      </c>
      <c r="F163" s="18">
        <v>0.11098069219594</v>
      </c>
      <c r="G163" s="19">
        <v>38.6075</v>
      </c>
      <c r="H163" s="24">
        <f t="shared" si="44"/>
        <v>0.00287458893209713</v>
      </c>
      <c r="I163" s="54">
        <v>267.86</v>
      </c>
      <c r="J163" s="17">
        <f t="shared" si="45"/>
        <v>0.769987391351538</v>
      </c>
      <c r="K163" s="9">
        <f t="shared" si="46"/>
        <v>693.803017548404</v>
      </c>
    </row>
    <row r="164" spans="3:11">
      <c r="C164" s="74">
        <v>96</v>
      </c>
      <c r="D164" s="4" t="s">
        <v>261</v>
      </c>
      <c r="E164" s="23" t="s">
        <v>260</v>
      </c>
      <c r="F164" s="18">
        <v>0.0648858623853888</v>
      </c>
      <c r="G164" s="19">
        <v>23.4575</v>
      </c>
      <c r="H164" s="24">
        <f t="shared" si="44"/>
        <v>0.00276610305383731</v>
      </c>
      <c r="I164" s="54">
        <v>218</v>
      </c>
      <c r="J164" s="17">
        <f t="shared" si="45"/>
        <v>0.603010465736535</v>
      </c>
      <c r="K164" s="9">
        <f t="shared" si="46"/>
        <v>929.340296280507</v>
      </c>
    </row>
    <row r="165" spans="3:11">
      <c r="C165" s="74">
        <v>97</v>
      </c>
      <c r="D165" s="4" t="s">
        <v>262</v>
      </c>
      <c r="E165" s="23" t="s">
        <v>260</v>
      </c>
      <c r="F165" s="18">
        <v>0.0275136316387445</v>
      </c>
      <c r="G165" s="19">
        <v>16.6083333333333</v>
      </c>
      <c r="H165" s="24">
        <f t="shared" si="44"/>
        <v>0.00165661605451548</v>
      </c>
      <c r="I165" s="54">
        <v>233.21</v>
      </c>
      <c r="J165" s="17">
        <f t="shared" si="45"/>
        <v>0.386339430073555</v>
      </c>
      <c r="K165" s="9">
        <f t="shared" si="46"/>
        <v>1404.17461113899</v>
      </c>
    </row>
    <row r="166" spans="3:11">
      <c r="C166" s="74">
        <v>98</v>
      </c>
      <c r="D166" s="4" t="s">
        <v>263</v>
      </c>
      <c r="E166" s="23" t="s">
        <v>260</v>
      </c>
      <c r="F166" s="18">
        <v>0.0603671870511624</v>
      </c>
      <c r="G166" s="19">
        <v>10.25</v>
      </c>
      <c r="H166" s="24">
        <f t="shared" si="44"/>
        <v>0.00588948166352804</v>
      </c>
      <c r="I166" s="58">
        <v>240</v>
      </c>
      <c r="J166" s="17">
        <f t="shared" si="45"/>
        <v>1.41347559924673</v>
      </c>
      <c r="K166" s="9">
        <f t="shared" si="46"/>
        <v>2341.46341463415</v>
      </c>
    </row>
    <row r="167" spans="3:11">
      <c r="C167" s="74"/>
      <c r="D167" s="4"/>
      <c r="E167" s="23"/>
      <c r="F167" s="9"/>
      <c r="G167" s="24"/>
      <c r="H167" s="24" t="s">
        <v>33</v>
      </c>
      <c r="I167" s="60"/>
      <c r="J167" s="17"/>
      <c r="K167" s="9"/>
    </row>
    <row r="168" spans="3:11">
      <c r="C168" s="74" t="s">
        <v>264</v>
      </c>
      <c r="D168" s="34" t="s">
        <v>265</v>
      </c>
      <c r="E168" s="23"/>
      <c r="F168" s="17">
        <f>F169+F173</f>
        <v>0.87167381719603</v>
      </c>
      <c r="G168" s="23"/>
      <c r="H168" s="24" t="s">
        <v>33</v>
      </c>
      <c r="I168" s="60"/>
      <c r="J168" s="17">
        <f>J169+J173</f>
        <v>12.7084417035911</v>
      </c>
      <c r="K168" s="9">
        <f t="shared" ref="K168:K173" si="47">(J168/F168)*100</f>
        <v>1457.93546311522</v>
      </c>
    </row>
    <row r="169" spans="3:11">
      <c r="C169" s="74" t="s">
        <v>266</v>
      </c>
      <c r="D169" s="34" t="s">
        <v>267</v>
      </c>
      <c r="E169" s="23"/>
      <c r="F169" s="17">
        <f>F171</f>
        <v>0.715386983118171</v>
      </c>
      <c r="G169" s="23"/>
      <c r="H169" s="24" t="s">
        <v>33</v>
      </c>
      <c r="I169" s="60"/>
      <c r="J169" s="17">
        <f>J171</f>
        <v>11.2607210305638</v>
      </c>
      <c r="K169" s="9">
        <f t="shared" si="47"/>
        <v>1574.07407407407</v>
      </c>
    </row>
    <row r="170" spans="3:11">
      <c r="C170" s="74"/>
      <c r="D170" s="4" t="s">
        <v>61</v>
      </c>
      <c r="E170" s="23"/>
      <c r="F170" s="9"/>
      <c r="G170" s="23"/>
      <c r="H170" s="24" t="s">
        <v>33</v>
      </c>
      <c r="I170" s="60"/>
      <c r="J170" s="9"/>
      <c r="K170" s="9"/>
    </row>
    <row r="171" spans="3:11">
      <c r="C171" s="74" t="s">
        <v>268</v>
      </c>
      <c r="D171" s="34" t="s">
        <v>269</v>
      </c>
      <c r="E171" s="23"/>
      <c r="F171" s="17">
        <f>SUM(F172)</f>
        <v>0.715386983118171</v>
      </c>
      <c r="G171" s="23"/>
      <c r="H171" s="24" t="s">
        <v>33</v>
      </c>
      <c r="I171" s="60"/>
      <c r="J171" s="17">
        <f>SUM(J172)</f>
        <v>11.2607210305638</v>
      </c>
      <c r="K171" s="9">
        <f t="shared" si="47"/>
        <v>1574.07407407407</v>
      </c>
    </row>
    <row r="172" spans="3:11">
      <c r="C172" s="74">
        <v>99</v>
      </c>
      <c r="D172" s="4" t="s">
        <v>270</v>
      </c>
      <c r="E172" s="23" t="s">
        <v>271</v>
      </c>
      <c r="F172" s="18">
        <v>0.715386983118171</v>
      </c>
      <c r="G172" s="19">
        <v>0.54</v>
      </c>
      <c r="H172" s="24">
        <f t="shared" ref="H172:H177" si="48">(F172/G172)</f>
        <v>1.32479070947809</v>
      </c>
      <c r="I172" s="46">
        <v>8.5</v>
      </c>
      <c r="J172" s="17">
        <f t="shared" ref="J172:J177" si="49">(H172*I172)</f>
        <v>11.2607210305638</v>
      </c>
      <c r="K172" s="9">
        <f t="shared" si="47"/>
        <v>1574.07407407407</v>
      </c>
    </row>
    <row r="173" spans="3:11">
      <c r="C173" s="74" t="s">
        <v>272</v>
      </c>
      <c r="D173" s="34" t="s">
        <v>273</v>
      </c>
      <c r="E173" s="23"/>
      <c r="F173" s="17">
        <f>F175</f>
        <v>0.156286834077859</v>
      </c>
      <c r="G173" s="24"/>
      <c r="H173" s="24" t="s">
        <v>33</v>
      </c>
      <c r="I173" s="60"/>
      <c r="J173" s="17">
        <f>J175</f>
        <v>1.44772067302725</v>
      </c>
      <c r="K173" s="9">
        <f t="shared" si="47"/>
        <v>926.322861147741</v>
      </c>
    </row>
    <row r="174" spans="3:11">
      <c r="C174" s="74"/>
      <c r="D174" s="4" t="s">
        <v>61</v>
      </c>
      <c r="E174" s="23"/>
      <c r="F174" s="9"/>
      <c r="G174" s="24"/>
      <c r="H174" s="24" t="s">
        <v>33</v>
      </c>
      <c r="I174" s="60"/>
      <c r="J174" s="9"/>
      <c r="K174" s="9"/>
    </row>
    <row r="175" spans="3:11">
      <c r="C175" s="74" t="s">
        <v>274</v>
      </c>
      <c r="D175" s="34" t="s">
        <v>275</v>
      </c>
      <c r="E175" s="23"/>
      <c r="F175" s="17">
        <f>SUM(F176:F177)</f>
        <v>0.156286834077859</v>
      </c>
      <c r="G175" s="24"/>
      <c r="H175" s="24" t="s">
        <v>33</v>
      </c>
      <c r="I175" s="60"/>
      <c r="J175" s="17">
        <f>SUM(J176:J177)</f>
        <v>1.44772067302725</v>
      </c>
      <c r="K175" s="9">
        <f t="shared" ref="K175:K177" si="50">(J175/F175)*100</f>
        <v>926.322861147741</v>
      </c>
    </row>
    <row r="176" spans="3:11">
      <c r="C176" s="74">
        <v>100</v>
      </c>
      <c r="D176" s="4" t="s">
        <v>276</v>
      </c>
      <c r="E176" s="23" t="s">
        <v>277</v>
      </c>
      <c r="F176" s="18">
        <v>0.109399698504141</v>
      </c>
      <c r="G176" s="19">
        <v>1560</v>
      </c>
      <c r="H176" s="24">
        <f t="shared" si="48"/>
        <v>7.01280118616288e-5</v>
      </c>
      <c r="I176" s="54">
        <v>15000</v>
      </c>
      <c r="J176" s="17">
        <f t="shared" si="49"/>
        <v>1.05192017792443</v>
      </c>
      <c r="K176" s="9">
        <f t="shared" si="50"/>
        <v>961.538461538462</v>
      </c>
    </row>
    <row r="177" spans="3:11">
      <c r="C177" s="74">
        <v>101</v>
      </c>
      <c r="D177" s="4" t="s">
        <v>278</v>
      </c>
      <c r="E177" s="23" t="s">
        <v>279</v>
      </c>
      <c r="F177" s="18">
        <v>0.0468871355737184</v>
      </c>
      <c r="G177" s="19">
        <v>385</v>
      </c>
      <c r="H177" s="24">
        <f t="shared" si="48"/>
        <v>0.000121784767723944</v>
      </c>
      <c r="I177" s="58">
        <v>3250</v>
      </c>
      <c r="J177" s="17">
        <f t="shared" si="49"/>
        <v>0.395800495102818</v>
      </c>
      <c r="K177" s="9">
        <f t="shared" si="50"/>
        <v>844.155844155844</v>
      </c>
    </row>
    <row r="178" spans="3:11">
      <c r="C178" s="69"/>
      <c r="D178" s="4"/>
      <c r="E178" s="4"/>
      <c r="F178" s="9"/>
      <c r="G178" s="23"/>
      <c r="H178" s="24" t="s">
        <v>33</v>
      </c>
      <c r="I178" s="60"/>
      <c r="J178" s="17"/>
      <c r="K178" s="9"/>
    </row>
    <row r="179" spans="3:11">
      <c r="C179" s="74" t="s">
        <v>280</v>
      </c>
      <c r="D179" s="34" t="s">
        <v>281</v>
      </c>
      <c r="E179" s="23"/>
      <c r="F179" s="17">
        <f>F180+F185</f>
        <v>1.95325439411329</v>
      </c>
      <c r="G179" s="23"/>
      <c r="H179" s="24" t="s">
        <v>33</v>
      </c>
      <c r="I179" s="60"/>
      <c r="J179" s="17">
        <f>J180+J185</f>
        <v>11.9139499130734</v>
      </c>
      <c r="K179" s="9">
        <f t="shared" ref="K179:K185" si="51">(J179/F179)*100</f>
        <v>609.953826238899</v>
      </c>
    </row>
    <row r="180" spans="3:11">
      <c r="C180" s="74" t="s">
        <v>282</v>
      </c>
      <c r="D180" s="34" t="s">
        <v>283</v>
      </c>
      <c r="E180" s="23"/>
      <c r="F180" s="17">
        <f>F182</f>
        <v>0.901658429822186</v>
      </c>
      <c r="G180" s="23"/>
      <c r="H180" s="24" t="s">
        <v>33</v>
      </c>
      <c r="I180" s="60"/>
      <c r="J180" s="17">
        <f>J182</f>
        <v>4.2338438326244</v>
      </c>
      <c r="K180" s="9">
        <f t="shared" si="51"/>
        <v>469.561831020572</v>
      </c>
    </row>
    <row r="181" spans="3:11">
      <c r="C181" s="74"/>
      <c r="D181" s="4" t="s">
        <v>61</v>
      </c>
      <c r="E181" s="23"/>
      <c r="F181" s="9"/>
      <c r="G181" s="23"/>
      <c r="H181" s="24" t="s">
        <v>33</v>
      </c>
      <c r="I181" s="60"/>
      <c r="J181" s="9"/>
      <c r="K181" s="9"/>
    </row>
    <row r="182" spans="3:11">
      <c r="C182" s="74" t="s">
        <v>284</v>
      </c>
      <c r="D182" s="34" t="s">
        <v>285</v>
      </c>
      <c r="E182" s="23"/>
      <c r="F182" s="17">
        <f>SUM(F183:F184)</f>
        <v>0.901658429822186</v>
      </c>
      <c r="G182" s="24"/>
      <c r="H182" s="24" t="s">
        <v>33</v>
      </c>
      <c r="I182" s="60"/>
      <c r="J182" s="17">
        <f>SUM(J183:J184)</f>
        <v>4.2338438326244</v>
      </c>
      <c r="K182" s="9">
        <f t="shared" si="51"/>
        <v>469.561831020572</v>
      </c>
    </row>
    <row r="183" spans="3:11">
      <c r="C183" s="74">
        <v>102</v>
      </c>
      <c r="D183" s="4" t="s">
        <v>286</v>
      </c>
      <c r="E183" s="23" t="s">
        <v>287</v>
      </c>
      <c r="F183" s="18">
        <v>0.800923445029392</v>
      </c>
      <c r="G183" s="19">
        <v>12.92</v>
      </c>
      <c r="H183" s="24">
        <f t="shared" ref="H183:H189" si="52">(F183/G183)</f>
        <v>0.0619909787174452</v>
      </c>
      <c r="I183" s="54">
        <v>65.24</v>
      </c>
      <c r="J183" s="17">
        <f t="shared" ref="J183:J189" si="53">(H183*I183)</f>
        <v>4.04429145152612</v>
      </c>
      <c r="K183" s="9">
        <f t="shared" si="51"/>
        <v>504.953560371517</v>
      </c>
    </row>
    <row r="184" spans="3:11">
      <c r="C184" s="74">
        <v>103</v>
      </c>
      <c r="D184" s="4" t="s">
        <v>288</v>
      </c>
      <c r="E184" s="23" t="s">
        <v>289</v>
      </c>
      <c r="F184" s="18">
        <v>0.100734984792794</v>
      </c>
      <c r="G184" s="19">
        <v>160.6</v>
      </c>
      <c r="H184" s="24">
        <f t="shared" si="52"/>
        <v>0.000627241499332466</v>
      </c>
      <c r="I184" s="54">
        <v>302.2</v>
      </c>
      <c r="J184" s="17">
        <f t="shared" si="53"/>
        <v>0.189552381098271</v>
      </c>
      <c r="K184" s="9">
        <f t="shared" si="51"/>
        <v>188.169364881694</v>
      </c>
    </row>
    <row r="185" spans="3:11">
      <c r="C185" s="74" t="s">
        <v>290</v>
      </c>
      <c r="D185" s="34" t="s">
        <v>291</v>
      </c>
      <c r="E185" s="23"/>
      <c r="F185" s="17">
        <f>F187</f>
        <v>1.05159596429111</v>
      </c>
      <c r="G185" s="23"/>
      <c r="H185" s="24" t="s">
        <v>33</v>
      </c>
      <c r="I185" s="60"/>
      <c r="J185" s="17">
        <f>J187</f>
        <v>7.68010608044905</v>
      </c>
      <c r="K185" s="9">
        <f t="shared" si="51"/>
        <v>730.328599694305</v>
      </c>
    </row>
    <row r="186" spans="3:11">
      <c r="C186" s="74"/>
      <c r="D186" s="4" t="s">
        <v>61</v>
      </c>
      <c r="E186" s="23"/>
      <c r="F186" s="9"/>
      <c r="G186" s="23"/>
      <c r="H186" s="24" t="s">
        <v>33</v>
      </c>
      <c r="I186" s="60"/>
      <c r="J186" s="9"/>
      <c r="K186" s="9"/>
    </row>
    <row r="187" spans="3:11">
      <c r="C187" s="74" t="s">
        <v>292</v>
      </c>
      <c r="D187" s="34" t="s">
        <v>293</v>
      </c>
      <c r="E187" s="23" t="s">
        <v>294</v>
      </c>
      <c r="F187" s="17">
        <f>SUM(F188:F189)</f>
        <v>1.05159596429111</v>
      </c>
      <c r="G187" s="23"/>
      <c r="H187" s="24" t="s">
        <v>33</v>
      </c>
      <c r="I187" s="60"/>
      <c r="J187" s="17">
        <f>SUM(J188:J189)</f>
        <v>7.68010608044905</v>
      </c>
      <c r="K187" s="9">
        <f t="shared" ref="K187:K189" si="54">(J187/F187)*100</f>
        <v>730.328599694305</v>
      </c>
    </row>
    <row r="188" spans="3:11">
      <c r="C188" s="74">
        <v>104</v>
      </c>
      <c r="D188" s="4" t="s">
        <v>295</v>
      </c>
      <c r="E188" s="23" t="s">
        <v>47</v>
      </c>
      <c r="F188" s="18">
        <v>0.832861688304453</v>
      </c>
      <c r="G188" s="19">
        <v>652.626666666667</v>
      </c>
      <c r="H188" s="24">
        <f t="shared" si="52"/>
        <v>0.00127616864410146</v>
      </c>
      <c r="I188" s="54">
        <v>3820</v>
      </c>
      <c r="J188" s="17">
        <f t="shared" si="53"/>
        <v>4.87496422046756</v>
      </c>
      <c r="K188" s="9">
        <f t="shared" si="54"/>
        <v>585.326986332155</v>
      </c>
    </row>
    <row r="189" spans="3:11">
      <c r="C189" s="74">
        <v>105</v>
      </c>
      <c r="D189" s="4" t="s">
        <v>296</v>
      </c>
      <c r="E189" s="4" t="s">
        <v>297</v>
      </c>
      <c r="F189" s="18">
        <v>0.218734275986652</v>
      </c>
      <c r="G189" s="19">
        <v>6.55</v>
      </c>
      <c r="H189" s="24">
        <f t="shared" si="52"/>
        <v>0.0333945459521606</v>
      </c>
      <c r="I189" s="54">
        <v>84</v>
      </c>
      <c r="J189" s="17">
        <f t="shared" si="53"/>
        <v>2.80514185998149</v>
      </c>
      <c r="K189" s="9">
        <f t="shared" si="54"/>
        <v>1282.4427480916</v>
      </c>
    </row>
    <row r="190" spans="3:11">
      <c r="C190" s="74"/>
      <c r="D190" s="4"/>
      <c r="E190" s="23"/>
      <c r="F190" s="9"/>
      <c r="G190" s="24"/>
      <c r="H190" s="24" t="s">
        <v>33</v>
      </c>
      <c r="I190" s="60"/>
      <c r="J190" s="17"/>
      <c r="K190" s="9"/>
    </row>
    <row r="191" spans="3:11">
      <c r="C191" s="74" t="s">
        <v>298</v>
      </c>
      <c r="D191" s="34" t="s">
        <v>299</v>
      </c>
      <c r="E191" s="23"/>
      <c r="F191" s="17">
        <f>F192+F197+F222+F227+F231</f>
        <v>8.28825270313743</v>
      </c>
      <c r="G191" s="23"/>
      <c r="H191" s="24" t="s">
        <v>33</v>
      </c>
      <c r="I191" s="60"/>
      <c r="J191" s="17">
        <f>J192+J197+J222+J227+J231</f>
        <v>88.3878589306317</v>
      </c>
      <c r="K191" s="9">
        <f t="shared" ref="K191:K197" si="55">(J191/F191)*100</f>
        <v>1066.42331135938</v>
      </c>
    </row>
    <row r="192" spans="3:11">
      <c r="C192" s="74" t="s">
        <v>300</v>
      </c>
      <c r="D192" s="34" t="s">
        <v>301</v>
      </c>
      <c r="E192" s="23"/>
      <c r="F192" s="17">
        <f>F194</f>
        <v>1.85583334575456</v>
      </c>
      <c r="G192" s="23"/>
      <c r="H192" s="24" t="s">
        <v>33</v>
      </c>
      <c r="I192" s="60"/>
      <c r="J192" s="17">
        <f>J194</f>
        <v>2.07617193795579</v>
      </c>
      <c r="K192" s="9">
        <f t="shared" si="55"/>
        <v>111.872757470668</v>
      </c>
    </row>
    <row r="193" spans="3:11">
      <c r="C193" s="74"/>
      <c r="D193" s="4" t="s">
        <v>61</v>
      </c>
      <c r="E193" s="23"/>
      <c r="F193" s="9"/>
      <c r="G193" s="23"/>
      <c r="H193" s="24" t="s">
        <v>33</v>
      </c>
      <c r="I193" s="60"/>
      <c r="J193" s="9"/>
      <c r="K193" s="9"/>
    </row>
    <row r="194" spans="3:11">
      <c r="C194" s="74" t="s">
        <v>302</v>
      </c>
      <c r="D194" s="34" t="s">
        <v>303</v>
      </c>
      <c r="E194" s="23"/>
      <c r="F194" s="17">
        <f>SUM(F195:F196)</f>
        <v>1.85583334575456</v>
      </c>
      <c r="G194" s="23"/>
      <c r="H194" s="24" t="s">
        <v>33</v>
      </c>
      <c r="I194" s="60"/>
      <c r="J194" s="17">
        <f>SUM(J195:J196)</f>
        <v>2.07617193795579</v>
      </c>
      <c r="K194" s="9">
        <f t="shared" si="55"/>
        <v>111.872757470668</v>
      </c>
    </row>
    <row r="195" spans="3:11">
      <c r="C195" s="74">
        <v>106</v>
      </c>
      <c r="D195" s="4" t="s">
        <v>304</v>
      </c>
      <c r="E195" s="23" t="s">
        <v>305</v>
      </c>
      <c r="F195" s="18">
        <v>1.81871436342537</v>
      </c>
      <c r="G195" s="19">
        <v>18529.1666666667</v>
      </c>
      <c r="H195" s="24">
        <v>9.8154137e-5</v>
      </c>
      <c r="I195" s="54">
        <v>18683.71</v>
      </c>
      <c r="J195" s="17">
        <f t="shared" ref="J195:J203" si="56">(H195*I195)</f>
        <v>1.83388343100827</v>
      </c>
      <c r="K195" s="9">
        <f t="shared" si="55"/>
        <v>100.834054422616</v>
      </c>
    </row>
    <row r="196" spans="3:11">
      <c r="C196" s="74">
        <v>107</v>
      </c>
      <c r="D196" s="4" t="s">
        <v>306</v>
      </c>
      <c r="E196" s="23" t="s">
        <v>307</v>
      </c>
      <c r="F196" s="18">
        <v>0.0371189823291937</v>
      </c>
      <c r="G196" s="19">
        <v>969</v>
      </c>
      <c r="H196" s="24">
        <f t="shared" ref="H196:H203" si="57">(F196/G196)</f>
        <v>3.83064833118614e-5</v>
      </c>
      <c r="I196" s="54">
        <v>6325</v>
      </c>
      <c r="J196" s="17">
        <f t="shared" si="56"/>
        <v>0.242288506947523</v>
      </c>
      <c r="K196" s="9">
        <f t="shared" si="55"/>
        <v>652.734778121775</v>
      </c>
    </row>
    <row r="197" spans="3:11">
      <c r="C197" s="74" t="s">
        <v>308</v>
      </c>
      <c r="D197" s="34" t="s">
        <v>309</v>
      </c>
      <c r="E197" s="23"/>
      <c r="F197" s="17">
        <f>F199+F204+F214+F220</f>
        <v>1.80314682142123</v>
      </c>
      <c r="G197" s="23"/>
      <c r="H197" s="24" t="s">
        <v>33</v>
      </c>
      <c r="I197" s="60"/>
      <c r="J197" s="17">
        <f>J199+J204+J214+J220</f>
        <v>17.089777839132</v>
      </c>
      <c r="K197" s="9">
        <f t="shared" si="55"/>
        <v>947.775169282222</v>
      </c>
    </row>
    <row r="198" spans="3:11">
      <c r="C198" s="74"/>
      <c r="D198" s="4" t="s">
        <v>61</v>
      </c>
      <c r="E198" s="23"/>
      <c r="F198" s="9"/>
      <c r="G198" s="23"/>
      <c r="H198" s="24" t="s">
        <v>33</v>
      </c>
      <c r="I198" s="60"/>
      <c r="J198" s="9"/>
      <c r="K198" s="9"/>
    </row>
    <row r="199" spans="3:11">
      <c r="C199" s="74" t="s">
        <v>310</v>
      </c>
      <c r="D199" s="34" t="s">
        <v>311</v>
      </c>
      <c r="E199" s="23"/>
      <c r="F199" s="17">
        <f>SUM(F200:F203)</f>
        <v>0.207312772359628</v>
      </c>
      <c r="G199" s="23"/>
      <c r="H199" s="24" t="s">
        <v>33</v>
      </c>
      <c r="I199" s="60"/>
      <c r="J199" s="17">
        <f>SUM(J200:J203)</f>
        <v>1.96208980014486</v>
      </c>
      <c r="K199" s="9">
        <f t="shared" ref="K199:K222" si="58">(J199/F199)*100</f>
        <v>946.439419922089</v>
      </c>
    </row>
    <row r="200" spans="3:11">
      <c r="C200" s="74">
        <v>108</v>
      </c>
      <c r="D200" s="4" t="s">
        <v>312</v>
      </c>
      <c r="E200" s="23" t="s">
        <v>313</v>
      </c>
      <c r="F200" s="18">
        <v>0.105543086889821</v>
      </c>
      <c r="G200" s="19">
        <v>480</v>
      </c>
      <c r="H200" s="24">
        <f t="shared" si="57"/>
        <v>0.00021988143102046</v>
      </c>
      <c r="I200" s="54">
        <v>3568</v>
      </c>
      <c r="J200" s="17">
        <f t="shared" si="56"/>
        <v>0.784536945881003</v>
      </c>
      <c r="K200" s="9">
        <f t="shared" si="58"/>
        <v>743.333333333333</v>
      </c>
    </row>
    <row r="201" spans="3:11">
      <c r="C201" s="74">
        <v>109</v>
      </c>
      <c r="D201" s="4" t="s">
        <v>314</v>
      </c>
      <c r="E201" s="23" t="s">
        <v>315</v>
      </c>
      <c r="F201" s="18">
        <v>0.0508341930514133</v>
      </c>
      <c r="G201" s="19">
        <v>760</v>
      </c>
      <c r="H201" s="24">
        <f t="shared" si="57"/>
        <v>6.68870961202807e-5</v>
      </c>
      <c r="I201" s="54">
        <v>6912</v>
      </c>
      <c r="J201" s="17">
        <f t="shared" si="56"/>
        <v>0.46232360838338</v>
      </c>
      <c r="K201" s="9">
        <f t="shared" si="58"/>
        <v>909.473684210526</v>
      </c>
    </row>
    <row r="202" spans="3:11">
      <c r="C202" s="74">
        <v>110</v>
      </c>
      <c r="D202" s="4" t="s">
        <v>316</v>
      </c>
      <c r="E202" s="23" t="s">
        <v>315</v>
      </c>
      <c r="F202" s="18">
        <v>0.0349518994427232</v>
      </c>
      <c r="G202" s="19">
        <v>880</v>
      </c>
      <c r="H202" s="24">
        <f t="shared" si="57"/>
        <v>3.97180675485491e-5</v>
      </c>
      <c r="I202" s="54">
        <v>9536</v>
      </c>
      <c r="J202" s="17">
        <f t="shared" si="56"/>
        <v>0.378751492142964</v>
      </c>
      <c r="K202" s="9">
        <f t="shared" si="58"/>
        <v>1083.63636363636</v>
      </c>
    </row>
    <row r="203" spans="3:11">
      <c r="C203" s="74">
        <v>111</v>
      </c>
      <c r="D203" s="4" t="s">
        <v>317</v>
      </c>
      <c r="E203" s="23" t="s">
        <v>318</v>
      </c>
      <c r="F203" s="18">
        <v>0.0159835929756704</v>
      </c>
      <c r="G203" s="19">
        <v>222.075</v>
      </c>
      <c r="H203" s="24">
        <f t="shared" si="57"/>
        <v>7.19738510668486e-5</v>
      </c>
      <c r="I203" s="54">
        <v>4675</v>
      </c>
      <c r="J203" s="17">
        <f t="shared" si="56"/>
        <v>0.336477753737517</v>
      </c>
      <c r="K203" s="9">
        <f t="shared" si="58"/>
        <v>2105.14465833615</v>
      </c>
    </row>
    <row r="204" spans="3:11">
      <c r="C204" s="74" t="s">
        <v>319</v>
      </c>
      <c r="D204" s="34" t="s">
        <v>320</v>
      </c>
      <c r="E204" s="23"/>
      <c r="F204" s="17">
        <f>SUM(F205:F213)</f>
        <v>0.480343509047698</v>
      </c>
      <c r="G204" s="17"/>
      <c r="H204" s="24" t="s">
        <v>33</v>
      </c>
      <c r="I204" s="60"/>
      <c r="J204" s="17">
        <f>SUM(J205:J213)</f>
        <v>9.09056839563958</v>
      </c>
      <c r="K204" s="9">
        <f t="shared" si="58"/>
        <v>1892.51404971872</v>
      </c>
    </row>
    <row r="205" spans="3:11">
      <c r="C205" s="74">
        <v>112</v>
      </c>
      <c r="D205" s="4" t="s">
        <v>321</v>
      </c>
      <c r="E205" s="4" t="s">
        <v>231</v>
      </c>
      <c r="F205" s="18">
        <v>0.0255527653207695</v>
      </c>
      <c r="G205" s="19">
        <v>3.15</v>
      </c>
      <c r="H205" s="24">
        <f t="shared" ref="H205:H213" si="59">(F205/G205)</f>
        <v>0.00811198899072048</v>
      </c>
      <c r="I205" s="54">
        <v>343.12</v>
      </c>
      <c r="J205" s="17">
        <f t="shared" ref="J205:J213" si="60">(H205*I205)</f>
        <v>2.78338566249601</v>
      </c>
      <c r="K205" s="9">
        <f t="shared" si="58"/>
        <v>10892.6984126984</v>
      </c>
    </row>
    <row r="206" spans="3:11">
      <c r="C206" s="74">
        <v>113</v>
      </c>
      <c r="D206" s="4" t="s">
        <v>322</v>
      </c>
      <c r="E206" s="4" t="s">
        <v>70</v>
      </c>
      <c r="F206" s="18">
        <v>0.0245940391689921</v>
      </c>
      <c r="G206" s="19">
        <v>0.448333333333333</v>
      </c>
      <c r="H206" s="24">
        <f t="shared" si="59"/>
        <v>0.0548565929419899</v>
      </c>
      <c r="I206" s="54">
        <v>8.96</v>
      </c>
      <c r="J206" s="17">
        <f t="shared" si="60"/>
        <v>0.491515072760229</v>
      </c>
      <c r="K206" s="9">
        <f t="shared" si="58"/>
        <v>1998.51301115242</v>
      </c>
    </row>
    <row r="207" spans="3:11">
      <c r="C207" s="74">
        <v>114</v>
      </c>
      <c r="D207" s="4" t="s">
        <v>323</v>
      </c>
      <c r="E207" s="4"/>
      <c r="F207" s="18">
        <v>0.155197865882822</v>
      </c>
      <c r="G207" s="19">
        <v>1.78</v>
      </c>
      <c r="H207" s="24">
        <f t="shared" si="59"/>
        <v>0.0871898122937202</v>
      </c>
      <c r="I207" s="51">
        <v>32.4</v>
      </c>
      <c r="J207" s="17">
        <f t="shared" si="60"/>
        <v>2.82494991831653</v>
      </c>
      <c r="K207" s="9">
        <f t="shared" si="58"/>
        <v>1820.22471910112</v>
      </c>
    </row>
    <row r="208" spans="3:11">
      <c r="C208" s="74">
        <v>115</v>
      </c>
      <c r="D208" s="4" t="s">
        <v>324</v>
      </c>
      <c r="E208" s="4"/>
      <c r="F208" s="18">
        <v>0.0413084347207343</v>
      </c>
      <c r="G208" s="19">
        <v>5.04</v>
      </c>
      <c r="H208" s="24">
        <f t="shared" si="59"/>
        <v>0.00819611800014569</v>
      </c>
      <c r="I208" s="51">
        <v>24.49</v>
      </c>
      <c r="J208" s="17">
        <f t="shared" si="60"/>
        <v>0.200722929823568</v>
      </c>
      <c r="K208" s="9">
        <f t="shared" si="58"/>
        <v>485.912698412698</v>
      </c>
    </row>
    <row r="209" spans="3:11">
      <c r="C209" s="74">
        <v>116</v>
      </c>
      <c r="D209" s="4" t="s">
        <v>325</v>
      </c>
      <c r="E209" s="4"/>
      <c r="F209" s="18">
        <v>0.0808875445337342</v>
      </c>
      <c r="G209" s="19">
        <v>25.32</v>
      </c>
      <c r="H209" s="24">
        <f t="shared" si="59"/>
        <v>0.0031946107635756</v>
      </c>
      <c r="I209" s="54">
        <v>18.58</v>
      </c>
      <c r="J209" s="17">
        <f t="shared" si="60"/>
        <v>0.0593558679872346</v>
      </c>
      <c r="K209" s="9">
        <f t="shared" si="58"/>
        <v>73.3807266982622</v>
      </c>
    </row>
    <row r="210" spans="3:11">
      <c r="C210" s="74">
        <v>117</v>
      </c>
      <c r="D210" s="4" t="s">
        <v>326</v>
      </c>
      <c r="E210" s="23" t="s">
        <v>102</v>
      </c>
      <c r="F210" s="18">
        <v>0.0281467526823711</v>
      </c>
      <c r="G210" s="19">
        <v>20</v>
      </c>
      <c r="H210" s="24">
        <f t="shared" si="59"/>
        <v>0.00140733763411856</v>
      </c>
      <c r="I210" s="54">
        <v>550</v>
      </c>
      <c r="J210" s="17">
        <f t="shared" si="60"/>
        <v>0.774035698765205</v>
      </c>
      <c r="K210" s="9">
        <f t="shared" si="58"/>
        <v>2750</v>
      </c>
    </row>
    <row r="211" spans="3:11">
      <c r="C211" s="74">
        <v>118</v>
      </c>
      <c r="D211" s="4" t="s">
        <v>327</v>
      </c>
      <c r="E211" s="4"/>
      <c r="F211" s="18">
        <v>0.0208966122742128</v>
      </c>
      <c r="G211" s="19">
        <v>6.98</v>
      </c>
      <c r="H211" s="24">
        <f t="shared" si="59"/>
        <v>0.00299378399344023</v>
      </c>
      <c r="I211" s="54">
        <v>110.13</v>
      </c>
      <c r="J211" s="17">
        <f t="shared" si="60"/>
        <v>0.329705431197572</v>
      </c>
      <c r="K211" s="9">
        <f t="shared" si="58"/>
        <v>1577.79369627507</v>
      </c>
    </row>
    <row r="212" spans="3:11">
      <c r="C212" s="74">
        <v>119</v>
      </c>
      <c r="D212" s="4" t="s">
        <v>328</v>
      </c>
      <c r="E212" s="4"/>
      <c r="F212" s="18">
        <v>0.0256034150042596</v>
      </c>
      <c r="G212" s="19">
        <v>3.09</v>
      </c>
      <c r="H212" s="24">
        <f t="shared" si="59"/>
        <v>0.00828589482338498</v>
      </c>
      <c r="I212" s="54">
        <v>69.28</v>
      </c>
      <c r="J212" s="17">
        <f t="shared" si="60"/>
        <v>0.574046793364112</v>
      </c>
      <c r="K212" s="9">
        <f t="shared" si="58"/>
        <v>2242.071197411</v>
      </c>
    </row>
    <row r="213" spans="3:11">
      <c r="C213" s="74">
        <v>120</v>
      </c>
      <c r="D213" s="4" t="s">
        <v>329</v>
      </c>
      <c r="E213" s="4"/>
      <c r="F213" s="18">
        <v>0.0781560794598023</v>
      </c>
      <c r="G213" s="19">
        <v>9.7</v>
      </c>
      <c r="H213" s="24">
        <f t="shared" si="59"/>
        <v>0.00805732777936106</v>
      </c>
      <c r="I213" s="54">
        <v>130.67</v>
      </c>
      <c r="J213" s="17">
        <f t="shared" si="60"/>
        <v>1.05285102092911</v>
      </c>
      <c r="K213" s="9">
        <f t="shared" si="58"/>
        <v>1347.11340206186</v>
      </c>
    </row>
    <row r="214" spans="3:11">
      <c r="C214" s="74" t="s">
        <v>330</v>
      </c>
      <c r="D214" s="34" t="s">
        <v>331</v>
      </c>
      <c r="E214" s="23"/>
      <c r="F214" s="17">
        <f>SUM(F215:F219)</f>
        <v>0.833939802995885</v>
      </c>
      <c r="G214" s="24"/>
      <c r="H214" s="24" t="s">
        <v>33</v>
      </c>
      <c r="I214" s="60"/>
      <c r="J214" s="17">
        <f>SUM(J215:J219)</f>
        <v>4.87452234506854</v>
      </c>
      <c r="K214" s="9">
        <f t="shared" si="58"/>
        <v>584.517291003148</v>
      </c>
    </row>
    <row r="215" spans="3:11">
      <c r="C215" s="74">
        <v>121</v>
      </c>
      <c r="D215" s="4" t="s">
        <v>332</v>
      </c>
      <c r="E215" s="23" t="s">
        <v>333</v>
      </c>
      <c r="F215" s="18">
        <v>0.334400063905429</v>
      </c>
      <c r="G215" s="19">
        <v>152.4</v>
      </c>
      <c r="H215" s="24">
        <f t="shared" ref="H215:H219" si="61">(F215/G215)</f>
        <v>0.00219422614111174</v>
      </c>
      <c r="I215" s="54">
        <v>776.16</v>
      </c>
      <c r="J215" s="17">
        <f t="shared" ref="J215:J219" si="62">(H215*I215)</f>
        <v>1.70307056168529</v>
      </c>
      <c r="K215" s="9">
        <f t="shared" si="58"/>
        <v>509.291338582677</v>
      </c>
    </row>
    <row r="216" spans="3:11">
      <c r="C216" s="74">
        <v>122</v>
      </c>
      <c r="D216" s="4" t="s">
        <v>334</v>
      </c>
      <c r="E216" s="23" t="s">
        <v>335</v>
      </c>
      <c r="F216" s="18">
        <v>0.106657379926604</v>
      </c>
      <c r="G216" s="19">
        <v>1051</v>
      </c>
      <c r="H216" s="24">
        <f t="shared" si="61"/>
        <v>0.000101481807732259</v>
      </c>
      <c r="I216" s="58">
        <v>5355.36</v>
      </c>
      <c r="J216" s="17">
        <f t="shared" si="62"/>
        <v>0.543471613857029</v>
      </c>
      <c r="K216" s="9">
        <f t="shared" si="58"/>
        <v>509.549000951475</v>
      </c>
    </row>
    <row r="217" spans="3:11">
      <c r="C217" s="74">
        <v>123</v>
      </c>
      <c r="D217" s="4" t="s">
        <v>336</v>
      </c>
      <c r="E217" s="23"/>
      <c r="F217" s="18">
        <v>0.0183460389270313</v>
      </c>
      <c r="G217" s="19">
        <v>161.2</v>
      </c>
      <c r="H217" s="24">
        <f t="shared" si="61"/>
        <v>0.000113809174485306</v>
      </c>
      <c r="I217" s="54">
        <v>3042</v>
      </c>
      <c r="J217" s="17">
        <f t="shared" si="62"/>
        <v>0.3462075087843</v>
      </c>
      <c r="K217" s="9">
        <f t="shared" si="58"/>
        <v>1887.09677419355</v>
      </c>
    </row>
    <row r="218" spans="3:11">
      <c r="C218" s="74">
        <v>124</v>
      </c>
      <c r="D218" s="4" t="s">
        <v>337</v>
      </c>
      <c r="E218" s="23" t="s">
        <v>338</v>
      </c>
      <c r="F218" s="18">
        <v>0.0588730213882036</v>
      </c>
      <c r="G218" s="19">
        <v>151.68</v>
      </c>
      <c r="H218" s="24">
        <f t="shared" si="61"/>
        <v>0.000388139645228136</v>
      </c>
      <c r="I218" s="54">
        <v>786.24</v>
      </c>
      <c r="J218" s="17">
        <f t="shared" si="62"/>
        <v>0.305170914664169</v>
      </c>
      <c r="K218" s="9">
        <f t="shared" si="58"/>
        <v>518.354430379747</v>
      </c>
    </row>
    <row r="219" spans="3:11">
      <c r="C219" s="74">
        <v>125</v>
      </c>
      <c r="D219" s="4" t="s">
        <v>339</v>
      </c>
      <c r="E219" s="4"/>
      <c r="F219" s="18">
        <v>0.315663298848617</v>
      </c>
      <c r="G219" s="19">
        <v>15.97</v>
      </c>
      <c r="H219" s="24">
        <f t="shared" si="61"/>
        <v>0.0197660174607775</v>
      </c>
      <c r="I219" s="54">
        <v>100</v>
      </c>
      <c r="J219" s="17">
        <f t="shared" si="62"/>
        <v>1.97660174607775</v>
      </c>
      <c r="K219" s="9">
        <f t="shared" si="58"/>
        <v>626.174076393237</v>
      </c>
    </row>
    <row r="220" spans="3:11">
      <c r="C220" s="74" t="s">
        <v>340</v>
      </c>
      <c r="D220" s="34" t="s">
        <v>341</v>
      </c>
      <c r="E220" s="23"/>
      <c r="F220" s="17">
        <f>SUM(F221)</f>
        <v>0.281550737018016</v>
      </c>
      <c r="G220" s="24"/>
      <c r="H220" s="24" t="s">
        <v>33</v>
      </c>
      <c r="I220" s="60"/>
      <c r="J220" s="17">
        <f>SUM(J221)</f>
        <v>1.16259729827906</v>
      </c>
      <c r="K220" s="9">
        <f t="shared" si="58"/>
        <v>412.926391382406</v>
      </c>
    </row>
    <row r="221" spans="3:11">
      <c r="C221" s="74">
        <v>126</v>
      </c>
      <c r="D221" s="4" t="s">
        <v>342</v>
      </c>
      <c r="E221" s="23" t="s">
        <v>343</v>
      </c>
      <c r="F221" s="18">
        <v>0.281550737018016</v>
      </c>
      <c r="G221" s="19">
        <v>2005.2</v>
      </c>
      <c r="H221" s="24">
        <f t="shared" ref="H221:H226" si="63">(F221/G221)</f>
        <v>0.000140410301724524</v>
      </c>
      <c r="I221" s="54">
        <v>8280</v>
      </c>
      <c r="J221" s="17">
        <f t="shared" ref="J221:J226" si="64">(H221*I221)</f>
        <v>1.16259729827906</v>
      </c>
      <c r="K221" s="9">
        <f t="shared" si="58"/>
        <v>412.926391382406</v>
      </c>
    </row>
    <row r="222" spans="3:11">
      <c r="C222" s="74" t="s">
        <v>344</v>
      </c>
      <c r="D222" s="34" t="s">
        <v>345</v>
      </c>
      <c r="E222" s="23"/>
      <c r="F222" s="17">
        <f>F224</f>
        <v>3.12774819755866</v>
      </c>
      <c r="G222" s="23"/>
      <c r="H222" s="24" t="s">
        <v>33</v>
      </c>
      <c r="I222" s="60"/>
      <c r="J222" s="17">
        <f>J224</f>
        <v>59.2008216549735</v>
      </c>
      <c r="K222" s="9">
        <f t="shared" si="58"/>
        <v>1892.7617543248</v>
      </c>
    </row>
    <row r="223" spans="3:11">
      <c r="C223" s="74"/>
      <c r="D223" s="4" t="s">
        <v>61</v>
      </c>
      <c r="E223" s="23"/>
      <c r="F223" s="9"/>
      <c r="G223" s="23"/>
      <c r="H223" s="24" t="s">
        <v>33</v>
      </c>
      <c r="I223" s="60"/>
      <c r="J223" s="9"/>
      <c r="K223" s="9"/>
    </row>
    <row r="224" spans="3:11">
      <c r="C224" s="74" t="s">
        <v>346</v>
      </c>
      <c r="D224" s="34" t="s">
        <v>347</v>
      </c>
      <c r="E224" s="23"/>
      <c r="F224" s="17">
        <f>SUM(F225:F226)</f>
        <v>3.12774819755866</v>
      </c>
      <c r="G224" s="23"/>
      <c r="H224" s="24" t="s">
        <v>33</v>
      </c>
      <c r="I224" s="60"/>
      <c r="J224" s="17">
        <f>SUM(J225:J226)</f>
        <v>59.2008216549735</v>
      </c>
      <c r="K224" s="9">
        <f t="shared" ref="K224:K227" si="65">(J224/F224)*100</f>
        <v>1892.7617543248</v>
      </c>
    </row>
    <row r="225" spans="3:11">
      <c r="C225" s="74">
        <v>127</v>
      </c>
      <c r="D225" s="4" t="s">
        <v>348</v>
      </c>
      <c r="E225" s="23" t="s">
        <v>349</v>
      </c>
      <c r="F225" s="18">
        <v>2.27291901795763</v>
      </c>
      <c r="G225" s="19">
        <v>2653.74</v>
      </c>
      <c r="H225" s="24">
        <f t="shared" si="63"/>
        <v>0.000856496498510642</v>
      </c>
      <c r="I225" s="54">
        <v>58380</v>
      </c>
      <c r="J225" s="17">
        <f t="shared" si="64"/>
        <v>50.0022655830513</v>
      </c>
      <c r="K225" s="9">
        <f t="shared" si="65"/>
        <v>2199.91408351986</v>
      </c>
    </row>
    <row r="226" spans="3:11">
      <c r="C226" s="74">
        <v>128</v>
      </c>
      <c r="D226" s="4" t="s">
        <v>350</v>
      </c>
      <c r="E226" s="23" t="s">
        <v>349</v>
      </c>
      <c r="F226" s="18">
        <v>0.854829179601028</v>
      </c>
      <c r="G226" s="19">
        <v>5479.2</v>
      </c>
      <c r="H226" s="24">
        <f t="shared" si="63"/>
        <v>0.000156013501898275</v>
      </c>
      <c r="I226" s="54">
        <v>58960</v>
      </c>
      <c r="J226" s="17">
        <f t="shared" si="64"/>
        <v>9.19855607192229</v>
      </c>
      <c r="K226" s="9">
        <f t="shared" si="65"/>
        <v>1076.06949919696</v>
      </c>
    </row>
    <row r="227" spans="3:11">
      <c r="C227" s="74" t="s">
        <v>351</v>
      </c>
      <c r="D227" s="34" t="s">
        <v>352</v>
      </c>
      <c r="E227" s="23"/>
      <c r="F227" s="17">
        <f>F229</f>
        <v>0.585944481290079</v>
      </c>
      <c r="G227" s="24"/>
      <c r="H227" s="24" t="s">
        <v>33</v>
      </c>
      <c r="I227" s="60"/>
      <c r="J227" s="17">
        <f>J229</f>
        <v>2.03396193722265</v>
      </c>
      <c r="K227" s="9">
        <f t="shared" si="65"/>
        <v>347.12536804587</v>
      </c>
    </row>
    <row r="228" spans="3:11">
      <c r="C228" s="74"/>
      <c r="D228" s="4" t="s">
        <v>61</v>
      </c>
      <c r="E228" s="23"/>
      <c r="F228" s="9"/>
      <c r="G228" s="24"/>
      <c r="H228" s="24" t="s">
        <v>33</v>
      </c>
      <c r="I228" s="60"/>
      <c r="J228" s="9"/>
      <c r="K228" s="9"/>
    </row>
    <row r="229" spans="3:11">
      <c r="C229" s="74" t="s">
        <v>353</v>
      </c>
      <c r="D229" s="34" t="s">
        <v>354</v>
      </c>
      <c r="E229" s="23"/>
      <c r="F229" s="17">
        <f>SUM(F230)</f>
        <v>0.585944481290079</v>
      </c>
      <c r="G229" s="24"/>
      <c r="H229" s="24" t="s">
        <v>33</v>
      </c>
      <c r="I229" s="60"/>
      <c r="J229" s="17">
        <f>SUM(J230)</f>
        <v>2.03396193722265</v>
      </c>
      <c r="K229" s="9">
        <f t="shared" ref="K229:K231" si="66">(J229/F229)*100</f>
        <v>347.12536804587</v>
      </c>
    </row>
    <row r="230" spans="3:11">
      <c r="C230" s="74">
        <v>129</v>
      </c>
      <c r="D230" s="4" t="s">
        <v>355</v>
      </c>
      <c r="E230" s="23" t="s">
        <v>356</v>
      </c>
      <c r="F230" s="18">
        <v>0.585944481290079</v>
      </c>
      <c r="G230" s="19">
        <v>64.53</v>
      </c>
      <c r="H230" s="24">
        <f t="shared" ref="H230:H235" si="67">(F230/G230)</f>
        <v>0.00908018721974398</v>
      </c>
      <c r="I230" s="54">
        <v>224</v>
      </c>
      <c r="J230" s="17">
        <f t="shared" ref="J230:J235" si="68">(H230*I230)</f>
        <v>2.03396193722265</v>
      </c>
      <c r="K230" s="9">
        <f t="shared" si="66"/>
        <v>347.12536804587</v>
      </c>
    </row>
    <row r="231" spans="3:11">
      <c r="C231" s="74" t="s">
        <v>357</v>
      </c>
      <c r="D231" s="34" t="s">
        <v>358</v>
      </c>
      <c r="E231" s="23"/>
      <c r="F231" s="17">
        <f>F233</f>
        <v>0.915579857112902</v>
      </c>
      <c r="G231" s="24"/>
      <c r="H231" s="24" t="s">
        <v>33</v>
      </c>
      <c r="I231" s="60"/>
      <c r="J231" s="17">
        <f>J233</f>
        <v>7.98712556134767</v>
      </c>
      <c r="K231" s="9">
        <f t="shared" si="66"/>
        <v>872.357064137854</v>
      </c>
    </row>
    <row r="232" spans="3:11">
      <c r="C232" s="74"/>
      <c r="D232" s="4" t="s">
        <v>61</v>
      </c>
      <c r="E232" s="23"/>
      <c r="F232" s="9"/>
      <c r="G232" s="24"/>
      <c r="H232" s="24" t="s">
        <v>33</v>
      </c>
      <c r="I232" s="60"/>
      <c r="J232" s="9"/>
      <c r="K232" s="9"/>
    </row>
    <row r="233" spans="3:11">
      <c r="C233" s="74" t="s">
        <v>359</v>
      </c>
      <c r="D233" s="34" t="s">
        <v>360</v>
      </c>
      <c r="E233" s="23"/>
      <c r="F233" s="17">
        <f>SUM(F234:F235)</f>
        <v>0.915579857112902</v>
      </c>
      <c r="G233" s="24"/>
      <c r="H233" s="24" t="s">
        <v>33</v>
      </c>
      <c r="I233" s="60"/>
      <c r="J233" s="17">
        <f>SUM(J234:J235)</f>
        <v>7.98712556134767</v>
      </c>
      <c r="K233" s="9">
        <f t="shared" ref="K233:K235" si="69">(J233/F233)*100</f>
        <v>872.357064137854</v>
      </c>
    </row>
    <row r="234" spans="3:11">
      <c r="C234" s="74">
        <v>130</v>
      </c>
      <c r="D234" s="4" t="s">
        <v>361</v>
      </c>
      <c r="E234" s="23" t="s">
        <v>362</v>
      </c>
      <c r="F234" s="18">
        <v>0.686672230413804</v>
      </c>
      <c r="G234" s="19">
        <v>41.37</v>
      </c>
      <c r="H234" s="24">
        <f t="shared" si="67"/>
        <v>0.0165983135222094</v>
      </c>
      <c r="I234" s="54">
        <v>451</v>
      </c>
      <c r="J234" s="17">
        <f t="shared" si="68"/>
        <v>7.48583939851645</v>
      </c>
      <c r="K234" s="9">
        <f t="shared" si="69"/>
        <v>1090.16195310612</v>
      </c>
    </row>
    <row r="235" spans="3:11">
      <c r="C235" s="74">
        <v>131</v>
      </c>
      <c r="D235" s="4" t="s">
        <v>363</v>
      </c>
      <c r="E235" s="23" t="s">
        <v>364</v>
      </c>
      <c r="F235" s="18">
        <v>0.228907626699098</v>
      </c>
      <c r="G235" s="19">
        <v>263.025</v>
      </c>
      <c r="H235" s="24">
        <f t="shared" si="67"/>
        <v>0.000870288477137527</v>
      </c>
      <c r="I235" s="54">
        <v>576</v>
      </c>
      <c r="J235" s="17">
        <f t="shared" si="68"/>
        <v>0.501286162831216</v>
      </c>
      <c r="K235" s="9">
        <f t="shared" si="69"/>
        <v>218.990590248075</v>
      </c>
    </row>
    <row r="236" spans="3:11">
      <c r="C236" s="74"/>
      <c r="D236" s="4"/>
      <c r="E236" s="23"/>
      <c r="F236" s="9"/>
      <c r="G236" s="23"/>
      <c r="H236" s="24" t="s">
        <v>33</v>
      </c>
      <c r="I236" s="60"/>
      <c r="J236" s="17"/>
      <c r="K236" s="9"/>
    </row>
    <row r="237" spans="3:11">
      <c r="C237" s="74" t="s">
        <v>365</v>
      </c>
      <c r="D237" s="34" t="s">
        <v>366</v>
      </c>
      <c r="E237" s="23"/>
      <c r="F237" s="17">
        <f>F238+F242</f>
        <v>2.59468922150134</v>
      </c>
      <c r="G237" s="23"/>
      <c r="H237" s="24" t="s">
        <v>33</v>
      </c>
      <c r="I237" s="60"/>
      <c r="J237" s="17">
        <f>J238+J242</f>
        <v>41.4676019032661</v>
      </c>
      <c r="K237" s="9">
        <f t="shared" ref="K237:K242" si="70">(J237/F237)*100</f>
        <v>1598.17220342374</v>
      </c>
    </row>
    <row r="238" spans="3:11">
      <c r="C238" s="74" t="s">
        <v>367</v>
      </c>
      <c r="D238" s="34" t="s">
        <v>368</v>
      </c>
      <c r="E238" s="23"/>
      <c r="F238" s="17">
        <f>F240</f>
        <v>0.236038378567601</v>
      </c>
      <c r="G238" s="24"/>
      <c r="H238" s="24" t="s">
        <v>33</v>
      </c>
      <c r="I238" s="60"/>
      <c r="J238" s="17">
        <f>J240</f>
        <v>2.67423140132372</v>
      </c>
      <c r="K238" s="9">
        <f t="shared" si="70"/>
        <v>1132.96465496514</v>
      </c>
    </row>
    <row r="239" spans="3:11">
      <c r="C239" s="74"/>
      <c r="D239" s="4" t="s">
        <v>61</v>
      </c>
      <c r="E239" s="23"/>
      <c r="F239" s="9"/>
      <c r="G239" s="23"/>
      <c r="H239" s="24" t="s">
        <v>33</v>
      </c>
      <c r="I239" s="60"/>
      <c r="J239" s="9"/>
      <c r="K239" s="9"/>
    </row>
    <row r="240" spans="3:11">
      <c r="C240" s="74" t="s">
        <v>369</v>
      </c>
      <c r="D240" s="34" t="s">
        <v>370</v>
      </c>
      <c r="E240" s="23"/>
      <c r="F240" s="17">
        <f>SUM(F241)</f>
        <v>0.236038378567601</v>
      </c>
      <c r="G240" s="23"/>
      <c r="H240" s="24" t="s">
        <v>33</v>
      </c>
      <c r="I240" s="60"/>
      <c r="J240" s="17">
        <f>SUM(J241)</f>
        <v>2.67423140132372</v>
      </c>
      <c r="K240" s="9">
        <f t="shared" si="70"/>
        <v>1132.96465496514</v>
      </c>
    </row>
    <row r="241" spans="3:11">
      <c r="C241" s="74">
        <v>132</v>
      </c>
      <c r="D241" s="4" t="s">
        <v>371</v>
      </c>
      <c r="E241" s="23" t="s">
        <v>372</v>
      </c>
      <c r="F241" s="18">
        <v>0.236038378567601</v>
      </c>
      <c r="G241" s="19">
        <v>155.9625</v>
      </c>
      <c r="H241" s="24">
        <f>(F241/G241)</f>
        <v>0.0015134303346484</v>
      </c>
      <c r="I241" s="54">
        <v>1767</v>
      </c>
      <c r="J241" s="17">
        <f>(H241*I241)</f>
        <v>2.67423140132372</v>
      </c>
      <c r="K241" s="9">
        <f t="shared" si="70"/>
        <v>1132.96465496514</v>
      </c>
    </row>
    <row r="242" spans="3:11">
      <c r="C242" s="74" t="s">
        <v>373</v>
      </c>
      <c r="D242" s="34" t="s">
        <v>374</v>
      </c>
      <c r="E242" s="23"/>
      <c r="F242" s="17">
        <f>F244+F246+F250</f>
        <v>2.35865084293374</v>
      </c>
      <c r="G242" s="23"/>
      <c r="H242" s="24" t="s">
        <v>33</v>
      </c>
      <c r="I242" s="60"/>
      <c r="J242" s="17">
        <f>J244+J246+J250</f>
        <v>38.7933705019424</v>
      </c>
      <c r="K242" s="9">
        <f t="shared" si="70"/>
        <v>1644.72713789593</v>
      </c>
    </row>
    <row r="243" spans="3:11">
      <c r="C243" s="74"/>
      <c r="D243" s="4" t="s">
        <v>61</v>
      </c>
      <c r="E243" s="23"/>
      <c r="F243" s="9"/>
      <c r="G243" s="23"/>
      <c r="H243" s="24" t="s">
        <v>33</v>
      </c>
      <c r="I243" s="60"/>
      <c r="J243" s="9"/>
      <c r="K243" s="9"/>
    </row>
    <row r="244" spans="3:11">
      <c r="C244" s="74" t="s">
        <v>375</v>
      </c>
      <c r="D244" s="34" t="s">
        <v>376</v>
      </c>
      <c r="E244" s="23"/>
      <c r="F244" s="17">
        <f>SUM(F245)</f>
        <v>0.0431354411609139</v>
      </c>
      <c r="G244" s="23"/>
      <c r="H244" s="24" t="s">
        <v>33</v>
      </c>
      <c r="I244" s="60"/>
      <c r="J244" s="17">
        <f>SUM(J245)</f>
        <v>1.31887280008781</v>
      </c>
      <c r="K244" s="9">
        <f t="shared" ref="K244:K254" si="71">(J244/F244)*100</f>
        <v>3057.51550138978</v>
      </c>
    </row>
    <row r="245" spans="3:11">
      <c r="C245" s="74">
        <v>133</v>
      </c>
      <c r="D245" s="4" t="s">
        <v>377</v>
      </c>
      <c r="E245" s="23" t="s">
        <v>47</v>
      </c>
      <c r="F245" s="18">
        <v>0.0431354411609139</v>
      </c>
      <c r="G245" s="19">
        <v>93.54</v>
      </c>
      <c r="H245" s="24">
        <f t="shared" ref="H245:H249" si="72">(F245/G245)</f>
        <v>0.000461144335695038</v>
      </c>
      <c r="I245" s="54">
        <v>2860</v>
      </c>
      <c r="J245" s="17">
        <f t="shared" ref="J245:J249" si="73">(H245*I245)</f>
        <v>1.31887280008781</v>
      </c>
      <c r="K245" s="9">
        <f t="shared" si="71"/>
        <v>3057.51550138978</v>
      </c>
    </row>
    <row r="246" spans="3:11">
      <c r="C246" s="74" t="s">
        <v>378</v>
      </c>
      <c r="D246" s="34" t="s">
        <v>379</v>
      </c>
      <c r="E246" s="23"/>
      <c r="F246" s="17">
        <f>SUM(F247:F249)</f>
        <v>1.11891662931855</v>
      </c>
      <c r="G246" s="24"/>
      <c r="H246" s="24" t="s">
        <v>33</v>
      </c>
      <c r="I246" s="60"/>
      <c r="J246" s="17">
        <f>SUM(J247:J249)</f>
        <v>19.3358509294077</v>
      </c>
      <c r="K246" s="9">
        <f t="shared" si="71"/>
        <v>1728.08683174042</v>
      </c>
    </row>
    <row r="247" spans="3:11">
      <c r="C247" s="74">
        <v>134</v>
      </c>
      <c r="D247" s="4" t="s">
        <v>380</v>
      </c>
      <c r="E247" s="23" t="s">
        <v>381</v>
      </c>
      <c r="F247" s="18">
        <v>1.00845328746112</v>
      </c>
      <c r="G247" s="19">
        <v>2432.14583333333</v>
      </c>
      <c r="H247" s="24">
        <f t="shared" si="72"/>
        <v>0.000414635205520963</v>
      </c>
      <c r="I247" s="54">
        <v>43428</v>
      </c>
      <c r="J247" s="17">
        <f t="shared" si="73"/>
        <v>18.0067777053644</v>
      </c>
      <c r="K247" s="9">
        <f t="shared" si="71"/>
        <v>1785.5837180816</v>
      </c>
    </row>
    <row r="248" spans="3:11">
      <c r="C248" s="74">
        <v>135</v>
      </c>
      <c r="D248" s="4" t="s">
        <v>382</v>
      </c>
      <c r="E248" s="23" t="s">
        <v>383</v>
      </c>
      <c r="F248" s="18">
        <v>0.101371723670956</v>
      </c>
      <c r="G248" s="19">
        <v>1676</v>
      </c>
      <c r="H248" s="24">
        <f t="shared" si="72"/>
        <v>6.04843219993771e-5</v>
      </c>
      <c r="I248" s="54">
        <v>20832</v>
      </c>
      <c r="J248" s="17">
        <f t="shared" si="73"/>
        <v>1.26000939589102</v>
      </c>
      <c r="K248" s="9">
        <f t="shared" si="71"/>
        <v>1242.95942720764</v>
      </c>
    </row>
    <row r="249" spans="3:11">
      <c r="C249" s="74">
        <v>136</v>
      </c>
      <c r="D249" s="4" t="s">
        <v>384</v>
      </c>
      <c r="E249" s="23" t="s">
        <v>133</v>
      </c>
      <c r="F249" s="18">
        <v>0.00909161818647795</v>
      </c>
      <c r="G249" s="19">
        <v>280</v>
      </c>
      <c r="H249" s="24">
        <f t="shared" si="72"/>
        <v>3.2470064951707e-5</v>
      </c>
      <c r="I249" s="54">
        <v>2127</v>
      </c>
      <c r="J249" s="17">
        <f t="shared" si="73"/>
        <v>0.0690638281522807</v>
      </c>
      <c r="K249" s="9">
        <f t="shared" si="71"/>
        <v>759.642857142857</v>
      </c>
    </row>
    <row r="250" spans="3:11">
      <c r="C250" s="74" t="s">
        <v>385</v>
      </c>
      <c r="D250" s="34" t="s">
        <v>386</v>
      </c>
      <c r="E250" s="23"/>
      <c r="F250" s="17">
        <f>SUM(F251:F254)</f>
        <v>1.19659877245427</v>
      </c>
      <c r="G250" s="23"/>
      <c r="H250" s="24" t="s">
        <v>33</v>
      </c>
      <c r="I250" s="60"/>
      <c r="J250" s="17">
        <f>SUM(J251:J254)</f>
        <v>18.1386467724469</v>
      </c>
      <c r="K250" s="9">
        <f t="shared" si="71"/>
        <v>1515.85035769708</v>
      </c>
    </row>
    <row r="251" spans="3:11">
      <c r="C251" s="74">
        <v>137</v>
      </c>
      <c r="D251" s="4" t="s">
        <v>387</v>
      </c>
      <c r="E251" s="23" t="s">
        <v>388</v>
      </c>
      <c r="F251" s="18">
        <v>0.646282725664961</v>
      </c>
      <c r="G251" s="19">
        <v>1200.7825</v>
      </c>
      <c r="H251" s="24">
        <f t="shared" ref="H251:H254" si="74">(F251/G251)</f>
        <v>0.000538217975082882</v>
      </c>
      <c r="I251" s="54">
        <v>17967.04</v>
      </c>
      <c r="J251" s="17">
        <f t="shared" ref="J251:J254" si="75">(H251*I251)</f>
        <v>9.67018388703315</v>
      </c>
      <c r="K251" s="9">
        <f t="shared" si="71"/>
        <v>1496.2776356251</v>
      </c>
    </row>
    <row r="252" spans="3:11">
      <c r="C252" s="74">
        <v>138</v>
      </c>
      <c r="D252" s="4" t="s">
        <v>389</v>
      </c>
      <c r="E252" s="23" t="s">
        <v>390</v>
      </c>
      <c r="F252" s="18">
        <v>0.105181303436321</v>
      </c>
      <c r="G252" s="19">
        <v>1316.1</v>
      </c>
      <c r="H252" s="24">
        <f t="shared" si="74"/>
        <v>7.99189297441843e-5</v>
      </c>
      <c r="I252" s="54">
        <v>29700</v>
      </c>
      <c r="J252" s="17">
        <f t="shared" si="75"/>
        <v>2.37359221340227</v>
      </c>
      <c r="K252" s="9">
        <f t="shared" si="71"/>
        <v>2256.66742648735</v>
      </c>
    </row>
    <row r="253" spans="3:11">
      <c r="C253" s="74">
        <v>139</v>
      </c>
      <c r="D253" s="4" t="s">
        <v>391</v>
      </c>
      <c r="E253" s="23" t="s">
        <v>47</v>
      </c>
      <c r="F253" s="18">
        <v>0.303937897120652</v>
      </c>
      <c r="G253" s="19">
        <v>288.333333333333</v>
      </c>
      <c r="H253" s="24">
        <f t="shared" si="74"/>
        <v>0.00105411987440689</v>
      </c>
      <c r="I253" s="54">
        <v>3600</v>
      </c>
      <c r="J253" s="17">
        <f t="shared" si="75"/>
        <v>3.79483154786479</v>
      </c>
      <c r="K253" s="9">
        <f t="shared" si="71"/>
        <v>1248.5549132948</v>
      </c>
    </row>
    <row r="254" spans="3:11">
      <c r="C254" s="74">
        <v>140</v>
      </c>
      <c r="D254" s="4" t="s">
        <v>392</v>
      </c>
      <c r="E254" s="23" t="s">
        <v>393</v>
      </c>
      <c r="F254" s="18">
        <v>0.141196846232336</v>
      </c>
      <c r="G254" s="19">
        <v>230.208333333333</v>
      </c>
      <c r="H254" s="24">
        <f t="shared" si="74"/>
        <v>0.000613343766439108</v>
      </c>
      <c r="I254" s="54">
        <v>3750</v>
      </c>
      <c r="J254" s="17">
        <f t="shared" si="75"/>
        <v>2.30003912414665</v>
      </c>
      <c r="K254" s="9">
        <f t="shared" si="71"/>
        <v>1628.9592760181</v>
      </c>
    </row>
    <row r="255" spans="3:11">
      <c r="C255" s="69"/>
      <c r="D255" s="4"/>
      <c r="E255" s="4"/>
      <c r="F255" s="9"/>
      <c r="G255" s="24"/>
      <c r="H255" s="24" t="s">
        <v>33</v>
      </c>
      <c r="I255" s="60"/>
      <c r="J255" s="17"/>
      <c r="K255" s="9"/>
    </row>
    <row r="256" spans="3:11">
      <c r="C256" s="74" t="s">
        <v>394</v>
      </c>
      <c r="D256" s="34" t="s">
        <v>395</v>
      </c>
      <c r="E256" s="23"/>
      <c r="F256" s="17">
        <f>F257</f>
        <v>1.04997517441942</v>
      </c>
      <c r="G256" s="24"/>
      <c r="H256" s="24" t="s">
        <v>33</v>
      </c>
      <c r="I256" s="60"/>
      <c r="J256" s="17">
        <f>J257</f>
        <v>10.0038563248778</v>
      </c>
      <c r="K256" s="9">
        <f t="shared" ref="K256:K262" si="76">(J256/F256)*100</f>
        <v>952.770748166444</v>
      </c>
    </row>
    <row r="257" spans="3:11">
      <c r="C257" s="74" t="s">
        <v>396</v>
      </c>
      <c r="D257" s="34" t="s">
        <v>397</v>
      </c>
      <c r="E257" s="23"/>
      <c r="F257" s="17">
        <f>F259</f>
        <v>1.04997517441942</v>
      </c>
      <c r="G257" s="23"/>
      <c r="H257" s="24" t="s">
        <v>33</v>
      </c>
      <c r="I257" s="60"/>
      <c r="J257" s="17">
        <f>J259</f>
        <v>10.0038563248778</v>
      </c>
      <c r="K257" s="9">
        <f t="shared" si="76"/>
        <v>952.770748166444</v>
      </c>
    </row>
    <row r="258" spans="3:11">
      <c r="C258" s="74"/>
      <c r="D258" s="4" t="s">
        <v>61</v>
      </c>
      <c r="E258" s="23"/>
      <c r="F258" s="9"/>
      <c r="G258" s="23"/>
      <c r="H258" s="24" t="s">
        <v>33</v>
      </c>
      <c r="I258" s="60"/>
      <c r="J258" s="9"/>
      <c r="K258" s="9"/>
    </row>
    <row r="259" spans="3:11">
      <c r="C259" s="74" t="s">
        <v>398</v>
      </c>
      <c r="D259" s="34" t="s">
        <v>399</v>
      </c>
      <c r="E259" s="23"/>
      <c r="F259" s="17">
        <f>SUM(F260:F262)</f>
        <v>1.04997517441942</v>
      </c>
      <c r="G259" s="24"/>
      <c r="H259" s="24" t="s">
        <v>33</v>
      </c>
      <c r="I259" s="60"/>
      <c r="J259" s="17">
        <f>SUM(J260:J262)</f>
        <v>10.0038563248778</v>
      </c>
      <c r="K259" s="9">
        <f t="shared" si="76"/>
        <v>952.770748166444</v>
      </c>
    </row>
    <row r="260" spans="3:11">
      <c r="C260" s="74">
        <v>141</v>
      </c>
      <c r="D260" s="4" t="s">
        <v>400</v>
      </c>
      <c r="E260" s="23" t="s">
        <v>401</v>
      </c>
      <c r="F260" s="18">
        <v>0.687627338731046</v>
      </c>
      <c r="G260" s="19">
        <v>2281.04166666667</v>
      </c>
      <c r="H260" s="24">
        <f t="shared" ref="H260:H262" si="77">(F260/G260)</f>
        <v>0.00030145321270518</v>
      </c>
      <c r="I260" s="54">
        <v>21207.5</v>
      </c>
      <c r="J260" s="17">
        <f t="shared" ref="J260:J262" si="78">(H260*I260)</f>
        <v>6.3930690084451</v>
      </c>
      <c r="K260" s="9">
        <f t="shared" si="76"/>
        <v>929.728742350898</v>
      </c>
    </row>
    <row r="261" spans="3:11">
      <c r="C261" s="74">
        <v>142</v>
      </c>
      <c r="D261" s="4" t="s">
        <v>402</v>
      </c>
      <c r="E261" s="23" t="s">
        <v>403</v>
      </c>
      <c r="F261" s="18">
        <v>0.0841037994353573</v>
      </c>
      <c r="G261" s="19">
        <v>5420</v>
      </c>
      <c r="H261" s="24">
        <f t="shared" si="77"/>
        <v>1.55173061688851e-5</v>
      </c>
      <c r="I261" s="54">
        <v>67100</v>
      </c>
      <c r="J261" s="17">
        <f t="shared" si="78"/>
        <v>1.04121124393219</v>
      </c>
      <c r="K261" s="9">
        <f t="shared" si="76"/>
        <v>1238.0073800738</v>
      </c>
    </row>
    <row r="262" spans="3:11">
      <c r="C262" s="74">
        <v>143</v>
      </c>
      <c r="D262" s="4" t="s">
        <v>404</v>
      </c>
      <c r="E262" s="23" t="s">
        <v>405</v>
      </c>
      <c r="F262" s="18">
        <v>0.278244036253017</v>
      </c>
      <c r="G262" s="19">
        <v>549</v>
      </c>
      <c r="H262" s="24">
        <f t="shared" si="77"/>
        <v>0.000506819738165787</v>
      </c>
      <c r="I262" s="54">
        <v>5070</v>
      </c>
      <c r="J262" s="17">
        <f t="shared" si="78"/>
        <v>2.56957607250054</v>
      </c>
      <c r="K262" s="9">
        <f t="shared" si="76"/>
        <v>923.497267759563</v>
      </c>
    </row>
    <row r="263" spans="3:11">
      <c r="C263" s="74"/>
      <c r="D263" s="4"/>
      <c r="E263" s="23"/>
      <c r="F263" s="9"/>
      <c r="G263" s="23"/>
      <c r="H263" s="24" t="s">
        <v>33</v>
      </c>
      <c r="I263" s="60"/>
      <c r="J263" s="17"/>
      <c r="K263" s="9"/>
    </row>
    <row r="264" spans="3:11">
      <c r="C264" s="74" t="s">
        <v>406</v>
      </c>
      <c r="D264" s="34" t="s">
        <v>407</v>
      </c>
      <c r="E264" s="23"/>
      <c r="F264" s="17">
        <f>F265+F281+F285+F292</f>
        <v>2.67314558122755</v>
      </c>
      <c r="G264" s="24"/>
      <c r="H264" s="24" t="s">
        <v>33</v>
      </c>
      <c r="I264" s="60"/>
      <c r="J264" s="17">
        <f>J265+J281+J285+J292</f>
        <v>59.9483587977698</v>
      </c>
      <c r="K264" s="9">
        <f t="shared" ref="K264:K274" si="79">(J264/F264)*100</f>
        <v>2242.61481375214</v>
      </c>
    </row>
    <row r="265" spans="3:11">
      <c r="C265" s="74" t="s">
        <v>408</v>
      </c>
      <c r="D265" s="34" t="s">
        <v>409</v>
      </c>
      <c r="E265" s="23"/>
      <c r="F265" s="17">
        <f>F267+F271+F274+F279</f>
        <v>1.37103990022881</v>
      </c>
      <c r="G265" s="24"/>
      <c r="H265" s="24" t="s">
        <v>33</v>
      </c>
      <c r="I265" s="60"/>
      <c r="J265" s="17">
        <f>J267+J271+J274+J279</f>
        <v>53.8352915681468</v>
      </c>
      <c r="K265" s="9">
        <f t="shared" si="79"/>
        <v>3926.60283330649</v>
      </c>
    </row>
    <row r="266" spans="3:11">
      <c r="C266" s="74"/>
      <c r="D266" s="4" t="s">
        <v>61</v>
      </c>
      <c r="E266" s="23"/>
      <c r="F266" s="9"/>
      <c r="G266" s="24"/>
      <c r="H266" s="24" t="s">
        <v>33</v>
      </c>
      <c r="I266" s="60"/>
      <c r="J266" s="9"/>
      <c r="K266" s="9"/>
    </row>
    <row r="267" spans="3:11">
      <c r="C267" s="74" t="s">
        <v>410</v>
      </c>
      <c r="D267" s="34" t="s">
        <v>411</v>
      </c>
      <c r="E267" s="23"/>
      <c r="F267" s="17">
        <f>SUM(F268:F270)</f>
        <v>0.155859929602728</v>
      </c>
      <c r="G267" s="24"/>
      <c r="H267" s="24" t="s">
        <v>33</v>
      </c>
      <c r="I267" s="60"/>
      <c r="J267" s="17">
        <f>SUM(J268:J270)</f>
        <v>1.27291290549449</v>
      </c>
      <c r="K267" s="9">
        <f t="shared" si="79"/>
        <v>816.703118459642</v>
      </c>
    </row>
    <row r="268" spans="3:11">
      <c r="C268" s="74">
        <v>144</v>
      </c>
      <c r="D268" s="4" t="s">
        <v>412</v>
      </c>
      <c r="E268" s="23" t="s">
        <v>228</v>
      </c>
      <c r="F268" s="18">
        <v>0.0503566388927921</v>
      </c>
      <c r="G268" s="19">
        <v>66</v>
      </c>
      <c r="H268" s="24">
        <f t="shared" ref="H268:H270" si="80">(F268/G268)</f>
        <v>0.000762979377163517</v>
      </c>
      <c r="I268" s="54">
        <v>485.4</v>
      </c>
      <c r="J268" s="17">
        <f t="shared" ref="J268:J270" si="81">(H268*I268)</f>
        <v>0.370350189675171</v>
      </c>
      <c r="K268" s="9">
        <f t="shared" si="79"/>
        <v>735.454545454545</v>
      </c>
    </row>
    <row r="269" spans="3:11">
      <c r="C269" s="74">
        <v>145</v>
      </c>
      <c r="D269" s="4" t="s">
        <v>413</v>
      </c>
      <c r="E269" s="23" t="s">
        <v>414</v>
      </c>
      <c r="F269" s="18">
        <v>0.00825951624342585</v>
      </c>
      <c r="G269" s="19">
        <v>188.7</v>
      </c>
      <c r="H269" s="24">
        <f t="shared" si="80"/>
        <v>4.37706213218116e-5</v>
      </c>
      <c r="I269" s="51">
        <v>945</v>
      </c>
      <c r="J269" s="17">
        <f t="shared" si="81"/>
        <v>0.041363237149112</v>
      </c>
      <c r="K269" s="9">
        <f t="shared" si="79"/>
        <v>500.794912559618</v>
      </c>
    </row>
    <row r="270" spans="3:11">
      <c r="C270" s="74">
        <v>146</v>
      </c>
      <c r="D270" s="4" t="s">
        <v>415</v>
      </c>
      <c r="E270" s="23" t="s">
        <v>403</v>
      </c>
      <c r="F270" s="18">
        <v>0.0972437744665105</v>
      </c>
      <c r="G270" s="19">
        <v>5420</v>
      </c>
      <c r="H270" s="24">
        <f t="shared" si="80"/>
        <v>1.79416558056292e-5</v>
      </c>
      <c r="I270" s="54">
        <v>48000</v>
      </c>
      <c r="J270" s="17">
        <f t="shared" si="81"/>
        <v>0.861199478670204</v>
      </c>
      <c r="K270" s="9">
        <f t="shared" si="79"/>
        <v>885.608856088561</v>
      </c>
    </row>
    <row r="271" spans="3:11">
      <c r="C271" s="74" t="s">
        <v>416</v>
      </c>
      <c r="D271" s="34" t="s">
        <v>417</v>
      </c>
      <c r="E271" s="23"/>
      <c r="F271" s="17">
        <f>SUM(F272:F273)</f>
        <v>0.172968669118787</v>
      </c>
      <c r="G271" s="23"/>
      <c r="H271" s="24" t="s">
        <v>33</v>
      </c>
      <c r="I271" s="60"/>
      <c r="J271" s="17">
        <f>SUM(J272:J273)</f>
        <v>0.66332829522578</v>
      </c>
      <c r="K271" s="9">
        <f t="shared" si="79"/>
        <v>383.496212698635</v>
      </c>
    </row>
    <row r="272" spans="3:11">
      <c r="C272" s="74">
        <v>147</v>
      </c>
      <c r="D272" s="4" t="s">
        <v>418</v>
      </c>
      <c r="E272" s="23" t="s">
        <v>70</v>
      </c>
      <c r="F272" s="18">
        <v>0.0848418376804992</v>
      </c>
      <c r="G272" s="19">
        <v>495</v>
      </c>
      <c r="H272" s="24">
        <f t="shared" ref="H272:H276" si="82">(F272/G272)</f>
        <v>0.000171397651879796</v>
      </c>
      <c r="I272" s="54">
        <v>1986</v>
      </c>
      <c r="J272" s="17">
        <f t="shared" ref="J272:J276" si="83">(H272*I272)</f>
        <v>0.340395736633276</v>
      </c>
      <c r="K272" s="9">
        <f t="shared" si="79"/>
        <v>401.212121212121</v>
      </c>
    </row>
    <row r="273" spans="3:11">
      <c r="C273" s="74">
        <v>148</v>
      </c>
      <c r="D273" s="4" t="s">
        <v>419</v>
      </c>
      <c r="E273" s="23" t="s">
        <v>70</v>
      </c>
      <c r="F273" s="18">
        <v>0.0881268314382875</v>
      </c>
      <c r="G273" s="19">
        <v>295</v>
      </c>
      <c r="H273" s="24">
        <f t="shared" si="82"/>
        <v>0.000298735021824703</v>
      </c>
      <c r="I273" s="54">
        <v>1081</v>
      </c>
      <c r="J273" s="17">
        <f t="shared" si="83"/>
        <v>0.322932558592504</v>
      </c>
      <c r="K273" s="9">
        <f t="shared" si="79"/>
        <v>366.440677966102</v>
      </c>
    </row>
    <row r="274" spans="3:11">
      <c r="C274" s="74" t="s">
        <v>420</v>
      </c>
      <c r="D274" s="34" t="s">
        <v>421</v>
      </c>
      <c r="E274" s="23"/>
      <c r="F274" s="17">
        <f>SUM(F276:F278)</f>
        <v>0.559313601277877</v>
      </c>
      <c r="G274" s="24"/>
      <c r="H274" s="24"/>
      <c r="I274" s="60"/>
      <c r="J274" s="17">
        <f>SUM(J276:J278)</f>
        <v>12.3077513368528</v>
      </c>
      <c r="K274" s="9">
        <f t="shared" si="79"/>
        <v>2200.50993015958</v>
      </c>
    </row>
    <row r="275" spans="3:11">
      <c r="C275" s="74">
        <v>149</v>
      </c>
      <c r="D275" s="4" t="s">
        <v>422</v>
      </c>
      <c r="E275" s="23"/>
      <c r="F275" s="9"/>
      <c r="G275" s="23"/>
      <c r="H275" s="24" t="s">
        <v>33</v>
      </c>
      <c r="I275" s="60"/>
      <c r="J275" s="17"/>
      <c r="K275" s="9"/>
    </row>
    <row r="276" spans="3:11">
      <c r="C276" s="69"/>
      <c r="D276" s="4" t="s">
        <v>423</v>
      </c>
      <c r="E276" s="23" t="s">
        <v>70</v>
      </c>
      <c r="F276" s="18">
        <v>0.223726887644965</v>
      </c>
      <c r="G276" s="19">
        <v>58.76</v>
      </c>
      <c r="H276" s="24">
        <f t="shared" si="82"/>
        <v>0.00380746915665359</v>
      </c>
      <c r="I276" s="54">
        <v>1630</v>
      </c>
      <c r="J276" s="17">
        <f t="shared" si="83"/>
        <v>6.20617472534535</v>
      </c>
      <c r="K276" s="9">
        <f t="shared" ref="K276:K281" si="84">(J276/F276)*100</f>
        <v>2773.99591558884</v>
      </c>
    </row>
    <row r="277" spans="3:11">
      <c r="C277" s="74">
        <v>150</v>
      </c>
      <c r="D277" s="4" t="s">
        <v>424</v>
      </c>
      <c r="E277" s="4"/>
      <c r="F277" s="9"/>
      <c r="G277" s="23"/>
      <c r="H277" s="24" t="s">
        <v>33</v>
      </c>
      <c r="I277" s="60"/>
      <c r="J277" s="17"/>
      <c r="K277" s="9"/>
    </row>
    <row r="278" spans="3:11">
      <c r="C278" s="74"/>
      <c r="D278" s="4" t="s">
        <v>425</v>
      </c>
      <c r="E278" s="23" t="s">
        <v>70</v>
      </c>
      <c r="F278" s="18">
        <v>0.335586713632912</v>
      </c>
      <c r="G278" s="19">
        <v>16.5</v>
      </c>
      <c r="H278" s="24">
        <f>(F278/G278)</f>
        <v>0.020338588705025</v>
      </c>
      <c r="I278" s="54">
        <v>300</v>
      </c>
      <c r="J278" s="17">
        <f>(H278*I278)</f>
        <v>6.10157661150749</v>
      </c>
      <c r="K278" s="9">
        <f t="shared" si="84"/>
        <v>1818.18181818182</v>
      </c>
    </row>
    <row r="279" spans="3:11">
      <c r="C279" s="74" t="s">
        <v>426</v>
      </c>
      <c r="D279" s="34" t="s">
        <v>427</v>
      </c>
      <c r="E279" s="23"/>
      <c r="F279" s="17">
        <f>SUM(F280)</f>
        <v>0.482897700229414</v>
      </c>
      <c r="G279" s="24"/>
      <c r="H279" s="24" t="s">
        <v>33</v>
      </c>
      <c r="I279" s="60"/>
      <c r="J279" s="17">
        <f>SUM(J280)</f>
        <v>39.5912990305737</v>
      </c>
      <c r="K279" s="9">
        <f t="shared" si="84"/>
        <v>8198.69281045752</v>
      </c>
    </row>
    <row r="280" spans="3:11">
      <c r="C280" s="74">
        <v>151</v>
      </c>
      <c r="D280" s="4" t="s">
        <v>428</v>
      </c>
      <c r="E280" s="23" t="s">
        <v>429</v>
      </c>
      <c r="F280" s="18">
        <v>0.482897700229414</v>
      </c>
      <c r="G280" s="19">
        <v>382.5</v>
      </c>
      <c r="H280" s="24">
        <f>(F280/G280)</f>
        <v>0.0012624776476586</v>
      </c>
      <c r="I280" s="54">
        <v>31360</v>
      </c>
      <c r="J280" s="17">
        <f>(H280*I280)</f>
        <v>39.5912990305737</v>
      </c>
      <c r="K280" s="9">
        <f t="shared" si="84"/>
        <v>8198.69281045752</v>
      </c>
    </row>
    <row r="281" spans="3:11">
      <c r="C281" s="74" t="s">
        <v>430</v>
      </c>
      <c r="D281" s="34" t="s">
        <v>431</v>
      </c>
      <c r="E281" s="23"/>
      <c r="F281" s="17">
        <f>F283</f>
        <v>0.0739847162409368</v>
      </c>
      <c r="G281" s="23"/>
      <c r="H281" s="24" t="s">
        <v>33</v>
      </c>
      <c r="I281" s="60"/>
      <c r="J281" s="17">
        <f>J283</f>
        <v>0.081990043303656</v>
      </c>
      <c r="K281" s="9">
        <f t="shared" si="84"/>
        <v>110.820244328098</v>
      </c>
    </row>
    <row r="282" spans="3:11">
      <c r="C282" s="74"/>
      <c r="D282" s="4" t="s">
        <v>61</v>
      </c>
      <c r="E282" s="23"/>
      <c r="F282" s="9"/>
      <c r="G282" s="23"/>
      <c r="H282" s="24" t="s">
        <v>33</v>
      </c>
      <c r="I282" s="60"/>
      <c r="J282" s="17"/>
      <c r="K282" s="9"/>
    </row>
    <row r="283" spans="3:11">
      <c r="C283" s="74" t="s">
        <v>432</v>
      </c>
      <c r="D283" s="34" t="s">
        <v>433</v>
      </c>
      <c r="E283" s="23"/>
      <c r="F283" s="17">
        <f>SUM(F284)</f>
        <v>0.0739847162409368</v>
      </c>
      <c r="G283" s="24"/>
      <c r="H283" s="24" t="s">
        <v>33</v>
      </c>
      <c r="I283" s="60"/>
      <c r="J283" s="17">
        <f>SUM(J284)</f>
        <v>0.081990043303656</v>
      </c>
      <c r="K283" s="9">
        <f t="shared" ref="K283:K285" si="85">(J283/F283)*100</f>
        <v>110.820244328098</v>
      </c>
    </row>
    <row r="284" spans="3:11">
      <c r="C284" s="74">
        <v>152</v>
      </c>
      <c r="D284" s="4" t="s">
        <v>434</v>
      </c>
      <c r="E284" s="23" t="s">
        <v>405</v>
      </c>
      <c r="F284" s="18">
        <v>0.0739847162409368</v>
      </c>
      <c r="G284" s="19">
        <v>57300</v>
      </c>
      <c r="H284" s="24">
        <f t="shared" ref="H284:H289" si="86">(F284/G284)</f>
        <v>1.29118178430954e-6</v>
      </c>
      <c r="I284" s="54">
        <v>63500</v>
      </c>
      <c r="J284" s="17">
        <f t="shared" ref="J284:J289" si="87">(H284*I284)</f>
        <v>0.081990043303656</v>
      </c>
      <c r="K284" s="9">
        <f t="shared" si="85"/>
        <v>110.820244328098</v>
      </c>
    </row>
    <row r="285" spans="3:11">
      <c r="C285" s="74" t="s">
        <v>435</v>
      </c>
      <c r="D285" s="34" t="s">
        <v>436</v>
      </c>
      <c r="E285" s="23"/>
      <c r="F285" s="17">
        <f>F287+F290</f>
        <v>0.734680894693374</v>
      </c>
      <c r="G285" s="23"/>
      <c r="H285" s="24" t="s">
        <v>33</v>
      </c>
      <c r="I285" s="60"/>
      <c r="J285" s="17">
        <f>J287+J290</f>
        <v>3.9597838677454</v>
      </c>
      <c r="K285" s="9">
        <f t="shared" si="85"/>
        <v>538.980106376395</v>
      </c>
    </row>
    <row r="286" spans="3:11">
      <c r="C286" s="74"/>
      <c r="D286" s="4" t="s">
        <v>61</v>
      </c>
      <c r="E286" s="23"/>
      <c r="F286" s="9"/>
      <c r="G286" s="23"/>
      <c r="H286" s="24" t="s">
        <v>33</v>
      </c>
      <c r="I286" s="60"/>
      <c r="J286" s="9"/>
      <c r="K286" s="9"/>
    </row>
    <row r="287" spans="3:11">
      <c r="C287" s="74" t="s">
        <v>437</v>
      </c>
      <c r="D287" s="34" t="s">
        <v>438</v>
      </c>
      <c r="E287" s="23"/>
      <c r="F287" s="17">
        <f>SUM(F288:F289)</f>
        <v>0.451560017487164</v>
      </c>
      <c r="G287" s="23"/>
      <c r="H287" s="24" t="s">
        <v>33</v>
      </c>
      <c r="I287" s="60"/>
      <c r="J287" s="17">
        <f>SUM(J288:J289)</f>
        <v>1.33179347074543</v>
      </c>
      <c r="K287" s="9">
        <f t="shared" ref="K287:K292" si="88">(J287/F287)*100</f>
        <v>294.93166338255</v>
      </c>
    </row>
    <row r="288" spans="3:11">
      <c r="C288" s="74">
        <v>153</v>
      </c>
      <c r="D288" s="4" t="s">
        <v>439</v>
      </c>
      <c r="E288" s="23" t="s">
        <v>405</v>
      </c>
      <c r="F288" s="18">
        <v>0.249352009656434</v>
      </c>
      <c r="G288" s="19">
        <v>52425</v>
      </c>
      <c r="H288" s="24">
        <f t="shared" si="86"/>
        <v>4.7563568842429e-6</v>
      </c>
      <c r="I288" s="54">
        <v>109950</v>
      </c>
      <c r="J288" s="17">
        <f t="shared" si="87"/>
        <v>0.522961439422507</v>
      </c>
      <c r="K288" s="9">
        <f t="shared" si="88"/>
        <v>209.728183118741</v>
      </c>
    </row>
    <row r="289" spans="3:11">
      <c r="C289" s="74">
        <v>154</v>
      </c>
      <c r="D289" s="4" t="s">
        <v>440</v>
      </c>
      <c r="E289" s="23" t="s">
        <v>70</v>
      </c>
      <c r="F289" s="18">
        <v>0.20220800783073</v>
      </c>
      <c r="G289" s="19">
        <v>2.5</v>
      </c>
      <c r="H289" s="24">
        <f t="shared" si="86"/>
        <v>0.080883203132292</v>
      </c>
      <c r="I289" s="54">
        <v>10</v>
      </c>
      <c r="J289" s="17">
        <f t="shared" si="87"/>
        <v>0.80883203132292</v>
      </c>
      <c r="K289" s="9">
        <f t="shared" si="88"/>
        <v>400</v>
      </c>
    </row>
    <row r="290" spans="3:11">
      <c r="C290" s="74" t="s">
        <v>441</v>
      </c>
      <c r="D290" s="34" t="s">
        <v>442</v>
      </c>
      <c r="E290" s="23"/>
      <c r="F290" s="17">
        <f>SUM(F291)</f>
        <v>0.28312087720621</v>
      </c>
      <c r="G290" s="23"/>
      <c r="H290" s="24" t="s">
        <v>33</v>
      </c>
      <c r="I290" s="60"/>
      <c r="J290" s="17">
        <f>SUM(J291)</f>
        <v>2.62799039699997</v>
      </c>
      <c r="K290" s="9">
        <f t="shared" si="88"/>
        <v>928.222045273575</v>
      </c>
    </row>
    <row r="291" spans="3:11">
      <c r="C291" s="74">
        <v>155</v>
      </c>
      <c r="D291" s="4" t="s">
        <v>443</v>
      </c>
      <c r="E291" s="23" t="s">
        <v>444</v>
      </c>
      <c r="F291" s="18">
        <v>0.28312087720621</v>
      </c>
      <c r="G291" s="19">
        <v>219.775</v>
      </c>
      <c r="H291" s="24">
        <f t="shared" ref="H291:H296" si="89">(F291/G291)</f>
        <v>0.00128823058676469</v>
      </c>
      <c r="I291" s="54">
        <v>2040</v>
      </c>
      <c r="J291" s="17">
        <f t="shared" ref="J291:J296" si="90">(H291*I291)</f>
        <v>2.62799039699997</v>
      </c>
      <c r="K291" s="9">
        <f t="shared" si="88"/>
        <v>928.222045273575</v>
      </c>
    </row>
    <row r="292" spans="3:11">
      <c r="C292" s="74" t="s">
        <v>445</v>
      </c>
      <c r="D292" s="34" t="s">
        <v>446</v>
      </c>
      <c r="E292" s="23"/>
      <c r="F292" s="17">
        <f>F294</f>
        <v>0.49344007006443</v>
      </c>
      <c r="G292" s="23"/>
      <c r="H292" s="24" t="s">
        <v>33</v>
      </c>
      <c r="I292" s="60"/>
      <c r="J292" s="17">
        <f>J294</f>
        <v>2.07129331857395</v>
      </c>
      <c r="K292" s="9">
        <f t="shared" si="88"/>
        <v>419.765933946851</v>
      </c>
    </row>
    <row r="293" spans="3:11">
      <c r="C293" s="74"/>
      <c r="D293" s="4" t="s">
        <v>61</v>
      </c>
      <c r="E293" s="23"/>
      <c r="F293" s="9"/>
      <c r="G293" s="24"/>
      <c r="H293" s="24" t="s">
        <v>33</v>
      </c>
      <c r="I293" s="60"/>
      <c r="J293" s="9"/>
      <c r="K293" s="9"/>
    </row>
    <row r="294" spans="3:11">
      <c r="C294" s="74" t="s">
        <v>447</v>
      </c>
      <c r="D294" s="34" t="s">
        <v>448</v>
      </c>
      <c r="E294" s="23"/>
      <c r="F294" s="17">
        <f>SUM(F295:F296)</f>
        <v>0.49344007006443</v>
      </c>
      <c r="G294" s="24"/>
      <c r="H294" s="24" t="s">
        <v>33</v>
      </c>
      <c r="I294" s="60"/>
      <c r="J294" s="17">
        <f>SUM(J295:J296)</f>
        <v>2.07129331857395</v>
      </c>
      <c r="K294" s="9">
        <f t="shared" ref="K294:K296" si="91">(J294/F294)*100</f>
        <v>419.765933946851</v>
      </c>
    </row>
    <row r="295" spans="3:11">
      <c r="C295" s="74">
        <v>156</v>
      </c>
      <c r="D295" s="4" t="s">
        <v>449</v>
      </c>
      <c r="E295" s="23" t="s">
        <v>70</v>
      </c>
      <c r="F295" s="18">
        <v>0.29132612593161</v>
      </c>
      <c r="G295" s="19">
        <v>2930.835</v>
      </c>
      <c r="H295" s="24">
        <f t="shared" si="89"/>
        <v>9.94003845087185e-5</v>
      </c>
      <c r="I295" s="54">
        <v>12590</v>
      </c>
      <c r="J295" s="17">
        <f t="shared" si="90"/>
        <v>1.25145084096477</v>
      </c>
      <c r="K295" s="9">
        <f t="shared" si="91"/>
        <v>429.570412527488</v>
      </c>
    </row>
    <row r="296" spans="3:11">
      <c r="C296" s="74">
        <v>157</v>
      </c>
      <c r="D296" s="4" t="s">
        <v>450</v>
      </c>
      <c r="E296" s="23" t="s">
        <v>70</v>
      </c>
      <c r="F296" s="18">
        <v>0.20211394413282</v>
      </c>
      <c r="G296" s="19">
        <v>295.833333333333</v>
      </c>
      <c r="H296" s="24">
        <f t="shared" si="89"/>
        <v>0.000683202064674322</v>
      </c>
      <c r="I296" s="54">
        <v>1200</v>
      </c>
      <c r="J296" s="17">
        <f t="shared" si="90"/>
        <v>0.819842477609186</v>
      </c>
      <c r="K296" s="9">
        <f t="shared" si="91"/>
        <v>405.633802816902</v>
      </c>
    </row>
    <row r="297" spans="3:11">
      <c r="C297" s="74"/>
      <c r="D297" s="4"/>
      <c r="E297" s="23"/>
      <c r="F297" s="9"/>
      <c r="G297" s="24"/>
      <c r="H297" s="24" t="s">
        <v>33</v>
      </c>
      <c r="I297" s="60"/>
      <c r="J297" s="17"/>
      <c r="K297" s="9"/>
    </row>
    <row r="298" spans="3:11">
      <c r="C298" s="74" t="s">
        <v>451</v>
      </c>
      <c r="D298" s="34" t="s">
        <v>452</v>
      </c>
      <c r="E298" s="23"/>
      <c r="F298" s="17">
        <f>F299</f>
        <v>0.197685714661969</v>
      </c>
      <c r="G298" s="23"/>
      <c r="H298" s="24" t="s">
        <v>33</v>
      </c>
      <c r="I298" s="60"/>
      <c r="J298" s="17">
        <f>J299</f>
        <v>1.4470708868179</v>
      </c>
      <c r="K298" s="9">
        <f t="shared" ref="K298:K305" si="92">(J298/F298)*100</f>
        <v>732.005794800248</v>
      </c>
    </row>
    <row r="299" spans="3:11">
      <c r="C299" s="74" t="s">
        <v>453</v>
      </c>
      <c r="D299" s="34" t="s">
        <v>454</v>
      </c>
      <c r="E299" s="23"/>
      <c r="F299" s="17">
        <f>F301</f>
        <v>0.197685714661969</v>
      </c>
      <c r="G299" s="23"/>
      <c r="H299" s="24" t="s">
        <v>33</v>
      </c>
      <c r="I299" s="60"/>
      <c r="J299" s="17">
        <f>J301</f>
        <v>1.4470708868179</v>
      </c>
      <c r="K299" s="9">
        <f t="shared" si="92"/>
        <v>732.005794800248</v>
      </c>
    </row>
    <row r="300" spans="3:11">
      <c r="C300" s="69" t="s">
        <v>61</v>
      </c>
      <c r="D300" s="4" t="s">
        <v>61</v>
      </c>
      <c r="E300" s="23"/>
      <c r="F300" s="9"/>
      <c r="G300" s="23"/>
      <c r="H300" s="24" t="s">
        <v>33</v>
      </c>
      <c r="I300" s="60"/>
      <c r="J300" s="9"/>
      <c r="K300" s="9"/>
    </row>
    <row r="301" spans="3:11">
      <c r="C301" s="74" t="s">
        <v>455</v>
      </c>
      <c r="D301" s="34" t="s">
        <v>456</v>
      </c>
      <c r="E301" s="23"/>
      <c r="F301" s="17">
        <f>SUM(F302:F305)</f>
        <v>0.197685714661969</v>
      </c>
      <c r="G301" s="23"/>
      <c r="H301" s="24" t="s">
        <v>33</v>
      </c>
      <c r="I301" s="60"/>
      <c r="J301" s="17">
        <f>SUM(J302:J305)</f>
        <v>1.4470708868179</v>
      </c>
      <c r="K301" s="9">
        <f t="shared" si="92"/>
        <v>732.005794800248</v>
      </c>
    </row>
    <row r="302" spans="3:11">
      <c r="C302" s="74">
        <v>158</v>
      </c>
      <c r="D302" s="4" t="s">
        <v>457</v>
      </c>
      <c r="E302" s="23" t="s">
        <v>458</v>
      </c>
      <c r="F302" s="18">
        <v>0.00239138862764104</v>
      </c>
      <c r="G302" s="19">
        <v>22.75</v>
      </c>
      <c r="H302" s="24">
        <f t="shared" ref="H302:H305" si="93">(F302/G302)</f>
        <v>0.000105115983632573</v>
      </c>
      <c r="I302" s="54">
        <v>166.08</v>
      </c>
      <c r="J302" s="17">
        <f t="shared" ref="J302:J305" si="94">(H302*I302)</f>
        <v>0.0174576625616978</v>
      </c>
      <c r="K302" s="9">
        <f t="shared" si="92"/>
        <v>730.021978021978</v>
      </c>
    </row>
    <row r="303" spans="3:11">
      <c r="C303" s="74">
        <v>159</v>
      </c>
      <c r="D303" s="4" t="s">
        <v>459</v>
      </c>
      <c r="E303" s="23" t="s">
        <v>460</v>
      </c>
      <c r="F303" s="18">
        <v>0.159296872410987</v>
      </c>
      <c r="G303" s="19">
        <v>2450.96</v>
      </c>
      <c r="H303" s="24">
        <f t="shared" si="93"/>
        <v>6.49936646909729e-5</v>
      </c>
      <c r="I303" s="54">
        <v>15264</v>
      </c>
      <c r="J303" s="17">
        <f t="shared" si="94"/>
        <v>0.992063297843011</v>
      </c>
      <c r="K303" s="9">
        <f t="shared" si="92"/>
        <v>622.776381499494</v>
      </c>
    </row>
    <row r="304" spans="3:11">
      <c r="C304" s="74">
        <v>160</v>
      </c>
      <c r="D304" s="4" t="s">
        <v>461</v>
      </c>
      <c r="E304" s="23" t="s">
        <v>214</v>
      </c>
      <c r="F304" s="18">
        <v>0.0109330959647976</v>
      </c>
      <c r="G304" s="19">
        <v>29.25</v>
      </c>
      <c r="H304" s="24">
        <f t="shared" si="93"/>
        <v>0.000373781058625559</v>
      </c>
      <c r="I304" s="54">
        <v>925</v>
      </c>
      <c r="J304" s="17">
        <f t="shared" si="94"/>
        <v>0.345747479228642</v>
      </c>
      <c r="K304" s="9">
        <f t="shared" si="92"/>
        <v>3162.39316239316</v>
      </c>
    </row>
    <row r="305" spans="3:11">
      <c r="C305" s="74">
        <v>161</v>
      </c>
      <c r="D305" s="4" t="s">
        <v>462</v>
      </c>
      <c r="E305" s="23" t="s">
        <v>458</v>
      </c>
      <c r="F305" s="18">
        <v>0.0250643576585433</v>
      </c>
      <c r="G305" s="19">
        <v>121.878333333333</v>
      </c>
      <c r="H305" s="24">
        <f t="shared" si="93"/>
        <v>0.000205650643334555</v>
      </c>
      <c r="I305" s="54">
        <v>446.4</v>
      </c>
      <c r="J305" s="17">
        <f t="shared" si="94"/>
        <v>0.0918024471845455</v>
      </c>
      <c r="K305" s="9">
        <f t="shared" si="92"/>
        <v>366.266905520534</v>
      </c>
    </row>
    <row r="306" spans="3:11">
      <c r="C306" s="69"/>
      <c r="D306" s="4"/>
      <c r="E306" s="23"/>
      <c r="F306" s="9"/>
      <c r="G306" s="23"/>
      <c r="H306" s="24" t="s">
        <v>33</v>
      </c>
      <c r="I306" s="60"/>
      <c r="J306" s="17"/>
      <c r="K306" s="9"/>
    </row>
    <row r="307" spans="3:11">
      <c r="C307" s="73" t="s">
        <v>463</v>
      </c>
      <c r="D307" s="34" t="s">
        <v>464</v>
      </c>
      <c r="E307" s="23"/>
      <c r="F307" s="17">
        <f>F308+F315</f>
        <v>38.0780159969066</v>
      </c>
      <c r="G307" s="23"/>
      <c r="H307" s="24" t="s">
        <v>33</v>
      </c>
      <c r="I307" s="60"/>
      <c r="J307" s="17">
        <f>J308+J315</f>
        <v>405.33439552751</v>
      </c>
      <c r="K307" s="9">
        <f t="shared" ref="K307:K310" si="95">(J307/F307)*100</f>
        <v>1064.48402028204</v>
      </c>
    </row>
    <row r="308" spans="3:11">
      <c r="C308" s="74" t="s">
        <v>465</v>
      </c>
      <c r="D308" s="34" t="s">
        <v>466</v>
      </c>
      <c r="E308" s="23"/>
      <c r="F308" s="17">
        <f>F309</f>
        <v>0.860823931425538</v>
      </c>
      <c r="G308" s="23"/>
      <c r="H308" s="24" t="s">
        <v>33</v>
      </c>
      <c r="I308" s="60"/>
      <c r="J308" s="17">
        <f>J309</f>
        <v>3.39215892983489</v>
      </c>
      <c r="K308" s="9">
        <f t="shared" si="95"/>
        <v>394.059552249834</v>
      </c>
    </row>
    <row r="309" spans="3:11">
      <c r="C309" s="74" t="s">
        <v>467</v>
      </c>
      <c r="D309" s="34" t="s">
        <v>468</v>
      </c>
      <c r="E309" s="23"/>
      <c r="F309" s="17">
        <f>F310</f>
        <v>0.860823931425538</v>
      </c>
      <c r="G309" s="23"/>
      <c r="H309" s="24" t="s">
        <v>33</v>
      </c>
      <c r="I309" s="60"/>
      <c r="J309" s="17">
        <f>J310</f>
        <v>3.39215892983489</v>
      </c>
      <c r="K309" s="9">
        <f t="shared" si="95"/>
        <v>394.059552249834</v>
      </c>
    </row>
    <row r="310" spans="3:11">
      <c r="C310" s="74" t="s">
        <v>469</v>
      </c>
      <c r="D310" s="34" t="s">
        <v>470</v>
      </c>
      <c r="E310" s="23"/>
      <c r="F310" s="17">
        <f>F312</f>
        <v>0.860823931425538</v>
      </c>
      <c r="G310" s="24"/>
      <c r="H310" s="24" t="s">
        <v>33</v>
      </c>
      <c r="I310" s="60"/>
      <c r="J310" s="17">
        <f>J312</f>
        <v>3.39215892983489</v>
      </c>
      <c r="K310" s="9">
        <f t="shared" si="95"/>
        <v>394.059552249834</v>
      </c>
    </row>
    <row r="311" spans="3:11">
      <c r="C311" s="69"/>
      <c r="D311" s="4" t="s">
        <v>61</v>
      </c>
      <c r="E311" s="23"/>
      <c r="F311" s="9"/>
      <c r="G311" s="24"/>
      <c r="H311" s="24" t="s">
        <v>33</v>
      </c>
      <c r="I311" s="60"/>
      <c r="J311" s="9"/>
      <c r="K311" s="9"/>
    </row>
    <row r="312" spans="3:11">
      <c r="C312" s="74" t="s">
        <v>471</v>
      </c>
      <c r="D312" s="34" t="s">
        <v>26</v>
      </c>
      <c r="E312" s="23"/>
      <c r="F312" s="17">
        <f>SUM(F313)</f>
        <v>0.860823931425538</v>
      </c>
      <c r="G312" s="24"/>
      <c r="H312" s="24" t="s">
        <v>294</v>
      </c>
      <c r="I312" s="60"/>
      <c r="J312" s="17">
        <f>SUM(J313)</f>
        <v>3.39215892983489</v>
      </c>
      <c r="K312" s="9">
        <f t="shared" ref="K312:K317" si="96">(J312/F312)*100</f>
        <v>394.059552249834</v>
      </c>
    </row>
    <row r="313" spans="3:11">
      <c r="C313" s="74">
        <v>162</v>
      </c>
      <c r="D313" s="4" t="s">
        <v>472</v>
      </c>
      <c r="E313" s="23" t="s">
        <v>473</v>
      </c>
      <c r="F313" s="18">
        <v>0.860823931425538</v>
      </c>
      <c r="G313" s="19">
        <v>507.5375</v>
      </c>
      <c r="H313" s="24">
        <f>(F313/G313)</f>
        <v>0.00169607946491745</v>
      </c>
      <c r="I313" s="54">
        <v>2000</v>
      </c>
      <c r="J313" s="17">
        <f>(H313*I313)</f>
        <v>3.39215892983489</v>
      </c>
      <c r="K313" s="9">
        <f t="shared" si="96"/>
        <v>394.059552249834</v>
      </c>
    </row>
    <row r="314" spans="3:11">
      <c r="C314" s="69"/>
      <c r="D314" s="4"/>
      <c r="E314" s="23"/>
      <c r="F314" s="9"/>
      <c r="G314" s="23"/>
      <c r="H314" s="24" t="s">
        <v>33</v>
      </c>
      <c r="I314" s="60"/>
      <c r="J314" s="17"/>
      <c r="K314" s="9"/>
    </row>
    <row r="315" spans="3:11">
      <c r="C315" s="74" t="s">
        <v>474</v>
      </c>
      <c r="D315" s="34" t="s">
        <v>475</v>
      </c>
      <c r="E315" s="23"/>
      <c r="F315" s="17">
        <f>F316+F337+F347+F353+F384+F396+F431</f>
        <v>37.2171920654811</v>
      </c>
      <c r="G315" s="23"/>
      <c r="H315" s="24" t="s">
        <v>33</v>
      </c>
      <c r="I315" s="60"/>
      <c r="J315" s="17">
        <f>J316+J337+J347+J353+J384+J396+J431</f>
        <v>401.942236597675</v>
      </c>
      <c r="K315" s="9">
        <f t="shared" si="96"/>
        <v>1079.99076311422</v>
      </c>
    </row>
    <row r="316" spans="3:11">
      <c r="C316" s="74" t="s">
        <v>476</v>
      </c>
      <c r="D316" s="34" t="s">
        <v>477</v>
      </c>
      <c r="E316" s="23"/>
      <c r="F316" s="17">
        <f>F317+F332</f>
        <v>1.5817281122096</v>
      </c>
      <c r="G316" s="23"/>
      <c r="H316" s="24" t="s">
        <v>33</v>
      </c>
      <c r="I316" s="60"/>
      <c r="J316" s="17">
        <f>J317+J332</f>
        <v>8.89811044449469</v>
      </c>
      <c r="K316" s="9">
        <f t="shared" si="96"/>
        <v>562.556255769169</v>
      </c>
    </row>
    <row r="317" spans="3:11">
      <c r="C317" s="74" t="s">
        <v>478</v>
      </c>
      <c r="D317" s="34" t="s">
        <v>479</v>
      </c>
      <c r="E317" s="23"/>
      <c r="F317" s="17">
        <f>F319+F322+F325+F327+F330</f>
        <v>1.48128978984868</v>
      </c>
      <c r="G317" s="23"/>
      <c r="H317" s="24" t="s">
        <v>33</v>
      </c>
      <c r="I317" s="60"/>
      <c r="J317" s="17">
        <f>J319+J322+J325+J327+J330</f>
        <v>8.40271633782608</v>
      </c>
      <c r="K317" s="9">
        <f t="shared" si="96"/>
        <v>567.25675120494</v>
      </c>
    </row>
    <row r="318" spans="3:11">
      <c r="C318" s="74"/>
      <c r="D318" s="4" t="s">
        <v>61</v>
      </c>
      <c r="E318" s="23"/>
      <c r="F318" s="9"/>
      <c r="G318" s="23"/>
      <c r="H318" s="24" t="s">
        <v>33</v>
      </c>
      <c r="I318" s="60"/>
      <c r="J318" s="9"/>
      <c r="K318" s="9"/>
    </row>
    <row r="319" spans="3:11">
      <c r="C319" s="74" t="s">
        <v>480</v>
      </c>
      <c r="D319" s="34" t="s">
        <v>98</v>
      </c>
      <c r="E319" s="23"/>
      <c r="F319" s="17">
        <f>SUM(F320:F321)</f>
        <v>0.41787074229716</v>
      </c>
      <c r="G319" s="23"/>
      <c r="H319" s="24" t="s">
        <v>33</v>
      </c>
      <c r="I319" s="60"/>
      <c r="J319" s="17">
        <f>SUM(J320:J321)</f>
        <v>3.68951135151075</v>
      </c>
      <c r="K319" s="9">
        <f t="shared" ref="K319:K335" si="97">(J319/F319)*100</f>
        <v>882.931245970561</v>
      </c>
    </row>
    <row r="320" spans="3:11">
      <c r="C320" s="74">
        <v>163</v>
      </c>
      <c r="D320" s="4" t="s">
        <v>481</v>
      </c>
      <c r="E320" s="23" t="s">
        <v>482</v>
      </c>
      <c r="F320" s="18">
        <v>0.315200216028136</v>
      </c>
      <c r="G320" s="19">
        <v>1186.2</v>
      </c>
      <c r="H320" s="24">
        <f t="shared" ref="H320:H324" si="98">(F320/G320)</f>
        <v>0.000265722657248471</v>
      </c>
      <c r="I320" s="54">
        <v>6559.56</v>
      </c>
      <c r="J320" s="17">
        <f t="shared" ref="J320:J324" si="99">(H320*I320)</f>
        <v>1.74302371358078</v>
      </c>
      <c r="K320" s="9">
        <v>416</v>
      </c>
    </row>
    <row r="321" spans="3:11">
      <c r="C321" s="74">
        <v>164</v>
      </c>
      <c r="D321" s="4" t="s">
        <v>483</v>
      </c>
      <c r="E321" s="23" t="s">
        <v>484</v>
      </c>
      <c r="F321" s="18">
        <v>0.102670526269024</v>
      </c>
      <c r="G321" s="19">
        <v>91.99</v>
      </c>
      <c r="H321" s="24">
        <f t="shared" si="98"/>
        <v>0.00111610529697819</v>
      </c>
      <c r="I321" s="54">
        <v>1744</v>
      </c>
      <c r="J321" s="17">
        <f t="shared" si="99"/>
        <v>1.94648763792997</v>
      </c>
      <c r="K321" s="9">
        <f t="shared" si="97"/>
        <v>1895.85824546146</v>
      </c>
    </row>
    <row r="322" spans="3:11">
      <c r="C322" s="74" t="s">
        <v>485</v>
      </c>
      <c r="D322" s="34" t="s">
        <v>486</v>
      </c>
      <c r="E322" s="23"/>
      <c r="F322" s="17">
        <f>SUM(F323:F324)</f>
        <v>0.214193893645215</v>
      </c>
      <c r="G322" s="23"/>
      <c r="H322" s="24" t="s">
        <v>33</v>
      </c>
      <c r="I322" s="60"/>
      <c r="J322" s="17">
        <f>SUM(J323:J324)</f>
        <v>1.25112877703142</v>
      </c>
      <c r="K322" s="9">
        <f t="shared" si="97"/>
        <v>584.110385099845</v>
      </c>
    </row>
    <row r="323" spans="3:11">
      <c r="C323" s="74">
        <v>165</v>
      </c>
      <c r="D323" s="4" t="s">
        <v>487</v>
      </c>
      <c r="E323" s="23" t="s">
        <v>488</v>
      </c>
      <c r="F323" s="18">
        <v>0.128516336187129</v>
      </c>
      <c r="G323" s="19">
        <v>97.44</v>
      </c>
      <c r="H323" s="24">
        <f t="shared" si="98"/>
        <v>0.00131892791653458</v>
      </c>
      <c r="I323" s="54">
        <v>356.4</v>
      </c>
      <c r="J323" s="17">
        <f t="shared" si="99"/>
        <v>0.470065909452923</v>
      </c>
      <c r="K323" s="9">
        <f t="shared" si="97"/>
        <v>365.76354679803</v>
      </c>
    </row>
    <row r="324" spans="3:11">
      <c r="C324" s="74">
        <v>166</v>
      </c>
      <c r="D324" s="4" t="s">
        <v>489</v>
      </c>
      <c r="E324" s="23" t="s">
        <v>80</v>
      </c>
      <c r="F324" s="18">
        <v>0.0856775574580863</v>
      </c>
      <c r="G324" s="19">
        <v>425.0625</v>
      </c>
      <c r="H324" s="24">
        <f t="shared" si="98"/>
        <v>0.000201564610987999</v>
      </c>
      <c r="I324" s="51">
        <v>3875</v>
      </c>
      <c r="J324" s="17">
        <f t="shared" si="99"/>
        <v>0.781062867578496</v>
      </c>
      <c r="K324" s="9">
        <f t="shared" si="97"/>
        <v>911.630642552566</v>
      </c>
    </row>
    <row r="325" spans="3:11">
      <c r="C325" s="74" t="s">
        <v>490</v>
      </c>
      <c r="D325" s="34" t="s">
        <v>491</v>
      </c>
      <c r="E325" s="23"/>
      <c r="F325" s="17">
        <f>SUM(F326)</f>
        <v>0.0454761801050648</v>
      </c>
      <c r="G325" s="23"/>
      <c r="H325" s="24" t="s">
        <v>33</v>
      </c>
      <c r="I325" s="64"/>
      <c r="J325" s="17">
        <f>SUM(J326)</f>
        <v>0.361688313595185</v>
      </c>
      <c r="K325" s="9">
        <f t="shared" si="97"/>
        <v>795.335740072202</v>
      </c>
    </row>
    <row r="326" spans="3:11">
      <c r="C326" s="74">
        <v>167</v>
      </c>
      <c r="D326" s="4" t="s">
        <v>492</v>
      </c>
      <c r="E326" s="23" t="s">
        <v>493</v>
      </c>
      <c r="F326" s="18">
        <v>0.0454761801050648</v>
      </c>
      <c r="G326" s="19">
        <v>69.25</v>
      </c>
      <c r="H326" s="24">
        <f t="shared" ref="H326:H329" si="100">(F326/G326)</f>
        <v>0.000656695741589383</v>
      </c>
      <c r="I326" s="51">
        <v>550.77</v>
      </c>
      <c r="J326" s="17">
        <f t="shared" ref="J326:J329" si="101">(H326*I326)</f>
        <v>0.361688313595185</v>
      </c>
      <c r="K326" s="9">
        <f t="shared" si="97"/>
        <v>795.335740072202</v>
      </c>
    </row>
    <row r="327" spans="3:11">
      <c r="C327" s="74" t="s">
        <v>494</v>
      </c>
      <c r="D327" s="34" t="s">
        <v>495</v>
      </c>
      <c r="E327" s="23"/>
      <c r="F327" s="17">
        <f>SUM(F328:F329)</f>
        <v>0.408985340679178</v>
      </c>
      <c r="G327" s="23"/>
      <c r="H327" s="24" t="s">
        <v>33</v>
      </c>
      <c r="I327" s="64"/>
      <c r="J327" s="17">
        <f>SUM(J328:J329)</f>
        <v>1.47146926314585</v>
      </c>
      <c r="K327" s="9">
        <f t="shared" si="97"/>
        <v>359.78533135253</v>
      </c>
    </row>
    <row r="328" spans="3:11">
      <c r="C328" s="74">
        <v>168</v>
      </c>
      <c r="D328" s="4" t="s">
        <v>124</v>
      </c>
      <c r="E328" s="23" t="s">
        <v>496</v>
      </c>
      <c r="F328" s="18">
        <v>0.286290100258878</v>
      </c>
      <c r="G328" s="19">
        <v>267.36</v>
      </c>
      <c r="H328" s="24">
        <f t="shared" si="100"/>
        <v>0.00107080378612686</v>
      </c>
      <c r="I328" s="51">
        <v>509.4</v>
      </c>
      <c r="J328" s="17">
        <f t="shared" si="101"/>
        <v>0.545467448653024</v>
      </c>
      <c r="K328" s="9">
        <f t="shared" si="97"/>
        <v>190.529622980251</v>
      </c>
    </row>
    <row r="329" spans="3:11">
      <c r="C329" s="74">
        <v>169</v>
      </c>
      <c r="D329" s="4" t="s">
        <v>128</v>
      </c>
      <c r="E329" s="23" t="s">
        <v>497</v>
      </c>
      <c r="F329" s="18">
        <v>0.1226952404203</v>
      </c>
      <c r="G329" s="19">
        <v>25.44</v>
      </c>
      <c r="H329" s="24">
        <f t="shared" si="100"/>
        <v>0.00482292611715016</v>
      </c>
      <c r="I329" s="51">
        <v>192</v>
      </c>
      <c r="J329" s="17">
        <f t="shared" si="101"/>
        <v>0.92600181449283</v>
      </c>
      <c r="K329" s="9">
        <f t="shared" si="97"/>
        <v>754.716981132075</v>
      </c>
    </row>
    <row r="330" spans="3:11">
      <c r="C330" s="74" t="s">
        <v>498</v>
      </c>
      <c r="D330" s="34" t="s">
        <v>499</v>
      </c>
      <c r="E330" s="23"/>
      <c r="F330" s="17">
        <f>SUM(F331)</f>
        <v>0.394763633122057</v>
      </c>
      <c r="G330" s="23"/>
      <c r="H330" s="24" t="s">
        <v>33</v>
      </c>
      <c r="I330" s="64"/>
      <c r="J330" s="17">
        <f>SUM(J331)</f>
        <v>1.62891863254287</v>
      </c>
      <c r="K330" s="9">
        <f t="shared" si="97"/>
        <v>412.631381381381</v>
      </c>
    </row>
    <row r="331" spans="3:11">
      <c r="C331" s="74">
        <v>170</v>
      </c>
      <c r="D331" s="62" t="s">
        <v>500</v>
      </c>
      <c r="E331" s="63" t="s">
        <v>501</v>
      </c>
      <c r="F331" s="27">
        <v>0.394763633122057</v>
      </c>
      <c r="G331" s="28">
        <v>53.28</v>
      </c>
      <c r="H331" s="65">
        <f t="shared" ref="H331:H335" si="102">(F331/G331)</f>
        <v>0.00740922734838696</v>
      </c>
      <c r="I331" s="51">
        <v>219.85</v>
      </c>
      <c r="J331" s="17">
        <f t="shared" ref="J331:J335" si="103">(H331*I331)</f>
        <v>1.62891863254287</v>
      </c>
      <c r="K331" s="9">
        <f t="shared" si="97"/>
        <v>412.631381381381</v>
      </c>
    </row>
    <row r="332" spans="3:11">
      <c r="C332" s="74" t="s">
        <v>502</v>
      </c>
      <c r="D332" s="34" t="s">
        <v>174</v>
      </c>
      <c r="E332" s="23"/>
      <c r="F332" s="17">
        <f>F333</f>
        <v>0.100438322360924</v>
      </c>
      <c r="G332" s="24"/>
      <c r="H332" s="24" t="s">
        <v>33</v>
      </c>
      <c r="I332" s="60"/>
      <c r="J332" s="17">
        <f>J333</f>
        <v>0.495394106668609</v>
      </c>
      <c r="K332" s="9">
        <f t="shared" si="97"/>
        <v>493.232159820847</v>
      </c>
    </row>
    <row r="333" spans="3:11">
      <c r="C333" s="74" t="s">
        <v>503</v>
      </c>
      <c r="D333" s="34" t="s">
        <v>504</v>
      </c>
      <c r="E333" s="23"/>
      <c r="F333" s="17">
        <f>SUM(F334:F335)</f>
        <v>0.100438322360924</v>
      </c>
      <c r="G333" s="23"/>
      <c r="H333" s="24" t="s">
        <v>33</v>
      </c>
      <c r="I333" s="60"/>
      <c r="J333" s="17">
        <f>SUM(J334:J335)</f>
        <v>0.495394106668609</v>
      </c>
      <c r="K333" s="9">
        <f t="shared" si="97"/>
        <v>493.232159820847</v>
      </c>
    </row>
    <row r="334" spans="3:11">
      <c r="C334" s="74">
        <v>171</v>
      </c>
      <c r="D334" s="4" t="s">
        <v>505</v>
      </c>
      <c r="E334" s="23" t="s">
        <v>506</v>
      </c>
      <c r="F334" s="18">
        <v>0.028121427840626</v>
      </c>
      <c r="G334" s="19">
        <v>129.03</v>
      </c>
      <c r="H334" s="24">
        <f t="shared" si="102"/>
        <v>0.000217944879800248</v>
      </c>
      <c r="I334" s="54">
        <v>699.59</v>
      </c>
      <c r="J334" s="17">
        <f t="shared" si="103"/>
        <v>0.152472058459456</v>
      </c>
      <c r="K334" s="9">
        <f t="shared" si="97"/>
        <v>542.191738355421</v>
      </c>
    </row>
    <row r="335" spans="3:11">
      <c r="C335" s="74">
        <v>172</v>
      </c>
      <c r="D335" s="4" t="s">
        <v>507</v>
      </c>
      <c r="E335" s="23" t="s">
        <v>506</v>
      </c>
      <c r="F335" s="18">
        <v>0.0723168945202976</v>
      </c>
      <c r="G335" s="19">
        <v>372</v>
      </c>
      <c r="H335" s="24">
        <f t="shared" si="102"/>
        <v>0.000194400254086822</v>
      </c>
      <c r="I335" s="54">
        <v>1764</v>
      </c>
      <c r="J335" s="17">
        <f t="shared" si="103"/>
        <v>0.342922048209153</v>
      </c>
      <c r="K335" s="9">
        <f t="shared" si="97"/>
        <v>474.193548387097</v>
      </c>
    </row>
    <row r="336" spans="3:11">
      <c r="C336" s="69"/>
      <c r="D336" s="4"/>
      <c r="E336" s="4"/>
      <c r="F336" s="9"/>
      <c r="G336" s="24"/>
      <c r="H336" s="24" t="s">
        <v>33</v>
      </c>
      <c r="I336" s="60"/>
      <c r="J336" s="17"/>
      <c r="K336" s="9"/>
    </row>
    <row r="337" spans="3:11">
      <c r="C337" s="74" t="s">
        <v>508</v>
      </c>
      <c r="D337" s="34" t="s">
        <v>509</v>
      </c>
      <c r="E337" s="23"/>
      <c r="F337" s="17">
        <f>F338+F342</f>
        <v>2.16235437673321</v>
      </c>
      <c r="G337" s="24"/>
      <c r="H337" s="24" t="s">
        <v>33</v>
      </c>
      <c r="I337" s="60"/>
      <c r="J337" s="17">
        <f>J338+J342</f>
        <v>23.9615939893051</v>
      </c>
      <c r="K337" s="9">
        <f t="shared" ref="K337:K342" si="104">(J337/F337)*100</f>
        <v>1108.12521051731</v>
      </c>
    </row>
    <row r="338" spans="3:11">
      <c r="C338" s="74" t="s">
        <v>510</v>
      </c>
      <c r="D338" s="34" t="s">
        <v>511</v>
      </c>
      <c r="E338" s="23"/>
      <c r="F338" s="17">
        <f>F340</f>
        <v>1.57416683803143</v>
      </c>
      <c r="G338" s="24"/>
      <c r="H338" s="24" t="s">
        <v>33</v>
      </c>
      <c r="I338" s="60"/>
      <c r="J338" s="17">
        <f>J340</f>
        <v>23.0440214289303</v>
      </c>
      <c r="K338" s="9">
        <f t="shared" si="104"/>
        <v>1463.8868557127</v>
      </c>
    </row>
    <row r="339" spans="3:11">
      <c r="C339" s="74"/>
      <c r="D339" s="4" t="s">
        <v>61</v>
      </c>
      <c r="E339" s="23"/>
      <c r="F339" s="9"/>
      <c r="G339" s="24"/>
      <c r="H339" s="24" t="s">
        <v>33</v>
      </c>
      <c r="I339" s="60"/>
      <c r="J339" s="9"/>
      <c r="K339" s="9"/>
    </row>
    <row r="340" spans="3:11">
      <c r="C340" s="74" t="s">
        <v>512</v>
      </c>
      <c r="D340" s="34" t="s">
        <v>513</v>
      </c>
      <c r="E340" s="23"/>
      <c r="F340" s="17">
        <f>SUM(F341)</f>
        <v>1.57416683803143</v>
      </c>
      <c r="G340" s="23"/>
      <c r="H340" s="24" t="s">
        <v>33</v>
      </c>
      <c r="I340" s="60"/>
      <c r="J340" s="17">
        <f>SUM(J341)</f>
        <v>23.0440214289303</v>
      </c>
      <c r="K340" s="9">
        <f t="shared" si="104"/>
        <v>1463.8868557127</v>
      </c>
    </row>
    <row r="341" spans="3:11">
      <c r="C341" s="74">
        <v>173</v>
      </c>
      <c r="D341" s="4" t="s">
        <v>514</v>
      </c>
      <c r="E341" s="23" t="s">
        <v>515</v>
      </c>
      <c r="F341" s="18">
        <v>1.57416683803143</v>
      </c>
      <c r="G341" s="19">
        <v>211.765</v>
      </c>
      <c r="H341" s="24">
        <f>(F341/G341)</f>
        <v>0.00743355529965495</v>
      </c>
      <c r="I341" s="54">
        <v>3100</v>
      </c>
      <c r="J341" s="17">
        <f>(H341*I341)</f>
        <v>23.0440214289303</v>
      </c>
      <c r="K341" s="9">
        <f t="shared" si="104"/>
        <v>1463.8868557127</v>
      </c>
    </row>
    <row r="342" spans="3:11">
      <c r="C342" s="74" t="s">
        <v>516</v>
      </c>
      <c r="D342" s="34" t="s">
        <v>224</v>
      </c>
      <c r="E342" s="23"/>
      <c r="F342" s="17">
        <f>F344</f>
        <v>0.588187538701785</v>
      </c>
      <c r="G342" s="23"/>
      <c r="H342" s="24" t="s">
        <v>33</v>
      </c>
      <c r="I342" s="60"/>
      <c r="J342" s="17">
        <f>J344</f>
        <v>0.917572560374785</v>
      </c>
      <c r="K342" s="9">
        <f t="shared" si="104"/>
        <v>156</v>
      </c>
    </row>
    <row r="343" spans="3:11">
      <c r="C343" s="74"/>
      <c r="D343" s="4" t="s">
        <v>61</v>
      </c>
      <c r="E343" s="23"/>
      <c r="F343" s="9"/>
      <c r="G343" s="23"/>
      <c r="H343" s="24" t="s">
        <v>33</v>
      </c>
      <c r="I343" s="60"/>
      <c r="J343" s="9"/>
      <c r="K343" s="9"/>
    </row>
    <row r="344" spans="3:11">
      <c r="C344" s="74" t="s">
        <v>517</v>
      </c>
      <c r="D344" s="34" t="s">
        <v>226</v>
      </c>
      <c r="E344" s="23"/>
      <c r="F344" s="17">
        <f>SUM(F345)</f>
        <v>0.588187538701785</v>
      </c>
      <c r="G344" s="23"/>
      <c r="H344" s="24" t="s">
        <v>33</v>
      </c>
      <c r="I344" s="60"/>
      <c r="J344" s="17">
        <f>SUM(J345)</f>
        <v>0.917572560374785</v>
      </c>
      <c r="K344" s="9">
        <f t="shared" ref="K344:K351" si="105">(J344/F344)*100</f>
        <v>156</v>
      </c>
    </row>
    <row r="345" spans="3:11">
      <c r="C345" s="74">
        <v>174</v>
      </c>
      <c r="D345" s="4" t="s">
        <v>518</v>
      </c>
      <c r="E345" s="23" t="s">
        <v>70</v>
      </c>
      <c r="F345" s="18">
        <v>0.588187538701785</v>
      </c>
      <c r="G345" s="19">
        <v>125</v>
      </c>
      <c r="H345" s="24">
        <f>(F345/G345)</f>
        <v>0.00470550030961428</v>
      </c>
      <c r="I345" s="54">
        <v>195</v>
      </c>
      <c r="J345" s="17">
        <f>(H345*I345)</f>
        <v>0.917572560374785</v>
      </c>
      <c r="K345" s="9">
        <f t="shared" si="105"/>
        <v>156</v>
      </c>
    </row>
    <row r="346" spans="3:11">
      <c r="C346" s="74"/>
      <c r="D346" s="4"/>
      <c r="E346" s="23"/>
      <c r="F346" s="9"/>
      <c r="G346" s="23"/>
      <c r="H346" s="24" t="s">
        <v>33</v>
      </c>
      <c r="I346" s="60"/>
      <c r="J346" s="17"/>
      <c r="K346" s="9"/>
    </row>
    <row r="347" spans="3:11">
      <c r="C347" s="74" t="s">
        <v>519</v>
      </c>
      <c r="D347" s="34" t="s">
        <v>520</v>
      </c>
      <c r="E347" s="23"/>
      <c r="F347" s="17">
        <f>F348</f>
        <v>1.45146797977659</v>
      </c>
      <c r="G347" s="23"/>
      <c r="H347" s="24" t="s">
        <v>33</v>
      </c>
      <c r="I347" s="60"/>
      <c r="J347" s="17">
        <f>J348</f>
        <v>5.88419569658744</v>
      </c>
      <c r="K347" s="9">
        <f t="shared" si="105"/>
        <v>405.396176737783</v>
      </c>
    </row>
    <row r="348" spans="3:11">
      <c r="C348" s="74" t="s">
        <v>521</v>
      </c>
      <c r="D348" s="34" t="s">
        <v>522</v>
      </c>
      <c r="E348" s="23"/>
      <c r="F348" s="17">
        <f>F349</f>
        <v>1.45146797977659</v>
      </c>
      <c r="G348" s="23"/>
      <c r="H348" s="24" t="s">
        <v>33</v>
      </c>
      <c r="I348" s="60"/>
      <c r="J348" s="17">
        <f>J349</f>
        <v>5.88419569658744</v>
      </c>
      <c r="K348" s="9">
        <f t="shared" si="105"/>
        <v>405.396176737783</v>
      </c>
    </row>
    <row r="349" spans="3:11">
      <c r="C349" s="74" t="s">
        <v>523</v>
      </c>
      <c r="D349" s="34" t="s">
        <v>285</v>
      </c>
      <c r="E349" s="23"/>
      <c r="F349" s="17">
        <f>SUM(F350:F351)</f>
        <v>1.45146797977659</v>
      </c>
      <c r="G349" s="23"/>
      <c r="H349" s="24" t="s">
        <v>33</v>
      </c>
      <c r="I349" s="60"/>
      <c r="J349" s="17">
        <f>SUM(J350:J351)</f>
        <v>5.88419569658744</v>
      </c>
      <c r="K349" s="9">
        <f t="shared" si="105"/>
        <v>405.396176737783</v>
      </c>
    </row>
    <row r="350" spans="3:11">
      <c r="C350" s="74">
        <v>175</v>
      </c>
      <c r="D350" s="4" t="s">
        <v>524</v>
      </c>
      <c r="E350" s="23" t="s">
        <v>525</v>
      </c>
      <c r="F350" s="18">
        <v>1.37889421900431</v>
      </c>
      <c r="G350" s="19">
        <v>77.8183333333333</v>
      </c>
      <c r="H350" s="24">
        <f>(F350/G350)</f>
        <v>0.0177194005569079</v>
      </c>
      <c r="I350" s="54">
        <v>311.36</v>
      </c>
      <c r="J350" s="17">
        <f>(H350*I350)</f>
        <v>5.51711255739884</v>
      </c>
      <c r="K350" s="9">
        <f t="shared" si="105"/>
        <v>400.111370499668</v>
      </c>
    </row>
    <row r="351" spans="3:11">
      <c r="C351" s="74">
        <v>176</v>
      </c>
      <c r="D351" s="4" t="s">
        <v>526</v>
      </c>
      <c r="E351" s="23" t="s">
        <v>527</v>
      </c>
      <c r="F351" s="18">
        <v>0.0725737607722832</v>
      </c>
      <c r="G351" s="19">
        <v>24.97</v>
      </c>
      <c r="H351" s="24">
        <f>(F351/G351)</f>
        <v>0.00290643815667934</v>
      </c>
      <c r="I351" s="54">
        <v>126.3</v>
      </c>
      <c r="J351" s="17">
        <f>(H351*I351)</f>
        <v>0.367083139188601</v>
      </c>
      <c r="K351" s="9">
        <f t="shared" si="105"/>
        <v>505.806968362034</v>
      </c>
    </row>
    <row r="352" spans="3:11">
      <c r="C352" s="69"/>
      <c r="D352" s="4"/>
      <c r="E352" s="4"/>
      <c r="F352" s="9"/>
      <c r="G352" s="24"/>
      <c r="H352" s="24" t="s">
        <v>33</v>
      </c>
      <c r="I352" s="60"/>
      <c r="J352" s="17"/>
      <c r="K352" s="9"/>
    </row>
    <row r="353" spans="3:11">
      <c r="C353" s="74" t="s">
        <v>528</v>
      </c>
      <c r="D353" s="34" t="s">
        <v>529</v>
      </c>
      <c r="E353" s="23"/>
      <c r="F353" s="17">
        <f>F354+F360+F374+F379</f>
        <v>13.6326445024616</v>
      </c>
      <c r="G353" s="24"/>
      <c r="H353" s="24" t="s">
        <v>33</v>
      </c>
      <c r="I353" s="60"/>
      <c r="J353" s="17">
        <f>J354+J360+J374+J379</f>
        <v>237.722144088094</v>
      </c>
      <c r="K353" s="9">
        <f t="shared" ref="K353:K360" si="106">(J353/F353)*100</f>
        <v>1743.77131337334</v>
      </c>
    </row>
    <row r="354" spans="3:11">
      <c r="C354" s="74" t="s">
        <v>530</v>
      </c>
      <c r="D354" s="34" t="s">
        <v>531</v>
      </c>
      <c r="E354" s="23"/>
      <c r="F354" s="17">
        <f>F356</f>
        <v>5.28128591153005</v>
      </c>
      <c r="G354" s="24"/>
      <c r="H354" s="24" t="s">
        <v>33</v>
      </c>
      <c r="I354" s="60"/>
      <c r="J354" s="17">
        <f>J356</f>
        <v>62.6913451772647</v>
      </c>
      <c r="K354" s="9">
        <f t="shared" si="106"/>
        <v>1187.04698490944</v>
      </c>
    </row>
    <row r="355" spans="3:11">
      <c r="C355" s="74"/>
      <c r="D355" s="4" t="s">
        <v>61</v>
      </c>
      <c r="E355" s="23"/>
      <c r="F355" s="9"/>
      <c r="G355" s="24"/>
      <c r="H355" s="24" t="s">
        <v>33</v>
      </c>
      <c r="I355" s="60"/>
      <c r="J355" s="9"/>
      <c r="K355" s="9"/>
    </row>
    <row r="356" spans="3:11">
      <c r="C356" s="74" t="s">
        <v>532</v>
      </c>
      <c r="D356" s="34" t="s">
        <v>533</v>
      </c>
      <c r="E356" s="23"/>
      <c r="F356" s="17">
        <f>SUM(F357:F359)</f>
        <v>5.28128591153005</v>
      </c>
      <c r="G356" s="23"/>
      <c r="H356" s="24" t="s">
        <v>33</v>
      </c>
      <c r="I356" s="60"/>
      <c r="J356" s="17">
        <f>SUM(J357:J359)</f>
        <v>62.6913451772647</v>
      </c>
      <c r="K356" s="9">
        <f t="shared" si="106"/>
        <v>1187.04698490944</v>
      </c>
    </row>
    <row r="357" spans="3:11">
      <c r="C357" s="74">
        <v>177</v>
      </c>
      <c r="D357" s="4" t="s">
        <v>534</v>
      </c>
      <c r="E357" s="23" t="s">
        <v>535</v>
      </c>
      <c r="F357" s="18">
        <v>3.43283656606144</v>
      </c>
      <c r="G357" s="19">
        <v>2600</v>
      </c>
      <c r="H357" s="24">
        <f t="shared" ref="H357:H359" si="107">(F357/G357)</f>
        <v>0.00132032175617748</v>
      </c>
      <c r="I357" s="54">
        <v>35030.1</v>
      </c>
      <c r="J357" s="17">
        <f t="shared" ref="J357:J359" si="108">(H357*I357)</f>
        <v>46.2510031510726</v>
      </c>
      <c r="K357" s="9">
        <f t="shared" si="106"/>
        <v>1347.31153846154</v>
      </c>
    </row>
    <row r="358" spans="3:11">
      <c r="C358" s="74">
        <v>178</v>
      </c>
      <c r="D358" s="4" t="s">
        <v>536</v>
      </c>
      <c r="E358" s="23" t="s">
        <v>537</v>
      </c>
      <c r="F358" s="18">
        <v>1.4787609235087</v>
      </c>
      <c r="G358" s="19">
        <v>7740</v>
      </c>
      <c r="H358" s="24">
        <f t="shared" si="107"/>
        <v>0.000191054382882261</v>
      </c>
      <c r="I358" s="54">
        <v>80914</v>
      </c>
      <c r="J358" s="17">
        <f t="shared" si="108"/>
        <v>15.4589743365353</v>
      </c>
      <c r="K358" s="9">
        <f t="shared" si="106"/>
        <v>1045.40051679587</v>
      </c>
    </row>
    <row r="359" spans="3:11">
      <c r="C359" s="74">
        <v>179</v>
      </c>
      <c r="D359" s="4" t="s">
        <v>538</v>
      </c>
      <c r="E359" s="23" t="s">
        <v>305</v>
      </c>
      <c r="F359" s="18">
        <v>0.369688421959908</v>
      </c>
      <c r="G359" s="19">
        <v>8940</v>
      </c>
      <c r="H359" s="24">
        <f t="shared" si="107"/>
        <v>4.13521724787369e-5</v>
      </c>
      <c r="I359" s="54">
        <v>23731.95</v>
      </c>
      <c r="J359" s="17">
        <f t="shared" si="108"/>
        <v>0.98136768965676</v>
      </c>
      <c r="K359" s="9">
        <f t="shared" si="106"/>
        <v>265.458053691275</v>
      </c>
    </row>
    <row r="360" spans="3:11">
      <c r="C360" s="74" t="s">
        <v>539</v>
      </c>
      <c r="D360" s="34" t="s">
        <v>540</v>
      </c>
      <c r="E360" s="23"/>
      <c r="F360" s="17">
        <f>F362+F364+F369+F372</f>
        <v>2.28483254708141</v>
      </c>
      <c r="G360" s="23"/>
      <c r="H360" s="24" t="s">
        <v>33</v>
      </c>
      <c r="I360" s="60"/>
      <c r="J360" s="17">
        <f>J362+J364+J369+J372</f>
        <v>54.0942918075976</v>
      </c>
      <c r="K360" s="9">
        <f t="shared" si="106"/>
        <v>2367.53856980444</v>
      </c>
    </row>
    <row r="361" spans="3:11">
      <c r="C361" s="74"/>
      <c r="D361" s="4" t="s">
        <v>61</v>
      </c>
      <c r="E361" s="23"/>
      <c r="F361" s="9"/>
      <c r="G361" s="23"/>
      <c r="H361" s="24" t="s">
        <v>33</v>
      </c>
      <c r="I361" s="60"/>
      <c r="J361" s="9"/>
      <c r="K361" s="9"/>
    </row>
    <row r="362" spans="3:11">
      <c r="C362" s="74" t="s">
        <v>541</v>
      </c>
      <c r="D362" s="34" t="s">
        <v>542</v>
      </c>
      <c r="E362" s="23"/>
      <c r="F362" s="17">
        <f>SUM(F363)</f>
        <v>0.318278993217428</v>
      </c>
      <c r="G362" s="24"/>
      <c r="H362" s="24" t="s">
        <v>33</v>
      </c>
      <c r="I362" s="60"/>
      <c r="J362" s="17">
        <f>SUM(J363)</f>
        <v>1.03859460944634</v>
      </c>
      <c r="K362" s="9">
        <f t="shared" ref="K362:K374" si="109">(J362/F362)*100</f>
        <v>326.315789473684</v>
      </c>
    </row>
    <row r="363" spans="3:11">
      <c r="C363" s="74">
        <v>180</v>
      </c>
      <c r="D363" s="4" t="s">
        <v>314</v>
      </c>
      <c r="E363" s="23" t="s">
        <v>543</v>
      </c>
      <c r="F363" s="18">
        <v>0.318278993217428</v>
      </c>
      <c r="G363" s="19">
        <v>3800</v>
      </c>
      <c r="H363" s="24">
        <f t="shared" ref="H363:H368" si="110">(F363/G363)</f>
        <v>8.375762979406e-5</v>
      </c>
      <c r="I363" s="54">
        <v>12400</v>
      </c>
      <c r="J363" s="17">
        <f t="shared" ref="J363:J368" si="111">(H363*I363)</f>
        <v>1.03859460944634</v>
      </c>
      <c r="K363" s="9">
        <f t="shared" si="109"/>
        <v>326.315789473684</v>
      </c>
    </row>
    <row r="364" spans="3:11">
      <c r="C364" s="74" t="s">
        <v>544</v>
      </c>
      <c r="D364" s="34" t="s">
        <v>545</v>
      </c>
      <c r="E364" s="23"/>
      <c r="F364" s="17">
        <f>SUM(F365:F368)</f>
        <v>1.08232585083147</v>
      </c>
      <c r="G364" s="24"/>
      <c r="H364" s="24" t="s">
        <v>33</v>
      </c>
      <c r="I364" s="60"/>
      <c r="J364" s="17">
        <f>SUM(J365:J368)</f>
        <v>43.0997037089094</v>
      </c>
      <c r="K364" s="9">
        <f t="shared" si="109"/>
        <v>3982.13751208096</v>
      </c>
    </row>
    <row r="365" spans="3:11">
      <c r="C365" s="74">
        <v>181</v>
      </c>
      <c r="D365" s="4" t="s">
        <v>546</v>
      </c>
      <c r="E365" s="23" t="s">
        <v>547</v>
      </c>
      <c r="F365" s="18">
        <v>0.167758987388373</v>
      </c>
      <c r="G365" s="19">
        <v>85.7</v>
      </c>
      <c r="H365" s="24">
        <f t="shared" si="110"/>
        <v>0.00195751443860412</v>
      </c>
      <c r="I365" s="54">
        <v>500</v>
      </c>
      <c r="J365" s="17">
        <f t="shared" si="111"/>
        <v>0.978757219302059</v>
      </c>
      <c r="K365" s="9">
        <f t="shared" si="109"/>
        <v>583.43057176196</v>
      </c>
    </row>
    <row r="366" spans="3:11">
      <c r="C366" s="74">
        <v>182</v>
      </c>
      <c r="D366" s="35" t="s">
        <v>548</v>
      </c>
      <c r="E366" s="23" t="s">
        <v>549</v>
      </c>
      <c r="F366" s="18">
        <v>0.705676715226206</v>
      </c>
      <c r="G366" s="19">
        <v>68.8333333333333</v>
      </c>
      <c r="H366" s="24">
        <f t="shared" si="110"/>
        <v>0.0102519619645454</v>
      </c>
      <c r="I366" s="51">
        <v>3552</v>
      </c>
      <c r="J366" s="17">
        <f t="shared" si="111"/>
        <v>36.4149688980652</v>
      </c>
      <c r="K366" s="9">
        <f t="shared" si="109"/>
        <v>5160.29055690073</v>
      </c>
    </row>
    <row r="367" spans="3:11">
      <c r="C367" s="74">
        <v>183</v>
      </c>
      <c r="D367" s="4" t="s">
        <v>550</v>
      </c>
      <c r="E367" s="23" t="s">
        <v>551</v>
      </c>
      <c r="F367" s="18">
        <v>0.129880259806828</v>
      </c>
      <c r="G367" s="19">
        <v>30.6</v>
      </c>
      <c r="H367" s="24">
        <f t="shared" si="110"/>
        <v>0.00424445293486366</v>
      </c>
      <c r="I367" s="51">
        <v>111.72</v>
      </c>
      <c r="J367" s="17">
        <f t="shared" si="111"/>
        <v>0.474190281882968</v>
      </c>
      <c r="K367" s="9">
        <f t="shared" si="109"/>
        <v>365.098039215686</v>
      </c>
    </row>
    <row r="368" spans="3:11">
      <c r="C368" s="74">
        <v>184</v>
      </c>
      <c r="D368" s="4" t="s">
        <v>552</v>
      </c>
      <c r="E368" s="23" t="s">
        <v>405</v>
      </c>
      <c r="F368" s="18">
        <v>0.0790098884100645</v>
      </c>
      <c r="G368" s="19">
        <v>69.1666666666667</v>
      </c>
      <c r="H368" s="24">
        <f t="shared" si="110"/>
        <v>0.00114231163966358</v>
      </c>
      <c r="I368" s="54">
        <v>4580</v>
      </c>
      <c r="J368" s="17">
        <f t="shared" si="111"/>
        <v>5.23178730965921</v>
      </c>
      <c r="K368" s="9">
        <f t="shared" si="109"/>
        <v>6621.68674698795</v>
      </c>
    </row>
    <row r="369" spans="3:11">
      <c r="C369" s="74" t="s">
        <v>553</v>
      </c>
      <c r="D369" s="34" t="s">
        <v>554</v>
      </c>
      <c r="E369" s="23"/>
      <c r="F369" s="17">
        <f>SUM(F370:F371)</f>
        <v>0.573719818396283</v>
      </c>
      <c r="G369" s="4"/>
      <c r="H369" s="24" t="s">
        <v>33</v>
      </c>
      <c r="I369" s="60"/>
      <c r="J369" s="17">
        <f>SUM(J370:J371)</f>
        <v>7.62718435447012</v>
      </c>
      <c r="K369" s="9">
        <f t="shared" si="109"/>
        <v>1329.42668353176</v>
      </c>
    </row>
    <row r="370" spans="3:11">
      <c r="C370" s="74">
        <v>185</v>
      </c>
      <c r="D370" s="4" t="s">
        <v>555</v>
      </c>
      <c r="E370" s="23" t="s">
        <v>556</v>
      </c>
      <c r="F370" s="18">
        <v>0.487662388312021</v>
      </c>
      <c r="G370" s="19">
        <v>1028</v>
      </c>
      <c r="H370" s="24">
        <f t="shared" ref="H370:H373" si="112">(F370/G370)</f>
        <v>0.000474379755167336</v>
      </c>
      <c r="I370" s="54">
        <v>12671.53</v>
      </c>
      <c r="J370" s="17">
        <f t="shared" ref="J370:J373" si="113">(H370*I370)</f>
        <v>6.01111729899555</v>
      </c>
      <c r="K370" s="9">
        <f t="shared" si="109"/>
        <v>1232.63910505837</v>
      </c>
    </row>
    <row r="371" spans="3:11">
      <c r="C371" s="74">
        <v>186</v>
      </c>
      <c r="D371" s="4" t="s">
        <v>557</v>
      </c>
      <c r="E371" s="23" t="s">
        <v>558</v>
      </c>
      <c r="F371" s="18">
        <v>0.0860574300842622</v>
      </c>
      <c r="G371" s="19">
        <v>161.99</v>
      </c>
      <c r="H371" s="24">
        <f t="shared" si="112"/>
        <v>0.000531251497526157</v>
      </c>
      <c r="I371" s="54">
        <v>3042</v>
      </c>
      <c r="J371" s="17">
        <f t="shared" si="113"/>
        <v>1.61606705547457</v>
      </c>
      <c r="K371" s="9">
        <f t="shared" si="109"/>
        <v>1877.8936971418</v>
      </c>
    </row>
    <row r="372" spans="3:11">
      <c r="C372" s="74" t="s">
        <v>559</v>
      </c>
      <c r="D372" s="34" t="s">
        <v>560</v>
      </c>
      <c r="E372" s="23"/>
      <c r="F372" s="17">
        <f>SUM(F373)</f>
        <v>0.310507884636229</v>
      </c>
      <c r="G372" s="24"/>
      <c r="H372" s="24" t="s">
        <v>33</v>
      </c>
      <c r="I372" s="60"/>
      <c r="J372" s="17">
        <f>SUM(J373)</f>
        <v>2.32880913477172</v>
      </c>
      <c r="K372" s="9">
        <f t="shared" si="109"/>
        <v>750</v>
      </c>
    </row>
    <row r="373" spans="3:11">
      <c r="C373" s="74">
        <v>187</v>
      </c>
      <c r="D373" s="4" t="s">
        <v>561</v>
      </c>
      <c r="E373" s="23" t="s">
        <v>562</v>
      </c>
      <c r="F373" s="18">
        <v>0.310507884636229</v>
      </c>
      <c r="G373" s="19">
        <v>128</v>
      </c>
      <c r="H373" s="24">
        <f t="shared" si="112"/>
        <v>0.00242584284872054</v>
      </c>
      <c r="I373" s="54">
        <v>960</v>
      </c>
      <c r="J373" s="17">
        <f t="shared" si="113"/>
        <v>2.32880913477172</v>
      </c>
      <c r="K373" s="9">
        <f t="shared" si="109"/>
        <v>750</v>
      </c>
    </row>
    <row r="374" spans="3:11">
      <c r="C374" s="74" t="s">
        <v>563</v>
      </c>
      <c r="D374" s="34" t="s">
        <v>345</v>
      </c>
      <c r="E374" s="23"/>
      <c r="F374" s="17">
        <f>F376</f>
        <v>5.55939247007074</v>
      </c>
      <c r="G374" s="4"/>
      <c r="H374" s="24" t="s">
        <v>33</v>
      </c>
      <c r="I374" s="60"/>
      <c r="J374" s="17">
        <f>J376</f>
        <v>119.437062534507</v>
      </c>
      <c r="K374" s="9">
        <f t="shared" si="109"/>
        <v>2148.38335623006</v>
      </c>
    </row>
    <row r="375" spans="3:11">
      <c r="C375" s="74"/>
      <c r="D375" s="4" t="s">
        <v>61</v>
      </c>
      <c r="E375" s="23"/>
      <c r="F375" s="9"/>
      <c r="G375" s="4"/>
      <c r="H375" s="24" t="s">
        <v>33</v>
      </c>
      <c r="I375" s="60"/>
      <c r="J375" s="9"/>
      <c r="K375" s="9"/>
    </row>
    <row r="376" spans="3:11">
      <c r="C376" s="74" t="s">
        <v>564</v>
      </c>
      <c r="D376" s="34" t="s">
        <v>347</v>
      </c>
      <c r="E376" s="23"/>
      <c r="F376" s="17">
        <f>SUM(F377:F378)</f>
        <v>5.55939247007074</v>
      </c>
      <c r="G376" s="4"/>
      <c r="H376" s="24" t="s">
        <v>33</v>
      </c>
      <c r="I376" s="60"/>
      <c r="J376" s="17">
        <f>SUM(J377:J378)</f>
        <v>119.437062534507</v>
      </c>
      <c r="K376" s="9">
        <f t="shared" ref="K376:K379" si="114">(J376/F376)*100</f>
        <v>2148.38335623006</v>
      </c>
    </row>
    <row r="377" spans="3:11">
      <c r="C377" s="74">
        <v>188</v>
      </c>
      <c r="D377" s="4" t="s">
        <v>565</v>
      </c>
      <c r="E377" s="23" t="s">
        <v>566</v>
      </c>
      <c r="F377" s="18">
        <v>5.00345430841403</v>
      </c>
      <c r="G377" s="19">
        <v>23.75</v>
      </c>
      <c r="H377" s="24">
        <f t="shared" ref="H377:H382" si="115">(F377/G377)</f>
        <v>0.210671760354275</v>
      </c>
      <c r="I377" s="54">
        <v>500</v>
      </c>
      <c r="J377" s="17">
        <f t="shared" ref="J377:J382" si="116">(H377*I377)</f>
        <v>105.335880177137</v>
      </c>
      <c r="K377" s="9">
        <f t="shared" si="114"/>
        <v>2105.26315789474</v>
      </c>
    </row>
    <row r="378" spans="3:11">
      <c r="C378" s="74">
        <v>189</v>
      </c>
      <c r="D378" s="4" t="s">
        <v>567</v>
      </c>
      <c r="E378" s="23" t="s">
        <v>349</v>
      </c>
      <c r="F378" s="18">
        <v>0.555938161656714</v>
      </c>
      <c r="G378" s="19">
        <v>2917.445</v>
      </c>
      <c r="H378" s="24">
        <f t="shared" si="115"/>
        <v>0.000190556518342836</v>
      </c>
      <c r="I378" s="66">
        <v>74000</v>
      </c>
      <c r="J378" s="17">
        <f t="shared" si="116"/>
        <v>14.1011823573698</v>
      </c>
      <c r="K378" s="9">
        <f t="shared" si="114"/>
        <v>2536.46598307766</v>
      </c>
    </row>
    <row r="379" spans="3:11">
      <c r="C379" s="74" t="s">
        <v>568</v>
      </c>
      <c r="D379" s="34" t="s">
        <v>569</v>
      </c>
      <c r="E379" s="23"/>
      <c r="F379" s="17">
        <f>F381</f>
        <v>0.50713357377944</v>
      </c>
      <c r="G379" s="24"/>
      <c r="H379" s="24" t="s">
        <v>33</v>
      </c>
      <c r="I379" s="60"/>
      <c r="J379" s="17">
        <f>J381</f>
        <v>1.49944456872485</v>
      </c>
      <c r="K379" s="9">
        <f t="shared" si="114"/>
        <v>295.670538542767</v>
      </c>
    </row>
    <row r="380" spans="3:11">
      <c r="C380" s="74"/>
      <c r="D380" s="4" t="s">
        <v>61</v>
      </c>
      <c r="E380" s="23"/>
      <c r="F380" s="9"/>
      <c r="G380" s="24"/>
      <c r="H380" s="24" t="s">
        <v>33</v>
      </c>
      <c r="I380" s="60"/>
      <c r="J380" s="9"/>
      <c r="K380" s="9"/>
    </row>
    <row r="381" spans="3:11">
      <c r="C381" s="74" t="s">
        <v>570</v>
      </c>
      <c r="D381" s="34" t="s">
        <v>571</v>
      </c>
      <c r="E381" s="23"/>
      <c r="F381" s="17">
        <f>SUM(F382)</f>
        <v>0.50713357377944</v>
      </c>
      <c r="G381" s="24"/>
      <c r="H381" s="24" t="s">
        <v>33</v>
      </c>
      <c r="I381" s="60"/>
      <c r="J381" s="17">
        <f>SUM(J382)</f>
        <v>1.49944456872485</v>
      </c>
      <c r="K381" s="9">
        <f t="shared" ref="K381:K385" si="117">(J381/F381)*100</f>
        <v>295.670538542767</v>
      </c>
    </row>
    <row r="382" spans="3:11">
      <c r="C382" s="74">
        <v>190</v>
      </c>
      <c r="D382" s="4" t="s">
        <v>572</v>
      </c>
      <c r="E382" s="23" t="s">
        <v>70</v>
      </c>
      <c r="F382" s="18">
        <v>0.50713357377944</v>
      </c>
      <c r="G382" s="19">
        <v>75.76</v>
      </c>
      <c r="H382" s="24">
        <f t="shared" si="115"/>
        <v>0.00669394896752165</v>
      </c>
      <c r="I382" s="51">
        <v>224</v>
      </c>
      <c r="J382" s="17">
        <f t="shared" si="116"/>
        <v>1.49944456872485</v>
      </c>
      <c r="K382" s="9">
        <f t="shared" si="117"/>
        <v>295.670538542767</v>
      </c>
    </row>
    <row r="383" spans="3:11">
      <c r="C383" s="74"/>
      <c r="D383" s="4"/>
      <c r="E383" s="23"/>
      <c r="F383" s="9"/>
      <c r="G383" s="4"/>
      <c r="H383" s="24" t="s">
        <v>33</v>
      </c>
      <c r="I383" s="60"/>
      <c r="J383" s="17"/>
      <c r="K383" s="9"/>
    </row>
    <row r="384" spans="3:11">
      <c r="C384" s="74" t="s">
        <v>573</v>
      </c>
      <c r="D384" s="34" t="s">
        <v>574</v>
      </c>
      <c r="E384" s="23"/>
      <c r="F384" s="17">
        <f>F385+F390</f>
        <v>2.52332381746375</v>
      </c>
      <c r="G384" s="4"/>
      <c r="H384" s="24" t="s">
        <v>33</v>
      </c>
      <c r="I384" s="60"/>
      <c r="J384" s="17">
        <f>J385+J390</f>
        <v>29.660459791836</v>
      </c>
      <c r="K384" s="9">
        <f t="shared" si="117"/>
        <v>1175.45198069934</v>
      </c>
    </row>
    <row r="385" spans="3:11">
      <c r="C385" s="74" t="s">
        <v>575</v>
      </c>
      <c r="D385" s="34" t="s">
        <v>576</v>
      </c>
      <c r="E385" s="23"/>
      <c r="F385" s="17">
        <f>F387</f>
        <v>2.20033802151628</v>
      </c>
      <c r="G385" s="4"/>
      <c r="H385" s="24" t="s">
        <v>33</v>
      </c>
      <c r="I385" s="60"/>
      <c r="J385" s="17">
        <f>J387</f>
        <v>21.0348836057676</v>
      </c>
      <c r="K385" s="9">
        <f t="shared" si="117"/>
        <v>955.984189705191</v>
      </c>
    </row>
    <row r="386" spans="3:11">
      <c r="C386" s="74"/>
      <c r="D386" s="4" t="s">
        <v>61</v>
      </c>
      <c r="E386" s="23"/>
      <c r="F386" s="9"/>
      <c r="G386" s="4"/>
      <c r="H386" s="24" t="s">
        <v>33</v>
      </c>
      <c r="I386" s="60"/>
      <c r="J386" s="9"/>
      <c r="K386" s="9"/>
    </row>
    <row r="387" spans="3:11">
      <c r="C387" s="74" t="s">
        <v>577</v>
      </c>
      <c r="D387" s="34" t="s">
        <v>578</v>
      </c>
      <c r="E387" s="23"/>
      <c r="F387" s="17">
        <f>SUM(F388:F389)</f>
        <v>2.20033802151628</v>
      </c>
      <c r="G387" s="4"/>
      <c r="H387" s="24" t="s">
        <v>33</v>
      </c>
      <c r="I387" s="60"/>
      <c r="J387" s="17">
        <f>SUM(J388:J389)</f>
        <v>21.0348836057676</v>
      </c>
      <c r="K387" s="9">
        <f t="shared" ref="K387:K390" si="118">(J387/F387)*100</f>
        <v>955.984189705191</v>
      </c>
    </row>
    <row r="388" spans="3:11">
      <c r="C388" s="74">
        <v>191</v>
      </c>
      <c r="D388" s="4" t="s">
        <v>579</v>
      </c>
      <c r="E388" s="23" t="s">
        <v>70</v>
      </c>
      <c r="F388" s="18">
        <v>1.32020208934286</v>
      </c>
      <c r="G388" s="19">
        <v>96.73</v>
      </c>
      <c r="H388" s="24">
        <f t="shared" ref="H388:H394" si="119">(F388/G388)</f>
        <v>0.0136483209897949</v>
      </c>
      <c r="I388" s="54">
        <v>1038.21</v>
      </c>
      <c r="J388" s="17">
        <f t="shared" ref="J388:J394" si="120">(H388*I388)</f>
        <v>14.169823334815</v>
      </c>
      <c r="K388" s="9">
        <f t="shared" si="118"/>
        <v>1073.30714359558</v>
      </c>
    </row>
    <row r="389" spans="3:11">
      <c r="C389" s="74">
        <v>192</v>
      </c>
      <c r="D389" s="4" t="s">
        <v>580</v>
      </c>
      <c r="E389" s="23" t="s">
        <v>70</v>
      </c>
      <c r="F389" s="18">
        <v>0.880135932173417</v>
      </c>
      <c r="G389" s="19">
        <v>7.25</v>
      </c>
      <c r="H389" s="24">
        <f t="shared" si="119"/>
        <v>0.121398059610126</v>
      </c>
      <c r="I389" s="54">
        <v>56.55</v>
      </c>
      <c r="J389" s="17">
        <f t="shared" si="120"/>
        <v>6.86506027095265</v>
      </c>
      <c r="K389" s="9">
        <f t="shared" si="118"/>
        <v>780</v>
      </c>
    </row>
    <row r="390" spans="3:11">
      <c r="C390" s="74" t="s">
        <v>581</v>
      </c>
      <c r="D390" s="34" t="s">
        <v>582</v>
      </c>
      <c r="E390" s="23"/>
      <c r="F390" s="17">
        <f>F392</f>
        <v>0.322985795947476</v>
      </c>
      <c r="G390" s="24"/>
      <c r="H390" s="24" t="s">
        <v>33</v>
      </c>
      <c r="I390" s="60"/>
      <c r="J390" s="17">
        <f>J392</f>
        <v>8.62557618606838</v>
      </c>
      <c r="K390" s="9">
        <f t="shared" si="118"/>
        <v>2670.57446311697</v>
      </c>
    </row>
    <row r="391" spans="3:11">
      <c r="C391" s="74"/>
      <c r="D391" s="4" t="s">
        <v>61</v>
      </c>
      <c r="E391" s="23"/>
      <c r="F391" s="9"/>
      <c r="G391" s="24"/>
      <c r="H391" s="24" t="s">
        <v>33</v>
      </c>
      <c r="I391" s="60"/>
      <c r="J391" s="9"/>
      <c r="K391" s="9"/>
    </row>
    <row r="392" spans="3:11">
      <c r="C392" s="74" t="s">
        <v>583</v>
      </c>
      <c r="D392" s="34" t="s">
        <v>584</v>
      </c>
      <c r="E392" s="23"/>
      <c r="F392" s="17">
        <f>SUM(F393:F394)</f>
        <v>0.322985795947476</v>
      </c>
      <c r="G392" s="24"/>
      <c r="H392" s="24" t="s">
        <v>33</v>
      </c>
      <c r="I392" s="60"/>
      <c r="J392" s="17">
        <f>SUM(J393:J394)</f>
        <v>8.62557618606838</v>
      </c>
      <c r="K392" s="9">
        <f t="shared" ref="K392:K394" si="121">(J392/F392)*100</f>
        <v>2670.57446311697</v>
      </c>
    </row>
    <row r="393" spans="3:11">
      <c r="C393" s="74">
        <v>193</v>
      </c>
      <c r="D393" s="4" t="s">
        <v>585</v>
      </c>
      <c r="E393" s="23" t="s">
        <v>70</v>
      </c>
      <c r="F393" s="18">
        <v>0.226089333596326</v>
      </c>
      <c r="G393" s="19">
        <v>2.75</v>
      </c>
      <c r="H393" s="24">
        <f t="shared" si="119"/>
        <v>0.0822143031259367</v>
      </c>
      <c r="I393" s="54">
        <v>82.5</v>
      </c>
      <c r="J393" s="17">
        <f t="shared" si="120"/>
        <v>6.78268000788978</v>
      </c>
      <c r="K393" s="9">
        <f t="shared" si="121"/>
        <v>3000</v>
      </c>
    </row>
    <row r="394" spans="3:11">
      <c r="C394" s="74">
        <v>194</v>
      </c>
      <c r="D394" s="4" t="s">
        <v>586</v>
      </c>
      <c r="E394" s="23" t="s">
        <v>70</v>
      </c>
      <c r="F394" s="18">
        <v>0.0968964623511496</v>
      </c>
      <c r="G394" s="19">
        <v>2.6</v>
      </c>
      <c r="H394" s="24">
        <f t="shared" si="119"/>
        <v>0.0372678701350575</v>
      </c>
      <c r="I394" s="54">
        <v>49.45</v>
      </c>
      <c r="J394" s="17">
        <f t="shared" si="120"/>
        <v>1.8428961781786</v>
      </c>
      <c r="K394" s="9">
        <f t="shared" si="121"/>
        <v>1901.92307692308</v>
      </c>
    </row>
    <row r="395" spans="3:11">
      <c r="C395" s="74"/>
      <c r="D395" s="4"/>
      <c r="E395" s="23"/>
      <c r="F395" s="9"/>
      <c r="G395" s="4"/>
      <c r="H395" s="24" t="s">
        <v>33</v>
      </c>
      <c r="I395" s="60"/>
      <c r="J395" s="17"/>
      <c r="K395" s="9"/>
    </row>
    <row r="396" spans="3:11">
      <c r="C396" s="74" t="s">
        <v>587</v>
      </c>
      <c r="D396" s="34" t="s">
        <v>588</v>
      </c>
      <c r="E396" s="23"/>
      <c r="F396" s="17">
        <f>F397+F408+F415+F420+F425</f>
        <v>15.411624189189</v>
      </c>
      <c r="G396" s="4"/>
      <c r="H396" s="24" t="s">
        <v>33</v>
      </c>
      <c r="I396" s="60"/>
      <c r="J396" s="17">
        <f>J397+J408+J415+J420+J425</f>
        <v>89.5044502690611</v>
      </c>
      <c r="K396" s="9">
        <f t="shared" ref="K396:K408" si="122">(J396/F396)*100</f>
        <v>580.759361702103</v>
      </c>
    </row>
    <row r="397" spans="3:11">
      <c r="C397" s="74" t="s">
        <v>589</v>
      </c>
      <c r="D397" s="34" t="s">
        <v>409</v>
      </c>
      <c r="E397" s="23"/>
      <c r="F397" s="17">
        <f>F399+F404</f>
        <v>1.50571379079452</v>
      </c>
      <c r="G397" s="4"/>
      <c r="H397" s="24" t="s">
        <v>33</v>
      </c>
      <c r="I397" s="60"/>
      <c r="J397" s="17">
        <f>J399+J404</f>
        <v>16.0891446336705</v>
      </c>
      <c r="K397" s="9">
        <f t="shared" si="122"/>
        <v>1068.53936863929</v>
      </c>
    </row>
    <row r="398" spans="3:11">
      <c r="C398" s="74"/>
      <c r="D398" s="4" t="s">
        <v>61</v>
      </c>
      <c r="E398" s="23"/>
      <c r="F398" s="9"/>
      <c r="G398" s="4"/>
      <c r="H398" s="24" t="s">
        <v>33</v>
      </c>
      <c r="I398" s="60"/>
      <c r="J398" s="9"/>
      <c r="K398" s="9"/>
    </row>
    <row r="399" spans="3:11">
      <c r="C399" s="74" t="s">
        <v>590</v>
      </c>
      <c r="D399" s="34" t="s">
        <v>591</v>
      </c>
      <c r="E399" s="23"/>
      <c r="F399" s="17">
        <f>SUM(F400:F403)</f>
        <v>0.624872380886778</v>
      </c>
      <c r="G399" s="4"/>
      <c r="H399" s="24" t="s">
        <v>33</v>
      </c>
      <c r="I399" s="60"/>
      <c r="J399" s="17">
        <f>SUM(J400:J403)</f>
        <v>5.12968235192564</v>
      </c>
      <c r="K399" s="9">
        <f t="shared" si="122"/>
        <v>820.916799786532</v>
      </c>
    </row>
    <row r="400" spans="3:11">
      <c r="C400" s="74">
        <v>195</v>
      </c>
      <c r="D400" s="4" t="s">
        <v>592</v>
      </c>
      <c r="E400" s="23" t="s">
        <v>593</v>
      </c>
      <c r="F400" s="18">
        <v>0.174965713782112</v>
      </c>
      <c r="G400" s="19">
        <v>33500</v>
      </c>
      <c r="H400" s="24">
        <f t="shared" ref="H400:H403" si="123">(F400/G400)</f>
        <v>5.22285712782424e-6</v>
      </c>
      <c r="I400" s="54">
        <v>161500</v>
      </c>
      <c r="J400" s="17">
        <f t="shared" ref="J400:J403" si="124">(H400*I400)</f>
        <v>0.843491426143615</v>
      </c>
      <c r="K400" s="9">
        <f t="shared" si="122"/>
        <v>482.089552238806</v>
      </c>
    </row>
    <row r="401" spans="3:11">
      <c r="C401" s="74">
        <v>196</v>
      </c>
      <c r="D401" s="4" t="s">
        <v>594</v>
      </c>
      <c r="E401" s="23" t="s">
        <v>595</v>
      </c>
      <c r="F401" s="18">
        <v>0.0812348566490951</v>
      </c>
      <c r="G401" s="19">
        <v>22.25</v>
      </c>
      <c r="H401" s="24">
        <f t="shared" si="123"/>
        <v>0.00365100479321776</v>
      </c>
      <c r="I401" s="54">
        <v>81</v>
      </c>
      <c r="J401" s="17">
        <f t="shared" si="124"/>
        <v>0.295731388250638</v>
      </c>
      <c r="K401" s="9">
        <f t="shared" si="122"/>
        <v>364.044943820225</v>
      </c>
    </row>
    <row r="402" spans="3:11">
      <c r="C402" s="74">
        <v>197</v>
      </c>
      <c r="D402" s="4" t="s">
        <v>596</v>
      </c>
      <c r="E402" s="23" t="s">
        <v>597</v>
      </c>
      <c r="F402" s="18">
        <v>0.299936572124932</v>
      </c>
      <c r="G402" s="19">
        <v>5.75</v>
      </c>
      <c r="H402" s="24">
        <f t="shared" si="123"/>
        <v>0.0521628821086838</v>
      </c>
      <c r="I402" s="54">
        <v>71</v>
      </c>
      <c r="J402" s="17">
        <f t="shared" si="124"/>
        <v>3.70356462971655</v>
      </c>
      <c r="K402" s="9">
        <f t="shared" si="122"/>
        <v>1234.78260869565</v>
      </c>
    </row>
    <row r="403" spans="3:11">
      <c r="C403" s="74">
        <v>198</v>
      </c>
      <c r="D403" s="4" t="s">
        <v>598</v>
      </c>
      <c r="E403" s="23" t="s">
        <v>228</v>
      </c>
      <c r="F403" s="18">
        <v>0.0687352383306385</v>
      </c>
      <c r="G403" s="19">
        <v>92</v>
      </c>
      <c r="H403" s="24">
        <f t="shared" si="123"/>
        <v>0.00074712215576781</v>
      </c>
      <c r="I403" s="54">
        <v>384</v>
      </c>
      <c r="J403" s="17">
        <f t="shared" si="124"/>
        <v>0.286894907814839</v>
      </c>
      <c r="K403" s="9">
        <f t="shared" si="122"/>
        <v>417.391304347826</v>
      </c>
    </row>
    <row r="404" spans="3:11">
      <c r="C404" s="74" t="s">
        <v>599</v>
      </c>
      <c r="D404" s="34" t="s">
        <v>600</v>
      </c>
      <c r="E404" s="23"/>
      <c r="F404" s="17">
        <f>SUM(F405:F407)</f>
        <v>0.880841409907743</v>
      </c>
      <c r="G404" s="24"/>
      <c r="H404" s="24" t="s">
        <v>33</v>
      </c>
      <c r="I404" s="60"/>
      <c r="J404" s="17">
        <f>SUM(J405:J407)</f>
        <v>10.9594622817449</v>
      </c>
      <c r="K404" s="9">
        <f t="shared" si="122"/>
        <v>1244.20379860352</v>
      </c>
    </row>
    <row r="405" spans="3:11">
      <c r="C405" s="74">
        <v>199</v>
      </c>
      <c r="D405" s="4" t="s">
        <v>601</v>
      </c>
      <c r="E405" s="23" t="s">
        <v>70</v>
      </c>
      <c r="F405" s="18">
        <v>0.176166834847735</v>
      </c>
      <c r="G405" s="19">
        <v>21.4033333333333</v>
      </c>
      <c r="H405" s="24">
        <f t="shared" ref="H405:H407" si="125">(F405/G405)</f>
        <v>0.00823081302823868</v>
      </c>
      <c r="I405" s="54">
        <v>685.22</v>
      </c>
      <c r="J405" s="17">
        <f t="shared" ref="J405:J407" si="126">(H405*I405)</f>
        <v>5.63991770320971</v>
      </c>
      <c r="K405" s="9">
        <f t="shared" si="122"/>
        <v>3201.4639464258</v>
      </c>
    </row>
    <row r="406" spans="3:11">
      <c r="C406" s="74">
        <v>200</v>
      </c>
      <c r="D406" s="4" t="s">
        <v>602</v>
      </c>
      <c r="E406" s="23" t="s">
        <v>70</v>
      </c>
      <c r="F406" s="18">
        <v>0.352337287530004</v>
      </c>
      <c r="G406" s="19">
        <v>0.69</v>
      </c>
      <c r="H406" s="24">
        <f t="shared" si="125"/>
        <v>0.510633750043484</v>
      </c>
      <c r="I406" s="54">
        <v>5.2</v>
      </c>
      <c r="J406" s="17">
        <f t="shared" si="126"/>
        <v>2.65529550022612</v>
      </c>
      <c r="K406" s="9">
        <f t="shared" si="122"/>
        <v>753.623188405797</v>
      </c>
    </row>
    <row r="407" spans="3:11">
      <c r="C407" s="74">
        <v>201</v>
      </c>
      <c r="D407" s="4" t="s">
        <v>603</v>
      </c>
      <c r="E407" s="23" t="s">
        <v>70</v>
      </c>
      <c r="F407" s="18">
        <v>0.352337287530004</v>
      </c>
      <c r="G407" s="19">
        <v>0.73</v>
      </c>
      <c r="H407" s="24">
        <f t="shared" si="125"/>
        <v>0.482653818534252</v>
      </c>
      <c r="I407" s="54">
        <v>5.52</v>
      </c>
      <c r="J407" s="17">
        <f t="shared" si="126"/>
        <v>2.66424907830907</v>
      </c>
      <c r="K407" s="9">
        <f t="shared" si="122"/>
        <v>756.164383561644</v>
      </c>
    </row>
    <row r="408" spans="3:11">
      <c r="C408" s="74" t="s">
        <v>604</v>
      </c>
      <c r="D408" s="34" t="s">
        <v>605</v>
      </c>
      <c r="E408" s="23"/>
      <c r="F408" s="17">
        <f>F410+F412</f>
        <v>5.8456283028116</v>
      </c>
      <c r="G408" s="24"/>
      <c r="H408" s="24" t="s">
        <v>33</v>
      </c>
      <c r="I408" s="60"/>
      <c r="J408" s="17">
        <f>J410+J412</f>
        <v>36.7084338130394</v>
      </c>
      <c r="K408" s="9">
        <f t="shared" si="122"/>
        <v>627.96387165745</v>
      </c>
    </row>
    <row r="409" spans="3:11">
      <c r="C409" s="74"/>
      <c r="D409" s="4" t="s">
        <v>61</v>
      </c>
      <c r="E409" s="23"/>
      <c r="F409" s="9"/>
      <c r="G409" s="24"/>
      <c r="H409" s="24" t="s">
        <v>33</v>
      </c>
      <c r="I409" s="60"/>
      <c r="J409" s="9"/>
      <c r="K409" s="9"/>
    </row>
    <row r="410" spans="3:11">
      <c r="C410" s="74" t="s">
        <v>606</v>
      </c>
      <c r="D410" s="34" t="s">
        <v>607</v>
      </c>
      <c r="E410" s="23"/>
      <c r="F410" s="17">
        <f>SUM(F411)</f>
        <v>1.04461354363854</v>
      </c>
      <c r="G410" s="24"/>
      <c r="H410" s="24" t="s">
        <v>33</v>
      </c>
      <c r="I410" s="60"/>
      <c r="J410" s="17">
        <f>SUM(J411)</f>
        <v>16.253275520367</v>
      </c>
      <c r="K410" s="9">
        <f t="shared" ref="K410:K415" si="127">(J410/F410)*100</f>
        <v>1555.91276978417</v>
      </c>
    </row>
    <row r="411" spans="3:11">
      <c r="C411" s="74">
        <v>202</v>
      </c>
      <c r="D411" s="4" t="s">
        <v>608</v>
      </c>
      <c r="E411" s="23" t="s">
        <v>70</v>
      </c>
      <c r="F411" s="18">
        <v>1.04461354363854</v>
      </c>
      <c r="G411" s="19">
        <v>44480</v>
      </c>
      <c r="H411" s="24">
        <f t="shared" ref="H411:H414" si="128">(F411/G411)</f>
        <v>2.34850167184924e-5</v>
      </c>
      <c r="I411" s="54">
        <v>692070</v>
      </c>
      <c r="J411" s="17">
        <f t="shared" ref="J411:J414" si="129">(H411*I411)</f>
        <v>16.253275520367</v>
      </c>
      <c r="K411" s="9">
        <f t="shared" si="127"/>
        <v>1555.91276978417</v>
      </c>
    </row>
    <row r="412" spans="3:11">
      <c r="C412" s="74" t="s">
        <v>609</v>
      </c>
      <c r="D412" s="34" t="s">
        <v>610</v>
      </c>
      <c r="E412" s="23"/>
      <c r="F412" s="17">
        <f>SUM(F413:F414)</f>
        <v>4.80101475917306</v>
      </c>
      <c r="G412" s="4"/>
      <c r="H412" s="24" t="s">
        <v>33</v>
      </c>
      <c r="I412" s="60"/>
      <c r="J412" s="17">
        <f>SUM(J413:J414)</f>
        <v>20.4551582926724</v>
      </c>
      <c r="K412" s="9">
        <f t="shared" si="127"/>
        <v>426.059058735234</v>
      </c>
    </row>
    <row r="413" spans="3:11">
      <c r="C413" s="74">
        <v>203</v>
      </c>
      <c r="D413" s="4" t="s">
        <v>611</v>
      </c>
      <c r="E413" s="23" t="s">
        <v>405</v>
      </c>
      <c r="F413" s="18">
        <v>4.08086308797228</v>
      </c>
      <c r="G413" s="19">
        <v>58833.3333333333</v>
      </c>
      <c r="H413" s="24">
        <f t="shared" si="128"/>
        <v>6.9363111976866e-5</v>
      </c>
      <c r="I413" s="51">
        <v>234950</v>
      </c>
      <c r="J413" s="17">
        <f t="shared" si="129"/>
        <v>16.2968631589647</v>
      </c>
      <c r="K413" s="9">
        <f t="shared" si="127"/>
        <v>399.348441926346</v>
      </c>
    </row>
    <row r="414" spans="3:11">
      <c r="C414" s="74">
        <v>204</v>
      </c>
      <c r="D414" s="4" t="s">
        <v>612</v>
      </c>
      <c r="E414" s="23" t="s">
        <v>405</v>
      </c>
      <c r="F414" s="18">
        <v>0.720151671200778</v>
      </c>
      <c r="G414" s="19">
        <v>1550</v>
      </c>
      <c r="H414" s="24">
        <f t="shared" si="128"/>
        <v>0.000464613981419857</v>
      </c>
      <c r="I414" s="54">
        <v>8950</v>
      </c>
      <c r="J414" s="17">
        <f t="shared" si="129"/>
        <v>4.15829513370772</v>
      </c>
      <c r="K414" s="9">
        <f t="shared" si="127"/>
        <v>577.41935483871</v>
      </c>
    </row>
    <row r="415" spans="3:11">
      <c r="C415" s="74" t="s">
        <v>613</v>
      </c>
      <c r="D415" s="34" t="s">
        <v>614</v>
      </c>
      <c r="E415" s="23"/>
      <c r="F415" s="17">
        <f>F417</f>
        <v>2.29171005053247</v>
      </c>
      <c r="G415" s="24"/>
      <c r="H415" s="24" t="s">
        <v>33</v>
      </c>
      <c r="I415" s="60"/>
      <c r="J415" s="17">
        <f>J417</f>
        <v>4.75176902978616</v>
      </c>
      <c r="K415" s="9">
        <f t="shared" si="127"/>
        <v>207.345996003382</v>
      </c>
    </row>
    <row r="416" spans="3:11">
      <c r="C416" s="74"/>
      <c r="D416" s="4" t="s">
        <v>61</v>
      </c>
      <c r="E416" s="23"/>
      <c r="F416" s="9"/>
      <c r="G416" s="4"/>
      <c r="H416" s="24" t="s">
        <v>33</v>
      </c>
      <c r="I416" s="60"/>
      <c r="J416" s="9"/>
      <c r="K416" s="9"/>
    </row>
    <row r="417" spans="3:11">
      <c r="C417" s="74" t="s">
        <v>615</v>
      </c>
      <c r="D417" s="34" t="s">
        <v>616</v>
      </c>
      <c r="E417" s="23"/>
      <c r="F417" s="17">
        <f>SUM(F418:F419)</f>
        <v>2.29171005053247</v>
      </c>
      <c r="G417" s="4"/>
      <c r="H417" s="24" t="s">
        <v>33</v>
      </c>
      <c r="I417" s="60"/>
      <c r="J417" s="17">
        <f>SUM(J418:J419)</f>
        <v>4.75176902978616</v>
      </c>
      <c r="K417" s="9">
        <f t="shared" ref="K417:K420" si="130">(J417/F417)*100</f>
        <v>207.345996003382</v>
      </c>
    </row>
    <row r="418" spans="3:11">
      <c r="C418" s="74">
        <v>205</v>
      </c>
      <c r="D418" s="4" t="s">
        <v>617</v>
      </c>
      <c r="E418" s="23" t="s">
        <v>405</v>
      </c>
      <c r="F418" s="18">
        <v>2.18170617366098</v>
      </c>
      <c r="G418" s="19">
        <v>59550</v>
      </c>
      <c r="H418" s="24">
        <f t="shared" ref="H418:H424" si="131">(F418/G418)</f>
        <v>3.66365436383036e-5</v>
      </c>
      <c r="I418" s="54">
        <v>109950</v>
      </c>
      <c r="J418" s="17">
        <f t="shared" ref="J418:J424" si="132">(H418*I418)</f>
        <v>4.02818797303148</v>
      </c>
      <c r="K418" s="9">
        <f t="shared" si="130"/>
        <v>184.63476070529</v>
      </c>
    </row>
    <row r="419" spans="3:11">
      <c r="C419" s="74">
        <v>206</v>
      </c>
      <c r="D419" s="4" t="s">
        <v>618</v>
      </c>
      <c r="E419" s="23" t="s">
        <v>102</v>
      </c>
      <c r="F419" s="18">
        <v>0.110003876871488</v>
      </c>
      <c r="G419" s="19">
        <v>90</v>
      </c>
      <c r="H419" s="24">
        <f t="shared" si="131"/>
        <v>0.00122226529857209</v>
      </c>
      <c r="I419" s="54">
        <v>592</v>
      </c>
      <c r="J419" s="17">
        <f t="shared" si="132"/>
        <v>0.723581056754677</v>
      </c>
      <c r="K419" s="9">
        <f t="shared" si="130"/>
        <v>657.777777777778</v>
      </c>
    </row>
    <row r="420" spans="3:11">
      <c r="C420" s="74" t="s">
        <v>619</v>
      </c>
      <c r="D420" s="34" t="s">
        <v>446</v>
      </c>
      <c r="E420" s="23"/>
      <c r="F420" s="17">
        <f>F422</f>
        <v>5.25844652211054</v>
      </c>
      <c r="G420" s="24"/>
      <c r="H420" s="24" t="s">
        <v>33</v>
      </c>
      <c r="I420" s="60"/>
      <c r="J420" s="17">
        <f>J422</f>
        <v>29.4937421922313</v>
      </c>
      <c r="K420" s="9">
        <f t="shared" si="130"/>
        <v>560.883182289998</v>
      </c>
    </row>
    <row r="421" spans="3:11">
      <c r="C421" s="74"/>
      <c r="D421" s="4" t="s">
        <v>61</v>
      </c>
      <c r="E421" s="23"/>
      <c r="F421" s="18"/>
      <c r="G421" s="24"/>
      <c r="H421" s="24" t="s">
        <v>33</v>
      </c>
      <c r="I421" s="60"/>
      <c r="J421" s="18"/>
      <c r="K421" s="9"/>
    </row>
    <row r="422" spans="3:11">
      <c r="C422" s="74" t="s">
        <v>620</v>
      </c>
      <c r="D422" s="34" t="s">
        <v>621</v>
      </c>
      <c r="E422" s="23"/>
      <c r="F422" s="17">
        <f>SUM(F423:F424)</f>
        <v>5.25844652211054</v>
      </c>
      <c r="G422" s="24"/>
      <c r="H422" s="24" t="s">
        <v>33</v>
      </c>
      <c r="I422" s="60"/>
      <c r="J422" s="17">
        <f>SUM(J423:J424)</f>
        <v>29.4937421922313</v>
      </c>
      <c r="K422" s="9">
        <f t="shared" ref="K422:K425" si="133">(J422/F422)*100</f>
        <v>560.883182289998</v>
      </c>
    </row>
    <row r="423" spans="3:11">
      <c r="C423" s="74">
        <v>207</v>
      </c>
      <c r="D423" s="4" t="s">
        <v>622</v>
      </c>
      <c r="E423" s="23" t="s">
        <v>70</v>
      </c>
      <c r="F423" s="18">
        <v>2.10338005597803</v>
      </c>
      <c r="G423" s="19">
        <v>29990</v>
      </c>
      <c r="H423" s="24">
        <f t="shared" si="131"/>
        <v>7.0136047215006e-5</v>
      </c>
      <c r="I423" s="54">
        <v>190400</v>
      </c>
      <c r="J423" s="17">
        <f t="shared" si="132"/>
        <v>13.3539033897371</v>
      </c>
      <c r="K423" s="9">
        <f t="shared" si="133"/>
        <v>634.878292764255</v>
      </c>
    </row>
    <row r="424" spans="3:11">
      <c r="C424" s="74">
        <v>208</v>
      </c>
      <c r="D424" s="4" t="s">
        <v>623</v>
      </c>
      <c r="E424" s="23" t="s">
        <v>70</v>
      </c>
      <c r="F424" s="18">
        <v>3.15506646613251</v>
      </c>
      <c r="G424" s="19">
        <v>86990</v>
      </c>
      <c r="H424" s="24">
        <f t="shared" si="131"/>
        <v>3.62693006797622e-5</v>
      </c>
      <c r="I424" s="54">
        <v>445000</v>
      </c>
      <c r="J424" s="17">
        <f t="shared" si="132"/>
        <v>16.1398388024942</v>
      </c>
      <c r="K424" s="9">
        <f t="shared" si="133"/>
        <v>511.553052074951</v>
      </c>
    </row>
    <row r="425" spans="3:11">
      <c r="C425" s="74" t="s">
        <v>624</v>
      </c>
      <c r="D425" s="34" t="s">
        <v>625</v>
      </c>
      <c r="E425" s="23"/>
      <c r="F425" s="17">
        <f>F427</f>
        <v>0.510125522939893</v>
      </c>
      <c r="G425" s="24"/>
      <c r="H425" s="24" t="s">
        <v>33</v>
      </c>
      <c r="I425" s="60"/>
      <c r="J425" s="17">
        <f>J427</f>
        <v>2.46136060033368</v>
      </c>
      <c r="K425" s="9">
        <f t="shared" si="133"/>
        <v>482.500970770619</v>
      </c>
    </row>
    <row r="426" spans="3:11">
      <c r="C426" s="74"/>
      <c r="D426" s="4" t="s">
        <v>61</v>
      </c>
      <c r="E426" s="23"/>
      <c r="F426" s="18"/>
      <c r="G426" s="24"/>
      <c r="H426" s="24" t="s">
        <v>33</v>
      </c>
      <c r="I426" s="60"/>
      <c r="J426" s="18"/>
      <c r="K426" s="9"/>
    </row>
    <row r="427" spans="3:11">
      <c r="C427" s="74" t="s">
        <v>626</v>
      </c>
      <c r="D427" s="34" t="s">
        <v>627</v>
      </c>
      <c r="E427" s="23"/>
      <c r="F427" s="17">
        <f>SUM(F428:F429)</f>
        <v>0.510125522939893</v>
      </c>
      <c r="G427" s="24"/>
      <c r="H427" s="24" t="s">
        <v>33</v>
      </c>
      <c r="I427" s="60"/>
      <c r="J427" s="17">
        <f>SUM(J428:J429)</f>
        <v>2.46136060033368</v>
      </c>
      <c r="K427" s="9">
        <f t="shared" ref="K427:K429" si="134">(J427/F427)*100</f>
        <v>482.500970770619</v>
      </c>
    </row>
    <row r="428" spans="3:11">
      <c r="C428" s="74">
        <v>209</v>
      </c>
      <c r="D428" s="4" t="s">
        <v>628</v>
      </c>
      <c r="E428" s="23" t="s">
        <v>629</v>
      </c>
      <c r="F428" s="18">
        <v>0.459114055996264</v>
      </c>
      <c r="G428" s="19">
        <v>137.52</v>
      </c>
      <c r="H428" s="24">
        <f>(F428/G428)</f>
        <v>0.00333852571259645</v>
      </c>
      <c r="I428" s="54">
        <v>702.48</v>
      </c>
      <c r="J428" s="17">
        <f>(H428*I428)</f>
        <v>2.34524754258475</v>
      </c>
      <c r="K428" s="9">
        <f t="shared" si="134"/>
        <v>510.820244328098</v>
      </c>
    </row>
    <row r="429" spans="3:11">
      <c r="C429" s="74">
        <v>210</v>
      </c>
      <c r="D429" s="4" t="s">
        <v>630</v>
      </c>
      <c r="E429" s="4"/>
      <c r="F429" s="18">
        <v>0.0510114669436288</v>
      </c>
      <c r="G429" s="19">
        <v>3.91</v>
      </c>
      <c r="H429" s="24">
        <f>(F429/G429)</f>
        <v>0.0130464109830253</v>
      </c>
      <c r="I429" s="54">
        <v>8.9</v>
      </c>
      <c r="J429" s="17">
        <f>(H429*I429)</f>
        <v>0.116113057748925</v>
      </c>
      <c r="K429" s="9">
        <f t="shared" si="134"/>
        <v>227.621483375959</v>
      </c>
    </row>
    <row r="430" spans="3:11">
      <c r="C430" s="69"/>
      <c r="D430" s="4"/>
      <c r="E430" s="4"/>
      <c r="F430" s="18"/>
      <c r="G430" s="24"/>
      <c r="H430" s="24" t="s">
        <v>33</v>
      </c>
      <c r="I430" s="60"/>
      <c r="J430" s="17"/>
      <c r="K430" s="9"/>
    </row>
    <row r="431" spans="3:11">
      <c r="C431" s="74" t="s">
        <v>631</v>
      </c>
      <c r="D431" s="34" t="s">
        <v>632</v>
      </c>
      <c r="E431" s="23"/>
      <c r="F431" s="17">
        <f>F432</f>
        <v>0.454049087647251</v>
      </c>
      <c r="G431" s="24"/>
      <c r="H431" s="24" t="s">
        <v>33</v>
      </c>
      <c r="I431" s="67"/>
      <c r="J431" s="17">
        <f>J432</f>
        <v>6.31128231829679</v>
      </c>
      <c r="K431" s="9">
        <f t="shared" ref="K431:K435" si="135">(J431/F431)*100</f>
        <v>1390</v>
      </c>
    </row>
    <row r="432" spans="3:11">
      <c r="C432" s="74" t="s">
        <v>633</v>
      </c>
      <c r="D432" s="34" t="s">
        <v>634</v>
      </c>
      <c r="E432" s="23"/>
      <c r="F432" s="17">
        <f>F434</f>
        <v>0.454049087647251</v>
      </c>
      <c r="G432" s="24"/>
      <c r="H432" s="24" t="s">
        <v>33</v>
      </c>
      <c r="I432" s="67"/>
      <c r="J432" s="17">
        <f>J434</f>
        <v>6.31128231829679</v>
      </c>
      <c r="K432" s="9">
        <f t="shared" si="135"/>
        <v>1390</v>
      </c>
    </row>
    <row r="433" spans="3:11">
      <c r="C433" s="74"/>
      <c r="D433" s="4" t="s">
        <v>61</v>
      </c>
      <c r="E433" s="23"/>
      <c r="F433" s="18"/>
      <c r="G433" s="24"/>
      <c r="H433" s="24" t="s">
        <v>33</v>
      </c>
      <c r="I433" s="67"/>
      <c r="J433" s="18"/>
      <c r="K433" s="9"/>
    </row>
    <row r="434" spans="3:11">
      <c r="C434" s="74" t="s">
        <v>635</v>
      </c>
      <c r="D434" s="34" t="s">
        <v>636</v>
      </c>
      <c r="E434" s="23"/>
      <c r="F434" s="17">
        <f>SUM(F435)</f>
        <v>0.454049087647251</v>
      </c>
      <c r="G434" s="24"/>
      <c r="H434" s="24" t="s">
        <v>33</v>
      </c>
      <c r="I434" s="67"/>
      <c r="J434" s="17">
        <f>SUM(J435)</f>
        <v>6.31128231829679</v>
      </c>
      <c r="K434" s="9">
        <f t="shared" si="135"/>
        <v>1390</v>
      </c>
    </row>
    <row r="435" ht="15.75" spans="3:11">
      <c r="C435" s="74">
        <v>211</v>
      </c>
      <c r="D435" s="4" t="s">
        <v>637</v>
      </c>
      <c r="E435" s="23" t="s">
        <v>228</v>
      </c>
      <c r="F435" s="18">
        <v>0.454049087647251</v>
      </c>
      <c r="G435" s="19">
        <v>120</v>
      </c>
      <c r="H435" s="24">
        <f>(F435/G435)</f>
        <v>0.00378374239706043</v>
      </c>
      <c r="I435" s="68">
        <v>1668</v>
      </c>
      <c r="J435" s="17">
        <f>(H435*I435)</f>
        <v>6.31128231829679</v>
      </c>
      <c r="K435" s="9">
        <f t="shared" si="135"/>
        <v>1390</v>
      </c>
    </row>
    <row r="436" ht="15.75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L436"/>
  <sheetViews>
    <sheetView workbookViewId="0">
      <pane ySplit="1" topLeftCell="A32" activePane="bottomLeft" state="frozen"/>
      <selection/>
      <selection pane="bottomLeft" activeCell="C55" sqref="C55"/>
    </sheetView>
  </sheetViews>
  <sheetFormatPr defaultColWidth="9.14285714285714" defaultRowHeight="15"/>
  <cols>
    <col min="3" max="3" width="12" style="1" customWidth="1"/>
    <col min="4" max="4" width="10.5714285714286" style="1" customWidth="1"/>
    <col min="5" max="5" width="61.2857142857143" customWidth="1"/>
    <col min="6" max="6" width="43.8571428571429" customWidth="1"/>
    <col min="7" max="7" width="16.4285714285714" customWidth="1"/>
    <col min="8" max="8" width="15" customWidth="1"/>
    <col min="9" max="9" width="16.2857142857143" customWidth="1"/>
    <col min="10" max="10" width="15" customWidth="1"/>
    <col min="11" max="11" width="19.2857142857143" customWidth="1"/>
    <col min="12" max="12" width="13.5714285714286" customWidth="1"/>
  </cols>
  <sheetData>
    <row r="3" spans="3:12">
      <c r="C3" s="2"/>
      <c r="D3" s="2"/>
      <c r="E3" s="4"/>
      <c r="F3" s="4" t="s">
        <v>0</v>
      </c>
      <c r="G3" s="4" t="s">
        <v>1</v>
      </c>
      <c r="H3" s="4" t="s">
        <v>2</v>
      </c>
      <c r="I3" s="24" t="s">
        <v>3</v>
      </c>
      <c r="J3" s="4" t="s">
        <v>2</v>
      </c>
      <c r="K3" s="24" t="s">
        <v>4</v>
      </c>
      <c r="L3" s="4" t="s">
        <v>5</v>
      </c>
    </row>
    <row r="4" spans="2:12">
      <c r="B4" t="s">
        <v>638</v>
      </c>
      <c r="C4" s="2" t="s">
        <v>639</v>
      </c>
      <c r="D4" s="2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24" t="s">
        <v>11</v>
      </c>
      <c r="J4" s="4" t="s">
        <v>12</v>
      </c>
      <c r="K4" s="24" t="s">
        <v>13</v>
      </c>
      <c r="L4" s="4" t="s">
        <v>14</v>
      </c>
    </row>
    <row r="5" spans="3:12">
      <c r="C5" s="30"/>
      <c r="D5" s="30"/>
      <c r="E5" s="24" t="s">
        <v>15</v>
      </c>
      <c r="F5" s="24"/>
      <c r="G5" s="24"/>
      <c r="H5" s="24"/>
      <c r="I5" s="24"/>
      <c r="J5" s="44">
        <v>2024</v>
      </c>
      <c r="K5" s="24"/>
      <c r="L5" s="24"/>
    </row>
    <row r="6" spans="3:12">
      <c r="C6" s="31"/>
      <c r="D6" s="31"/>
      <c r="E6" s="32"/>
      <c r="F6" s="32"/>
      <c r="G6" s="32"/>
      <c r="H6" s="32"/>
      <c r="I6" s="32"/>
      <c r="J6" s="32"/>
      <c r="K6" s="32"/>
      <c r="L6" s="32"/>
    </row>
    <row r="7" spans="3:12">
      <c r="C7" s="33"/>
      <c r="D7" s="33"/>
      <c r="E7" s="24"/>
      <c r="F7" s="24"/>
      <c r="G7" s="24"/>
      <c r="H7" s="24"/>
      <c r="I7" s="24"/>
      <c r="J7" s="24"/>
      <c r="K7" s="24"/>
      <c r="L7" s="24"/>
    </row>
    <row r="8" spans="3:12">
      <c r="C8" s="2"/>
      <c r="D8" s="2"/>
      <c r="E8" s="34" t="s">
        <v>16</v>
      </c>
      <c r="F8" s="4"/>
      <c r="G8" s="8">
        <f>G10+G307</f>
        <v>100</v>
      </c>
      <c r="H8" s="9"/>
      <c r="I8" s="24"/>
      <c r="J8" s="9"/>
      <c r="K8" s="8">
        <f>K10+K307</f>
        <v>1127.1286996209</v>
      </c>
      <c r="L8" s="9">
        <f t="shared" ref="L8:L13" si="0">(K8/G8)*100</f>
        <v>1127.1286996209</v>
      </c>
    </row>
    <row r="9" spans="3:12">
      <c r="C9" s="2"/>
      <c r="D9" s="2"/>
      <c r="E9" s="4"/>
      <c r="F9" s="35"/>
      <c r="G9" s="8"/>
      <c r="H9" s="4"/>
      <c r="I9" s="24"/>
      <c r="J9" s="4"/>
      <c r="K9" s="8"/>
      <c r="L9" s="4"/>
    </row>
    <row r="10" spans="2:12">
      <c r="B10" s="5" t="str">
        <f>IF(LEN(C10)=1,"Division",IF(LEN(C10)=2,"Clase",IF(LEN(C10)=3,"Sublase",IF(LEN(C10)=4,"Grupo",IF(LEN(C10)=5,"Producto","Variedad")))))</f>
        <v>Division</v>
      </c>
      <c r="C10" s="6" t="s">
        <v>17</v>
      </c>
      <c r="D10" s="6" t="s">
        <v>17</v>
      </c>
      <c r="E10" s="36" t="s">
        <v>18</v>
      </c>
      <c r="F10" s="4"/>
      <c r="G10" s="8">
        <f>G11+G53</f>
        <v>61.9219840030934</v>
      </c>
      <c r="H10" s="9"/>
      <c r="I10" s="24"/>
      <c r="J10" s="9"/>
      <c r="K10" s="8">
        <f>K11+K53</f>
        <v>721.79430409339</v>
      </c>
      <c r="L10" s="9">
        <f t="shared" si="0"/>
        <v>1165.65112651644</v>
      </c>
    </row>
    <row r="11" spans="2:12">
      <c r="B11" s="5" t="str">
        <f t="shared" ref="B11:B74" si="1">IF(LEN(C11)=1,"Division",IF(LEN(C11)=2,"Clase",IF(LEN(C11)=3,"Sublase",IF(LEN(C11)=4,"Grupo",IF(LEN(C11)=5,"Producto","Variedad")))))</f>
        <v>Clase</v>
      </c>
      <c r="C11" s="10" t="s">
        <v>19</v>
      </c>
      <c r="D11" s="10" t="s">
        <v>19</v>
      </c>
      <c r="E11" s="37" t="s">
        <v>20</v>
      </c>
      <c r="F11" s="4"/>
      <c r="G11" s="8">
        <f>G12+G47</f>
        <v>21.6758106228594</v>
      </c>
      <c r="H11" s="9"/>
      <c r="I11" s="24"/>
      <c r="J11" s="9"/>
      <c r="K11" s="8">
        <f>K12+K47</f>
        <v>268.006707497877</v>
      </c>
      <c r="L11" s="9">
        <f t="shared" si="0"/>
        <v>1236.43222466262</v>
      </c>
    </row>
    <row r="12" spans="2:12">
      <c r="B12" s="5" t="str">
        <f t="shared" si="1"/>
        <v>Sublase</v>
      </c>
      <c r="C12" s="12" t="s">
        <v>21</v>
      </c>
      <c r="D12" s="12" t="s">
        <v>21</v>
      </c>
      <c r="E12" s="38" t="s">
        <v>22</v>
      </c>
      <c r="F12" s="4"/>
      <c r="G12" s="8">
        <f>G13+G38</f>
        <v>21.4341356580863</v>
      </c>
      <c r="H12" s="9"/>
      <c r="I12" s="24"/>
      <c r="J12" s="9"/>
      <c r="K12" s="8">
        <f>K13+K38</f>
        <v>264.985770438212</v>
      </c>
      <c r="L12" s="9">
        <f t="shared" si="0"/>
        <v>1236.27924477675</v>
      </c>
    </row>
    <row r="13" spans="2:12">
      <c r="B13" s="5" t="str">
        <f t="shared" si="1"/>
        <v>Grupo</v>
      </c>
      <c r="C13" s="14" t="s">
        <v>23</v>
      </c>
      <c r="D13" s="14" t="s">
        <v>23</v>
      </c>
      <c r="E13" s="39" t="s">
        <v>24</v>
      </c>
      <c r="F13" s="4"/>
      <c r="G13" s="8">
        <f>(+G15+G19+G23+G29+G32)</f>
        <v>15.5758594057403</v>
      </c>
      <c r="H13" s="9"/>
      <c r="I13" s="24"/>
      <c r="J13" s="9"/>
      <c r="K13" s="8">
        <f>(+K15+K19+K23+K29+K32)</f>
        <v>200.960200752943</v>
      </c>
      <c r="L13" s="9">
        <f t="shared" si="0"/>
        <v>1290.20297062313</v>
      </c>
    </row>
    <row r="14" spans="2:12">
      <c r="B14" s="5"/>
      <c r="C14" s="31"/>
      <c r="D14" s="31"/>
      <c r="E14" s="32"/>
      <c r="F14" s="32"/>
      <c r="G14" s="32"/>
      <c r="H14" s="32"/>
      <c r="I14" s="32"/>
      <c r="J14" s="32"/>
      <c r="K14" s="32"/>
      <c r="L14" s="32"/>
    </row>
    <row r="15" spans="2:12">
      <c r="B15" s="5" t="str">
        <f t="shared" si="1"/>
        <v>Producto</v>
      </c>
      <c r="C15" s="2">
        <v>11111</v>
      </c>
      <c r="D15" s="2" t="s">
        <v>25</v>
      </c>
      <c r="E15" s="34" t="s">
        <v>26</v>
      </c>
      <c r="F15" s="40"/>
      <c r="G15" s="17">
        <f>SUM(G16:G18)</f>
        <v>5.47778497646454</v>
      </c>
      <c r="H15" s="9"/>
      <c r="I15" s="24"/>
      <c r="J15" s="45"/>
      <c r="K15" s="17">
        <f>SUM(K16:K18)</f>
        <v>64.6791305814958</v>
      </c>
      <c r="L15" s="9">
        <f t="shared" ref="L15:L38" si="2">(K15/G15)*100</f>
        <v>1180.75336763658</v>
      </c>
    </row>
    <row r="16" spans="2:12">
      <c r="B16" s="5" t="str">
        <f t="shared" si="1"/>
        <v>Variedad</v>
      </c>
      <c r="C16" s="2">
        <v>111111</v>
      </c>
      <c r="D16" s="2">
        <v>1</v>
      </c>
      <c r="E16" s="4" t="s">
        <v>27</v>
      </c>
      <c r="F16" s="23" t="s">
        <v>28</v>
      </c>
      <c r="G16" s="18">
        <v>4.77387014665688</v>
      </c>
      <c r="H16" s="19">
        <v>17.4143</v>
      </c>
      <c r="I16" s="24">
        <f t="shared" ref="I16:I18" si="3">(G16/H16)</f>
        <v>0.274135058351865</v>
      </c>
      <c r="J16" s="46">
        <v>198.57</v>
      </c>
      <c r="K16" s="17">
        <f t="shared" ref="K16:K22" si="4">(I16*J16)</f>
        <v>54.4349985369298</v>
      </c>
      <c r="L16" s="9">
        <f t="shared" si="2"/>
        <v>1140.26977828566</v>
      </c>
    </row>
    <row r="17" spans="2:12">
      <c r="B17" s="5" t="str">
        <f t="shared" si="1"/>
        <v>Variedad</v>
      </c>
      <c r="C17" s="2">
        <v>111112</v>
      </c>
      <c r="D17" s="2">
        <v>2</v>
      </c>
      <c r="E17" s="4" t="s">
        <v>29</v>
      </c>
      <c r="F17" s="23" t="s">
        <v>28</v>
      </c>
      <c r="G17" s="18">
        <v>0.370828039838436</v>
      </c>
      <c r="H17" s="19">
        <v>25.0428</v>
      </c>
      <c r="I17" s="24">
        <f t="shared" si="3"/>
        <v>0.014807770690116</v>
      </c>
      <c r="J17" s="46">
        <v>410</v>
      </c>
      <c r="K17" s="17">
        <f t="shared" si="4"/>
        <v>6.07118598294754</v>
      </c>
      <c r="L17" s="9">
        <f t="shared" si="2"/>
        <v>1637.19711853307</v>
      </c>
    </row>
    <row r="18" spans="2:12">
      <c r="B18" s="5" t="str">
        <f t="shared" si="1"/>
        <v>Variedad</v>
      </c>
      <c r="C18" s="2">
        <v>111113</v>
      </c>
      <c r="D18" s="2">
        <v>3</v>
      </c>
      <c r="E18" s="41" t="s">
        <v>30</v>
      </c>
      <c r="F18" s="42" t="s">
        <v>28</v>
      </c>
      <c r="G18" s="21">
        <v>0.333086789969221</v>
      </c>
      <c r="H18" s="22">
        <v>28.3362901636</v>
      </c>
      <c r="I18" s="47">
        <f t="shared" si="3"/>
        <v>0.0117547776383619</v>
      </c>
      <c r="J18" s="46">
        <v>355</v>
      </c>
      <c r="K18" s="48">
        <f>PRODUCT(I18,J18)</f>
        <v>4.17294606161849</v>
      </c>
      <c r="L18" s="49">
        <f t="shared" si="2"/>
        <v>1252.81043478311</v>
      </c>
    </row>
    <row r="19" spans="2:12">
      <c r="B19" s="5" t="str">
        <f t="shared" si="1"/>
        <v>Producto</v>
      </c>
      <c r="C19" s="2">
        <v>11112</v>
      </c>
      <c r="D19" s="2" t="s">
        <v>31</v>
      </c>
      <c r="E19" s="34" t="s">
        <v>32</v>
      </c>
      <c r="F19" s="40"/>
      <c r="G19" s="17">
        <f>SUM(G20:G22)</f>
        <v>1.68480745378108</v>
      </c>
      <c r="H19" s="23"/>
      <c r="I19" s="24" t="s">
        <v>33</v>
      </c>
      <c r="J19" s="50"/>
      <c r="K19" s="17">
        <f>SUM(K20:K22)</f>
        <v>30.2547102791681</v>
      </c>
      <c r="L19" s="9">
        <f t="shared" si="2"/>
        <v>1795.73696752527</v>
      </c>
    </row>
    <row r="20" spans="2:12">
      <c r="B20" s="5" t="str">
        <f t="shared" si="1"/>
        <v>Variedad</v>
      </c>
      <c r="C20" s="2">
        <v>111124</v>
      </c>
      <c r="D20" s="2">
        <v>4</v>
      </c>
      <c r="E20" s="4" t="s">
        <v>34</v>
      </c>
      <c r="F20" s="23" t="s">
        <v>28</v>
      </c>
      <c r="G20" s="18">
        <v>0.983121210046987</v>
      </c>
      <c r="H20" s="19">
        <v>47.4391</v>
      </c>
      <c r="I20" s="24">
        <f t="shared" ref="I20:I22" si="5">(G20/H20)</f>
        <v>0.0207238588010099</v>
      </c>
      <c r="J20" s="46">
        <v>663.45</v>
      </c>
      <c r="K20" s="17">
        <f t="shared" si="4"/>
        <v>13.74924412153</v>
      </c>
      <c r="L20" s="9">
        <f t="shared" si="2"/>
        <v>1398.52990465671</v>
      </c>
    </row>
    <row r="21" spans="2:12">
      <c r="B21" s="5" t="str">
        <f t="shared" si="1"/>
        <v>Variedad</v>
      </c>
      <c r="C21" s="2">
        <v>111125</v>
      </c>
      <c r="D21" s="2">
        <v>5</v>
      </c>
      <c r="E21" s="4" t="s">
        <v>35</v>
      </c>
      <c r="F21" s="23" t="s">
        <v>36</v>
      </c>
      <c r="G21" s="18">
        <v>0.657414802529185</v>
      </c>
      <c r="H21" s="19">
        <v>7.74</v>
      </c>
      <c r="I21" s="24">
        <f t="shared" si="5"/>
        <v>0.0849373129882668</v>
      </c>
      <c r="J21" s="46">
        <v>186.19</v>
      </c>
      <c r="K21" s="17">
        <f t="shared" si="4"/>
        <v>15.8144783052854</v>
      </c>
      <c r="L21" s="9">
        <f t="shared" si="2"/>
        <v>2405.55555555556</v>
      </c>
    </row>
    <row r="22" spans="2:12">
      <c r="B22" s="5" t="str">
        <f t="shared" si="1"/>
        <v>Variedad</v>
      </c>
      <c r="C22" s="2">
        <v>111126</v>
      </c>
      <c r="D22" s="2">
        <v>6</v>
      </c>
      <c r="E22" s="4" t="s">
        <v>37</v>
      </c>
      <c r="F22" s="23" t="s">
        <v>28</v>
      </c>
      <c r="G22" s="18">
        <v>0.0442714412049068</v>
      </c>
      <c r="H22" s="19">
        <v>35.33</v>
      </c>
      <c r="I22" s="24">
        <f t="shared" si="5"/>
        <v>0.0012530835325476</v>
      </c>
      <c r="J22" s="46">
        <v>551.43</v>
      </c>
      <c r="K22" s="17">
        <f t="shared" si="4"/>
        <v>0.690987852352725</v>
      </c>
      <c r="L22" s="9">
        <f t="shared" si="2"/>
        <v>1560.79818850835</v>
      </c>
    </row>
    <row r="23" spans="2:12">
      <c r="B23" s="5" t="str">
        <f t="shared" si="1"/>
        <v>Producto</v>
      </c>
      <c r="C23" s="2">
        <v>11113</v>
      </c>
      <c r="D23" s="2" t="s">
        <v>38</v>
      </c>
      <c r="E23" s="34" t="s">
        <v>39</v>
      </c>
      <c r="F23" s="23"/>
      <c r="G23" s="17">
        <f>SUM(G24:G28)</f>
        <v>1.47736805721272</v>
      </c>
      <c r="H23" s="24"/>
      <c r="I23" s="24" t="s">
        <v>33</v>
      </c>
      <c r="J23" s="50"/>
      <c r="K23" s="17">
        <f>SUM(K24:K28)</f>
        <v>34.6139662059663</v>
      </c>
      <c r="L23" s="9">
        <f t="shared" si="2"/>
        <v>2342.94805799922</v>
      </c>
    </row>
    <row r="24" spans="2:12">
      <c r="B24" s="5" t="str">
        <f t="shared" si="1"/>
        <v>Variedad</v>
      </c>
      <c r="C24" s="2">
        <v>111137</v>
      </c>
      <c r="D24" s="2">
        <v>7</v>
      </c>
      <c r="E24" s="4" t="s">
        <v>40</v>
      </c>
      <c r="F24" s="23" t="s">
        <v>41</v>
      </c>
      <c r="G24" s="18">
        <v>0.8398730516333</v>
      </c>
      <c r="H24" s="19">
        <v>5.8951</v>
      </c>
      <c r="I24" s="24">
        <f t="shared" ref="I24:I28" si="6">(G24/H24)</f>
        <v>0.142469686966006</v>
      </c>
      <c r="J24" s="46">
        <v>130</v>
      </c>
      <c r="K24" s="17">
        <f t="shared" ref="K24:K28" si="7">(I24*J24)</f>
        <v>18.5210593055807</v>
      </c>
      <c r="L24" s="9">
        <f t="shared" si="2"/>
        <v>2205.22128547438</v>
      </c>
    </row>
    <row r="25" spans="2:12">
      <c r="B25" s="5" t="str">
        <f t="shared" si="1"/>
        <v>Variedad</v>
      </c>
      <c r="C25" s="2">
        <v>111138</v>
      </c>
      <c r="D25" s="2">
        <v>8</v>
      </c>
      <c r="E25" s="4" t="s">
        <v>42</v>
      </c>
      <c r="F25" s="23" t="s">
        <v>43</v>
      </c>
      <c r="G25" s="18">
        <v>0.275740494754791</v>
      </c>
      <c r="H25" s="19">
        <v>10.2883333333333</v>
      </c>
      <c r="I25" s="24">
        <f t="shared" si="6"/>
        <v>0.0268012792569051</v>
      </c>
      <c r="J25" s="46">
        <v>169.52</v>
      </c>
      <c r="K25" s="17">
        <f t="shared" si="7"/>
        <v>4.54335285963055</v>
      </c>
      <c r="L25" s="9">
        <f t="shared" si="2"/>
        <v>1647.69156001944</v>
      </c>
    </row>
    <row r="26" spans="2:12">
      <c r="B26" s="5" t="str">
        <f t="shared" si="1"/>
        <v>Variedad</v>
      </c>
      <c r="C26" s="2">
        <v>111139</v>
      </c>
      <c r="D26" s="2">
        <v>9</v>
      </c>
      <c r="E26" s="4" t="s">
        <v>44</v>
      </c>
      <c r="F26" s="23" t="s">
        <v>43</v>
      </c>
      <c r="G26" s="18">
        <v>0.168229305877925</v>
      </c>
      <c r="H26" s="19">
        <v>11.5316666666667</v>
      </c>
      <c r="I26" s="24">
        <f t="shared" si="6"/>
        <v>0.0145884641605369</v>
      </c>
      <c r="J26" s="46">
        <v>402.38</v>
      </c>
      <c r="K26" s="17">
        <f t="shared" si="7"/>
        <v>5.87010620891683</v>
      </c>
      <c r="L26" s="9">
        <f t="shared" si="2"/>
        <v>3489.3481717011</v>
      </c>
    </row>
    <row r="27" spans="2:12">
      <c r="B27" s="5" t="str">
        <f t="shared" si="1"/>
        <v>Variedad</v>
      </c>
      <c r="C27" s="2">
        <v>1111310</v>
      </c>
      <c r="D27" s="2">
        <v>10</v>
      </c>
      <c r="E27" s="4" t="s">
        <v>45</v>
      </c>
      <c r="F27" s="23" t="s">
        <v>43</v>
      </c>
      <c r="G27" s="18">
        <v>0.153681993212653</v>
      </c>
      <c r="H27" s="19">
        <v>2.7608293</v>
      </c>
      <c r="I27" s="24">
        <f t="shared" si="6"/>
        <v>0.0556651558329423</v>
      </c>
      <c r="J27" s="46">
        <v>89.63</v>
      </c>
      <c r="K27" s="17">
        <f t="shared" si="7"/>
        <v>4.98926791730662</v>
      </c>
      <c r="L27" s="9">
        <f t="shared" si="2"/>
        <v>3246.48829248516</v>
      </c>
    </row>
    <row r="28" spans="2:12">
      <c r="B28" s="5" t="str">
        <f t="shared" si="1"/>
        <v>Variedad</v>
      </c>
      <c r="C28" s="2">
        <v>1111311</v>
      </c>
      <c r="D28" s="2">
        <v>11</v>
      </c>
      <c r="E28" s="4" t="s">
        <v>46</v>
      </c>
      <c r="F28" s="23" t="s">
        <v>47</v>
      </c>
      <c r="G28" s="18">
        <v>0.0398432117340556</v>
      </c>
      <c r="H28" s="19">
        <v>14.02</v>
      </c>
      <c r="I28" s="24">
        <f t="shared" si="6"/>
        <v>0.00284188386120225</v>
      </c>
      <c r="J28" s="46">
        <v>242.86</v>
      </c>
      <c r="K28" s="17">
        <f t="shared" si="7"/>
        <v>0.690179914531579</v>
      </c>
      <c r="L28" s="9">
        <f t="shared" si="2"/>
        <v>1732.23965763195</v>
      </c>
    </row>
    <row r="29" spans="2:12">
      <c r="B29" s="5" t="str">
        <f t="shared" si="1"/>
        <v>Producto</v>
      </c>
      <c r="C29" s="2">
        <v>11114</v>
      </c>
      <c r="D29" s="2" t="s">
        <v>48</v>
      </c>
      <c r="E29" s="34" t="s">
        <v>49</v>
      </c>
      <c r="F29" s="23"/>
      <c r="G29" s="17">
        <f>SUM(G30:G31)</f>
        <v>0.161724439383978</v>
      </c>
      <c r="H29" s="23"/>
      <c r="I29" s="24" t="s">
        <v>33</v>
      </c>
      <c r="J29" s="50"/>
      <c r="K29" s="17">
        <f>SUM(K30:K31)</f>
        <v>3.25399409570964</v>
      </c>
      <c r="L29" s="9">
        <f t="shared" si="2"/>
        <v>2012.06082896585</v>
      </c>
    </row>
    <row r="30" spans="2:12">
      <c r="B30" s="5" t="str">
        <f t="shared" si="1"/>
        <v>Variedad</v>
      </c>
      <c r="C30" s="2">
        <v>1111412</v>
      </c>
      <c r="D30" s="2">
        <v>12</v>
      </c>
      <c r="E30" s="4" t="s">
        <v>50</v>
      </c>
      <c r="F30" s="23" t="s">
        <v>28</v>
      </c>
      <c r="G30" s="18">
        <v>0.119688819921707</v>
      </c>
      <c r="H30" s="19">
        <v>26.542448</v>
      </c>
      <c r="I30" s="24">
        <f t="shared" ref="I30:I37" si="8">(G30/H30)</f>
        <v>0.00450933613665578</v>
      </c>
      <c r="J30" s="46">
        <v>281.9</v>
      </c>
      <c r="K30" s="17">
        <f t="shared" ref="K30:K37" si="9">(I30*J30)</f>
        <v>1.27118185692326</v>
      </c>
      <c r="L30" s="9">
        <f t="shared" si="2"/>
        <v>1062.07234539934</v>
      </c>
    </row>
    <row r="31" spans="2:12">
      <c r="B31" s="5" t="str">
        <f t="shared" si="1"/>
        <v>Variedad</v>
      </c>
      <c r="C31" s="2">
        <v>1111413</v>
      </c>
      <c r="D31" s="2">
        <v>13</v>
      </c>
      <c r="E31" s="4" t="s">
        <v>51</v>
      </c>
      <c r="F31" s="23" t="s">
        <v>28</v>
      </c>
      <c r="G31" s="18">
        <v>0.0420356194622711</v>
      </c>
      <c r="H31" s="19">
        <v>5.3</v>
      </c>
      <c r="I31" s="24">
        <f t="shared" si="8"/>
        <v>0.00793124895514549</v>
      </c>
      <c r="J31" s="46">
        <v>250</v>
      </c>
      <c r="K31" s="17">
        <f t="shared" si="9"/>
        <v>1.98281223878637</v>
      </c>
      <c r="L31" s="9">
        <f t="shared" si="2"/>
        <v>4716.98113207547</v>
      </c>
    </row>
    <row r="32" spans="2:12">
      <c r="B32" s="5" t="str">
        <f t="shared" si="1"/>
        <v>Producto</v>
      </c>
      <c r="C32" s="2">
        <v>11115</v>
      </c>
      <c r="D32" s="2" t="s">
        <v>52</v>
      </c>
      <c r="E32" s="34" t="s">
        <v>53</v>
      </c>
      <c r="F32" s="23"/>
      <c r="G32" s="17">
        <f>SUM(G33:G37)</f>
        <v>6.77417447889797</v>
      </c>
      <c r="H32" s="23"/>
      <c r="I32" s="24" t="s">
        <v>33</v>
      </c>
      <c r="J32" s="50"/>
      <c r="K32" s="17">
        <f>SUM(K33:K37)</f>
        <v>68.1583995906034</v>
      </c>
      <c r="L32" s="9">
        <f t="shared" si="2"/>
        <v>1006.15063581432</v>
      </c>
    </row>
    <row r="33" spans="2:12">
      <c r="B33" s="5" t="str">
        <f t="shared" si="1"/>
        <v>Variedad</v>
      </c>
      <c r="C33" s="2">
        <v>1111514</v>
      </c>
      <c r="D33" s="2">
        <v>14</v>
      </c>
      <c r="E33" s="4" t="s">
        <v>54</v>
      </c>
      <c r="F33" s="23" t="s">
        <v>28</v>
      </c>
      <c r="G33" s="18">
        <v>3.39115187654907</v>
      </c>
      <c r="H33" s="19">
        <v>18.2883868743</v>
      </c>
      <c r="I33" s="24">
        <f t="shared" si="8"/>
        <v>0.185426516830445</v>
      </c>
      <c r="J33" s="51">
        <v>200</v>
      </c>
      <c r="K33" s="17">
        <f t="shared" si="9"/>
        <v>37.0853033660889</v>
      </c>
      <c r="L33" s="9">
        <f t="shared" si="2"/>
        <v>1093.59016393651</v>
      </c>
    </row>
    <row r="34" spans="2:12">
      <c r="B34" s="5" t="str">
        <f t="shared" si="1"/>
        <v>Variedad</v>
      </c>
      <c r="C34" s="2">
        <v>1111515</v>
      </c>
      <c r="D34" s="2">
        <v>15</v>
      </c>
      <c r="E34" s="4" t="s">
        <v>55</v>
      </c>
      <c r="F34" s="23" t="s">
        <v>28</v>
      </c>
      <c r="G34" s="18">
        <v>0.384094639078315</v>
      </c>
      <c r="H34" s="19">
        <v>12.973293</v>
      </c>
      <c r="I34" s="24">
        <f t="shared" si="8"/>
        <v>0.0296065647386762</v>
      </c>
      <c r="J34" s="46">
        <v>206.19</v>
      </c>
      <c r="K34" s="17">
        <f t="shared" si="9"/>
        <v>6.10457758346765</v>
      </c>
      <c r="L34" s="9">
        <f t="shared" si="2"/>
        <v>1589.34204291848</v>
      </c>
    </row>
    <row r="35" spans="2:12">
      <c r="B35" s="5" t="str">
        <f t="shared" si="1"/>
        <v>Variedad</v>
      </c>
      <c r="C35" s="2">
        <v>1111516</v>
      </c>
      <c r="D35" s="2">
        <v>16</v>
      </c>
      <c r="E35" s="4" t="s">
        <v>56</v>
      </c>
      <c r="F35" s="23" t="s">
        <v>28</v>
      </c>
      <c r="G35" s="18">
        <v>0.0433561290675495</v>
      </c>
      <c r="H35" s="19">
        <v>81.595648232</v>
      </c>
      <c r="I35" s="24">
        <f t="shared" si="8"/>
        <v>0.000531353448461804</v>
      </c>
      <c r="J35" s="52">
        <v>1325</v>
      </c>
      <c r="K35" s="17">
        <f t="shared" si="9"/>
        <v>0.70404331921189</v>
      </c>
      <c r="L35" s="9">
        <f t="shared" si="2"/>
        <v>1623.86111111299</v>
      </c>
    </row>
    <row r="36" spans="2:12">
      <c r="B36" s="5" t="str">
        <f t="shared" si="1"/>
        <v>Variedad</v>
      </c>
      <c r="C36" s="2">
        <v>1111517</v>
      </c>
      <c r="D36" s="2">
        <v>17</v>
      </c>
      <c r="E36" s="4" t="s">
        <v>57</v>
      </c>
      <c r="F36" s="23" t="s">
        <v>28</v>
      </c>
      <c r="G36" s="18">
        <v>0.115839443976457</v>
      </c>
      <c r="H36" s="19">
        <v>212.548886</v>
      </c>
      <c r="I36" s="24">
        <f t="shared" si="8"/>
        <v>0.00054500141664566</v>
      </c>
      <c r="J36" s="51">
        <v>1287.5</v>
      </c>
      <c r="K36" s="17">
        <f t="shared" si="9"/>
        <v>0.701689323931288</v>
      </c>
      <c r="L36" s="9">
        <f t="shared" si="2"/>
        <v>605.743000694908</v>
      </c>
    </row>
    <row r="37" spans="2:12">
      <c r="B37" s="5" t="str">
        <f t="shared" si="1"/>
        <v>Variedad</v>
      </c>
      <c r="C37" s="2">
        <v>1111518</v>
      </c>
      <c r="D37" s="2">
        <v>18</v>
      </c>
      <c r="E37" s="4" t="s">
        <v>58</v>
      </c>
      <c r="F37" s="23" t="s">
        <v>28</v>
      </c>
      <c r="G37" s="18">
        <v>2.83973239022658</v>
      </c>
      <c r="H37" s="19">
        <v>147.634162545</v>
      </c>
      <c r="I37" s="24">
        <f t="shared" si="8"/>
        <v>0.0192349273452275</v>
      </c>
      <c r="J37" s="53">
        <v>1225</v>
      </c>
      <c r="K37" s="17">
        <f t="shared" si="9"/>
        <v>23.5627859979037</v>
      </c>
      <c r="L37" s="9">
        <f t="shared" si="2"/>
        <v>829.753750001197</v>
      </c>
    </row>
    <row r="38" spans="2:12">
      <c r="B38" s="5" t="str">
        <f t="shared" si="1"/>
        <v>Grupo</v>
      </c>
      <c r="C38" s="14">
        <v>1112</v>
      </c>
      <c r="D38" s="14" t="s">
        <v>59</v>
      </c>
      <c r="E38" s="39" t="s">
        <v>60</v>
      </c>
      <c r="F38" s="23"/>
      <c r="G38" s="17">
        <f>(+G40+G43)</f>
        <v>5.85827625234599</v>
      </c>
      <c r="H38" s="24"/>
      <c r="I38" s="24" t="s">
        <v>33</v>
      </c>
      <c r="J38" s="50"/>
      <c r="K38" s="17">
        <f>(+K40+K43)</f>
        <v>64.025569685269</v>
      </c>
      <c r="L38" s="9">
        <f t="shared" si="2"/>
        <v>1092.90799763206</v>
      </c>
    </row>
    <row r="39" spans="2:12">
      <c r="B39" s="5"/>
      <c r="C39" s="2"/>
      <c r="D39" s="2"/>
      <c r="E39" s="4" t="s">
        <v>61</v>
      </c>
      <c r="F39" s="23"/>
      <c r="G39" s="9"/>
      <c r="H39" s="24"/>
      <c r="I39" s="24" t="s">
        <v>33</v>
      </c>
      <c r="J39" s="50"/>
      <c r="K39" s="17"/>
      <c r="L39" s="9"/>
    </row>
    <row r="40" spans="2:12">
      <c r="B40" s="5" t="str">
        <f t="shared" si="1"/>
        <v>Producto</v>
      </c>
      <c r="C40" s="2">
        <v>11121</v>
      </c>
      <c r="D40" s="2" t="s">
        <v>62</v>
      </c>
      <c r="E40" s="34" t="s">
        <v>63</v>
      </c>
      <c r="F40" s="23"/>
      <c r="G40" s="17">
        <f>SUM(G41:G42)</f>
        <v>3.31093363140431</v>
      </c>
      <c r="H40" s="24"/>
      <c r="I40" s="24" t="s">
        <v>33</v>
      </c>
      <c r="J40" s="50"/>
      <c r="K40" s="17">
        <f>SUM(K41:K42)</f>
        <v>41.642982841019</v>
      </c>
      <c r="L40" s="9">
        <f t="shared" ref="L40:L45" si="10">(K40/G40)*100</f>
        <v>1257.74139493568</v>
      </c>
    </row>
    <row r="41" spans="2:12">
      <c r="B41" s="5" t="str">
        <f t="shared" si="1"/>
        <v>Variedad</v>
      </c>
      <c r="C41" s="2">
        <v>1112119</v>
      </c>
      <c r="D41" s="2">
        <v>19</v>
      </c>
      <c r="E41" s="4" t="s">
        <v>64</v>
      </c>
      <c r="F41" s="23" t="s">
        <v>65</v>
      </c>
      <c r="G41" s="18">
        <v>2.71099174829828</v>
      </c>
      <c r="H41" s="19">
        <v>1.56554522508</v>
      </c>
      <c r="I41" s="24">
        <f t="shared" ref="I41:I45" si="11">(G41/H41)</f>
        <v>1.73165981082389</v>
      </c>
      <c r="J41" s="46">
        <v>20.75</v>
      </c>
      <c r="K41" s="17">
        <f t="shared" ref="K41:K44" si="12">(I41*J41)</f>
        <v>35.9319410745958</v>
      </c>
      <c r="L41" s="9">
        <f t="shared" si="10"/>
        <v>1325.41683674067</v>
      </c>
    </row>
    <row r="42" spans="2:12">
      <c r="B42" s="5" t="str">
        <f t="shared" si="1"/>
        <v>Variedad</v>
      </c>
      <c r="C42" s="2">
        <v>1112120</v>
      </c>
      <c r="D42" s="2">
        <v>20</v>
      </c>
      <c r="E42" s="43" t="s">
        <v>66</v>
      </c>
      <c r="F42" s="23" t="s">
        <v>65</v>
      </c>
      <c r="G42" s="18">
        <v>0.59994188310603</v>
      </c>
      <c r="H42" s="19">
        <v>1.62826671008</v>
      </c>
      <c r="I42" s="24">
        <f t="shared" si="11"/>
        <v>0.368454307511178</v>
      </c>
      <c r="J42" s="46">
        <v>15.5</v>
      </c>
      <c r="K42" s="17">
        <f t="shared" si="12"/>
        <v>5.71104176642326</v>
      </c>
      <c r="L42" s="9">
        <f t="shared" si="10"/>
        <v>951.932500004158</v>
      </c>
    </row>
    <row r="43" spans="2:12">
      <c r="B43" s="5" t="str">
        <f t="shared" si="1"/>
        <v>Producto</v>
      </c>
      <c r="C43" s="2">
        <v>11122</v>
      </c>
      <c r="D43" s="2" t="s">
        <v>67</v>
      </c>
      <c r="E43" s="34" t="s">
        <v>68</v>
      </c>
      <c r="F43" s="23"/>
      <c r="G43" s="17">
        <f>SUM(G44:G45)</f>
        <v>2.54734262094168</v>
      </c>
      <c r="H43" s="23"/>
      <c r="I43" s="24" t="s">
        <v>33</v>
      </c>
      <c r="J43" s="50"/>
      <c r="K43" s="17">
        <f>SUM(K44:K45)</f>
        <v>22.38258684425</v>
      </c>
      <c r="L43" s="9">
        <f t="shared" si="10"/>
        <v>878.664167915338</v>
      </c>
    </row>
    <row r="44" spans="2:12">
      <c r="B44" s="5" t="str">
        <f t="shared" si="1"/>
        <v>Variedad</v>
      </c>
      <c r="C44" s="2">
        <v>1112221</v>
      </c>
      <c r="D44" s="2">
        <v>21</v>
      </c>
      <c r="E44" s="4" t="s">
        <v>69</v>
      </c>
      <c r="F44" s="4" t="s">
        <v>70</v>
      </c>
      <c r="G44" s="18">
        <v>1.05171173499623</v>
      </c>
      <c r="H44" s="19">
        <v>38</v>
      </c>
      <c r="I44" s="24">
        <f t="shared" si="11"/>
        <v>0.0276766246051639</v>
      </c>
      <c r="J44" s="54">
        <v>130</v>
      </c>
      <c r="K44" s="17">
        <f t="shared" si="12"/>
        <v>3.59796119867131</v>
      </c>
      <c r="L44" s="9">
        <f t="shared" si="10"/>
        <v>342.105263157895</v>
      </c>
    </row>
    <row r="45" spans="2:12">
      <c r="B45" s="5" t="str">
        <f t="shared" si="1"/>
        <v>Variedad</v>
      </c>
      <c r="C45" s="2">
        <v>1112222</v>
      </c>
      <c r="D45" s="2">
        <v>22</v>
      </c>
      <c r="E45" s="4" t="s">
        <v>71</v>
      </c>
      <c r="F45" s="23" t="s">
        <v>72</v>
      </c>
      <c r="G45" s="18">
        <v>1.49563088594545</v>
      </c>
      <c r="H45" s="19">
        <v>32.644178</v>
      </c>
      <c r="I45" s="24">
        <f t="shared" si="11"/>
        <v>0.0458161601111675</v>
      </c>
      <c r="J45" s="55">
        <v>410</v>
      </c>
      <c r="K45" s="17">
        <f>I45*J45</f>
        <v>18.7846256455787</v>
      </c>
      <c r="L45" s="9">
        <f t="shared" si="10"/>
        <v>1255.96668416647</v>
      </c>
    </row>
    <row r="46" spans="2:12">
      <c r="B46" s="5"/>
      <c r="C46" s="2"/>
      <c r="D46" s="2"/>
      <c r="E46" s="4"/>
      <c r="F46" s="4"/>
      <c r="G46" s="9"/>
      <c r="H46" s="24"/>
      <c r="I46" s="24" t="s">
        <v>33</v>
      </c>
      <c r="J46" s="56"/>
      <c r="K46" s="17"/>
      <c r="L46" s="9"/>
    </row>
    <row r="47" spans="2:12">
      <c r="B47" s="5" t="str">
        <f t="shared" si="1"/>
        <v>Sublase</v>
      </c>
      <c r="C47" s="12" t="s">
        <v>73</v>
      </c>
      <c r="D47" s="12" t="s">
        <v>73</v>
      </c>
      <c r="E47" s="38" t="s">
        <v>74</v>
      </c>
      <c r="F47" s="23"/>
      <c r="G47" s="17">
        <f>G48</f>
        <v>0.241674964773145</v>
      </c>
      <c r="H47" s="24"/>
      <c r="I47" s="24" t="s">
        <v>33</v>
      </c>
      <c r="J47" s="57"/>
      <c r="K47" s="17">
        <f>K48</f>
        <v>3.02093705966431</v>
      </c>
      <c r="L47" s="9">
        <f t="shared" ref="L47:L51" si="13">(K47/G47)*100</f>
        <v>1250</v>
      </c>
    </row>
    <row r="48" spans="2:12">
      <c r="B48" s="5" t="str">
        <f t="shared" si="1"/>
        <v>Grupo</v>
      </c>
      <c r="C48" s="14" t="s">
        <v>75</v>
      </c>
      <c r="D48" s="14" t="s">
        <v>75</v>
      </c>
      <c r="E48" s="39" t="s">
        <v>76</v>
      </c>
      <c r="F48" s="23"/>
      <c r="G48" s="17">
        <f>(+G50)</f>
        <v>0.241674964773145</v>
      </c>
      <c r="H48" s="23"/>
      <c r="I48" s="24" t="s">
        <v>33</v>
      </c>
      <c r="J48" s="56"/>
      <c r="K48" s="17">
        <f>(+K50)</f>
        <v>3.02093705966431</v>
      </c>
      <c r="L48" s="9">
        <f t="shared" si="13"/>
        <v>1250</v>
      </c>
    </row>
    <row r="49" spans="2:12">
      <c r="B49" s="5"/>
      <c r="C49" s="2"/>
      <c r="D49" s="2"/>
      <c r="E49" s="4" t="s">
        <v>61</v>
      </c>
      <c r="F49" s="23"/>
      <c r="G49" s="9"/>
      <c r="H49" s="23"/>
      <c r="I49" s="24" t="s">
        <v>33</v>
      </c>
      <c r="J49" s="56"/>
      <c r="K49" s="17"/>
      <c r="L49" s="9"/>
    </row>
    <row r="50" spans="2:12">
      <c r="B50" s="5" t="str">
        <f t="shared" si="1"/>
        <v>Producto</v>
      </c>
      <c r="C50" s="2">
        <v>11211</v>
      </c>
      <c r="D50" s="2" t="s">
        <v>77</v>
      </c>
      <c r="E50" s="34" t="s">
        <v>78</v>
      </c>
      <c r="F50" s="23"/>
      <c r="G50" s="17">
        <f>SUM(G51)</f>
        <v>0.241674964773145</v>
      </c>
      <c r="H50" s="24"/>
      <c r="I50" s="24" t="s">
        <v>33</v>
      </c>
      <c r="J50" s="56"/>
      <c r="K50" s="17">
        <f>SUM(K51)</f>
        <v>3.02093705966431</v>
      </c>
      <c r="L50" s="9">
        <f t="shared" si="13"/>
        <v>1250</v>
      </c>
    </row>
    <row r="51" spans="2:12">
      <c r="B51" s="5" t="str">
        <f t="shared" si="1"/>
        <v>Variedad</v>
      </c>
      <c r="C51" s="2">
        <v>1121123</v>
      </c>
      <c r="D51" s="2">
        <v>23</v>
      </c>
      <c r="E51" s="4" t="s">
        <v>79</v>
      </c>
      <c r="F51" s="23" t="s">
        <v>80</v>
      </c>
      <c r="G51" s="18">
        <v>0.241674964773145</v>
      </c>
      <c r="H51" s="19">
        <v>400</v>
      </c>
      <c r="I51" s="24">
        <f>(G51/H51)</f>
        <v>0.000604187411932863</v>
      </c>
      <c r="J51" s="54">
        <v>5000</v>
      </c>
      <c r="K51" s="17">
        <f>(I51*J51)</f>
        <v>3.02093705966431</v>
      </c>
      <c r="L51" s="9">
        <f t="shared" si="13"/>
        <v>1250</v>
      </c>
    </row>
    <row r="52" spans="2:12">
      <c r="B52" s="5"/>
      <c r="C52" s="2"/>
      <c r="D52" s="2"/>
      <c r="E52" s="4"/>
      <c r="F52" s="23"/>
      <c r="G52" s="9"/>
      <c r="H52" s="23"/>
      <c r="I52" s="24" t="s">
        <v>33</v>
      </c>
      <c r="J52" s="56"/>
      <c r="K52" s="17"/>
      <c r="L52" s="9"/>
    </row>
    <row r="53" spans="2:12">
      <c r="B53" s="5" t="str">
        <f t="shared" si="1"/>
        <v>Clase</v>
      </c>
      <c r="C53" s="10" t="s">
        <v>81</v>
      </c>
      <c r="D53" s="10" t="s">
        <v>81</v>
      </c>
      <c r="E53" s="37" t="s">
        <v>82</v>
      </c>
      <c r="F53" s="23"/>
      <c r="G53" s="17">
        <f>G54+G119+G168+G179+G191+G237+G256+G264+G298</f>
        <v>40.246173380234</v>
      </c>
      <c r="H53" s="23"/>
      <c r="I53" s="24" t="s">
        <v>33</v>
      </c>
      <c r="J53" s="56"/>
      <c r="K53" s="17">
        <f>K54+K119+K168+K179+K191+K237+K256+K264+K298</f>
        <v>453.787596595513</v>
      </c>
      <c r="L53" s="9">
        <f t="shared" ref="L53:L55" si="14">(K53/G53)*100</f>
        <v>1127.52979595914</v>
      </c>
    </row>
    <row r="54" spans="2:12">
      <c r="B54" s="5" t="str">
        <f t="shared" si="1"/>
        <v>Sublase</v>
      </c>
      <c r="C54" s="12" t="s">
        <v>83</v>
      </c>
      <c r="D54" s="12" t="s">
        <v>83</v>
      </c>
      <c r="E54" s="38" t="s">
        <v>84</v>
      </c>
      <c r="F54" s="23"/>
      <c r="G54" s="17">
        <f>G55+G104+G114</f>
        <v>19.0800686115084</v>
      </c>
      <c r="H54" s="23"/>
      <c r="I54" s="24" t="s">
        <v>33</v>
      </c>
      <c r="J54" s="56"/>
      <c r="K54" s="17">
        <f>K55+K104+K114</f>
        <v>199.063203747004</v>
      </c>
      <c r="L54" s="9">
        <f t="shared" si="14"/>
        <v>1043.30444402562</v>
      </c>
    </row>
    <row r="55" spans="2:12">
      <c r="B55" s="5"/>
      <c r="C55" s="2" t="s">
        <v>85</v>
      </c>
      <c r="D55" s="2" t="s">
        <v>85</v>
      </c>
      <c r="E55" s="4" t="s">
        <v>86</v>
      </c>
      <c r="F55" s="23"/>
      <c r="G55" s="17">
        <f>(+G57+G63+G71+G74+G76+G80+G87+G91+G93+G95+G101)</f>
        <v>15.6281515861093</v>
      </c>
      <c r="H55" s="23"/>
      <c r="I55" s="24" t="s">
        <v>33</v>
      </c>
      <c r="J55" s="56"/>
      <c r="K55" s="17">
        <f>(+K57+K63+K71+K74+K76+K80+K87+K91+K93+K95+K101)</f>
        <v>164.391650595577</v>
      </c>
      <c r="L55" s="9">
        <f t="shared" si="14"/>
        <v>1051.89439512279</v>
      </c>
    </row>
    <row r="56" spans="2:12">
      <c r="B56" s="5"/>
      <c r="C56" s="2"/>
      <c r="D56" s="2"/>
      <c r="E56" s="4" t="s">
        <v>61</v>
      </c>
      <c r="F56" s="23"/>
      <c r="G56" s="9"/>
      <c r="H56" s="23"/>
      <c r="I56" s="24" t="s">
        <v>33</v>
      </c>
      <c r="J56" s="56"/>
      <c r="K56" s="17"/>
      <c r="L56" s="9"/>
    </row>
    <row r="57" spans="2:12">
      <c r="B57" s="5" t="str">
        <f t="shared" si="1"/>
        <v>Producto</v>
      </c>
      <c r="C57" s="2">
        <v>13111</v>
      </c>
      <c r="D57" s="2" t="s">
        <v>87</v>
      </c>
      <c r="E57" s="34" t="s">
        <v>88</v>
      </c>
      <c r="F57" s="23"/>
      <c r="G57" s="17">
        <f>SUM(G58:G62)</f>
        <v>1.20712667095115</v>
      </c>
      <c r="H57" s="23"/>
      <c r="I57" s="24" t="s">
        <v>33</v>
      </c>
      <c r="J57" s="56"/>
      <c r="K57" s="17">
        <f>SUM(K58:K62)</f>
        <v>8.76410297245472</v>
      </c>
      <c r="L57" s="9">
        <f t="shared" ref="L57:L104" si="15">(K57/G57)*100</f>
        <v>726.030099686978</v>
      </c>
    </row>
    <row r="58" spans="2:12">
      <c r="B58" s="5" t="str">
        <f t="shared" si="1"/>
        <v>Variedad</v>
      </c>
      <c r="C58" s="2">
        <v>1311124</v>
      </c>
      <c r="D58" s="2">
        <v>24</v>
      </c>
      <c r="E58" s="4" t="s">
        <v>89</v>
      </c>
      <c r="F58" s="23" t="s">
        <v>90</v>
      </c>
      <c r="G58" s="18">
        <v>0.674056841390227</v>
      </c>
      <c r="H58" s="19">
        <v>956.25</v>
      </c>
      <c r="I58" s="24">
        <f t="shared" ref="I58:I62" si="16">(G58/H58)</f>
        <v>0.000704896043283898</v>
      </c>
      <c r="J58" s="58">
        <v>5187.5</v>
      </c>
      <c r="K58" s="17">
        <f t="shared" ref="K58:K62" si="17">(I58*J58)</f>
        <v>3.65664822453522</v>
      </c>
      <c r="L58" s="9">
        <f t="shared" si="15"/>
        <v>542.483660130719</v>
      </c>
    </row>
    <row r="59" spans="2:12">
      <c r="B59" s="5" t="str">
        <f t="shared" si="1"/>
        <v>Variedad</v>
      </c>
      <c r="C59" s="2">
        <v>1311125</v>
      </c>
      <c r="D59" s="2">
        <v>25</v>
      </c>
      <c r="E59" s="4" t="s">
        <v>91</v>
      </c>
      <c r="F59" s="23" t="s">
        <v>80</v>
      </c>
      <c r="G59" s="18">
        <v>0.380002868219219</v>
      </c>
      <c r="H59" s="19">
        <v>124.5</v>
      </c>
      <c r="I59" s="24">
        <f t="shared" si="16"/>
        <v>0.00305223187324674</v>
      </c>
      <c r="J59" s="54">
        <v>1362</v>
      </c>
      <c r="K59" s="17">
        <f t="shared" si="17"/>
        <v>4.15713981136206</v>
      </c>
      <c r="L59" s="9">
        <f t="shared" si="15"/>
        <v>1093.97590361446</v>
      </c>
    </row>
    <row r="60" spans="2:12">
      <c r="B60" s="5" t="str">
        <f t="shared" si="1"/>
        <v>Variedad</v>
      </c>
      <c r="C60" s="2">
        <v>1311126</v>
      </c>
      <c r="D60" s="2">
        <v>26</v>
      </c>
      <c r="E60" s="4" t="s">
        <v>92</v>
      </c>
      <c r="F60" s="23" t="s">
        <v>80</v>
      </c>
      <c r="G60" s="18">
        <v>0.0229334531174229</v>
      </c>
      <c r="H60" s="19">
        <v>172.679262659</v>
      </c>
      <c r="I60" s="24">
        <f t="shared" si="16"/>
        <v>0.000132809538124511</v>
      </c>
      <c r="J60" s="54">
        <v>1550</v>
      </c>
      <c r="K60" s="17">
        <f t="shared" si="17"/>
        <v>0.205854784092992</v>
      </c>
      <c r="L60" s="9">
        <f t="shared" si="15"/>
        <v>897.617916669518</v>
      </c>
    </row>
    <row r="61" spans="2:12">
      <c r="B61" s="5" t="str">
        <f t="shared" si="1"/>
        <v>Variedad</v>
      </c>
      <c r="C61" s="2">
        <v>1311127</v>
      </c>
      <c r="D61" s="2">
        <v>27</v>
      </c>
      <c r="E61" s="4" t="s">
        <v>93</v>
      </c>
      <c r="F61" s="23" t="s">
        <v>94</v>
      </c>
      <c r="G61" s="18">
        <v>0.0746069837809583</v>
      </c>
      <c r="H61" s="19">
        <v>47.5833333333333</v>
      </c>
      <c r="I61" s="24">
        <f t="shared" si="16"/>
        <v>0.00156792260135114</v>
      </c>
      <c r="J61" s="54">
        <v>263.75</v>
      </c>
      <c r="K61" s="17">
        <f t="shared" si="17"/>
        <v>0.413539586106363</v>
      </c>
      <c r="L61" s="9">
        <f t="shared" si="15"/>
        <v>554.290718038529</v>
      </c>
    </row>
    <row r="62" spans="2:12">
      <c r="B62" s="5" t="str">
        <f t="shared" si="1"/>
        <v>Variedad</v>
      </c>
      <c r="C62" s="2">
        <v>1311128</v>
      </c>
      <c r="D62" s="2">
        <v>28</v>
      </c>
      <c r="E62" s="4" t="s">
        <v>95</v>
      </c>
      <c r="F62" s="23" t="s">
        <v>96</v>
      </c>
      <c r="G62" s="18">
        <v>0.0555265244433202</v>
      </c>
      <c r="H62" s="19">
        <v>71.3125</v>
      </c>
      <c r="I62" s="24">
        <f t="shared" si="16"/>
        <v>0.000778636626724911</v>
      </c>
      <c r="J62" s="54">
        <v>425</v>
      </c>
      <c r="K62" s="17">
        <f t="shared" si="17"/>
        <v>0.330920566358087</v>
      </c>
      <c r="L62" s="9">
        <f t="shared" si="15"/>
        <v>595.968448729185</v>
      </c>
    </row>
    <row r="63" spans="2:12">
      <c r="B63" s="5" t="str">
        <f t="shared" si="1"/>
        <v>Producto</v>
      </c>
      <c r="C63" s="2">
        <v>13112</v>
      </c>
      <c r="D63" s="2" t="s">
        <v>97</v>
      </c>
      <c r="E63" s="34" t="s">
        <v>98</v>
      </c>
      <c r="F63" s="23"/>
      <c r="G63" s="17">
        <f>SUM(G64:G70)</f>
        <v>0.493204910819655</v>
      </c>
      <c r="H63" s="23"/>
      <c r="I63" s="24" t="s">
        <v>33</v>
      </c>
      <c r="J63" s="56"/>
      <c r="K63" s="17">
        <f>SUM(K64:K70)</f>
        <v>18.5461622963326</v>
      </c>
      <c r="L63" s="9">
        <f t="shared" si="15"/>
        <v>3760.33609752806</v>
      </c>
    </row>
    <row r="64" spans="2:12">
      <c r="B64" s="5" t="str">
        <f t="shared" si="1"/>
        <v>Variedad</v>
      </c>
      <c r="C64" s="2">
        <v>1311229</v>
      </c>
      <c r="D64" s="2">
        <v>29</v>
      </c>
      <c r="E64" s="4" t="s">
        <v>99</v>
      </c>
      <c r="F64" s="23" t="s">
        <v>100</v>
      </c>
      <c r="G64" s="18">
        <v>0.258736672440248</v>
      </c>
      <c r="H64" s="19">
        <v>15.5</v>
      </c>
      <c r="I64" s="24">
        <f t="shared" ref="I64:I70" si="18">(G64/H64)</f>
        <v>0.0166926885445321</v>
      </c>
      <c r="J64" s="54">
        <v>1033</v>
      </c>
      <c r="K64" s="17">
        <f t="shared" ref="K64:K70" si="19">(I64*J64)</f>
        <v>17.2435472665017</v>
      </c>
      <c r="L64" s="9">
        <f t="shared" si="15"/>
        <v>6664.51612903226</v>
      </c>
    </row>
    <row r="65" spans="2:12">
      <c r="B65" s="5" t="str">
        <f t="shared" si="1"/>
        <v>Variedad</v>
      </c>
      <c r="C65" s="2">
        <v>1311230</v>
      </c>
      <c r="D65" s="2">
        <v>30</v>
      </c>
      <c r="E65" s="4" t="s">
        <v>101</v>
      </c>
      <c r="F65" s="23" t="s">
        <v>102</v>
      </c>
      <c r="G65" s="18">
        <v>0.0799975572381219</v>
      </c>
      <c r="H65" s="19">
        <v>1499.625</v>
      </c>
      <c r="I65" s="24">
        <f t="shared" si="18"/>
        <v>5.3345041085686e-5</v>
      </c>
      <c r="J65" s="54">
        <v>2150</v>
      </c>
      <c r="K65" s="17">
        <f t="shared" si="19"/>
        <v>0.114691838334225</v>
      </c>
      <c r="L65" s="9">
        <f t="shared" si="15"/>
        <v>143.36917562724</v>
      </c>
    </row>
    <row r="66" spans="2:12">
      <c r="B66" s="5" t="str">
        <f t="shared" si="1"/>
        <v>Variedad</v>
      </c>
      <c r="C66" s="2">
        <v>1311231</v>
      </c>
      <c r="D66" s="2">
        <v>31</v>
      </c>
      <c r="E66" s="4" t="s">
        <v>103</v>
      </c>
      <c r="F66" s="23" t="s">
        <v>104</v>
      </c>
      <c r="G66" s="18">
        <v>0.0722553913332024</v>
      </c>
      <c r="H66" s="19">
        <v>564</v>
      </c>
      <c r="I66" s="24">
        <f t="shared" si="18"/>
        <v>0.000128112395980855</v>
      </c>
      <c r="J66" s="54">
        <v>2525</v>
      </c>
      <c r="K66" s="17">
        <f t="shared" si="19"/>
        <v>0.32348379985166</v>
      </c>
      <c r="L66" s="9">
        <f t="shared" si="15"/>
        <v>447.695035460993</v>
      </c>
    </row>
    <row r="67" spans="2:12">
      <c r="B67" s="5" t="str">
        <f t="shared" si="1"/>
        <v>Variedad</v>
      </c>
      <c r="C67" s="2">
        <v>1311232</v>
      </c>
      <c r="D67" s="2">
        <v>32</v>
      </c>
      <c r="E67" s="4" t="s">
        <v>105</v>
      </c>
      <c r="F67" s="23" t="s">
        <v>106</v>
      </c>
      <c r="G67" s="18">
        <v>0.0228828034339328</v>
      </c>
      <c r="H67" s="19">
        <v>56.4583333333333</v>
      </c>
      <c r="I67" s="24">
        <f t="shared" si="18"/>
        <v>0.000405304267464493</v>
      </c>
      <c r="J67" s="54">
        <v>900</v>
      </c>
      <c r="K67" s="17">
        <f t="shared" si="19"/>
        <v>0.364773840718043</v>
      </c>
      <c r="L67" s="9">
        <f t="shared" si="15"/>
        <v>1594.09594095941</v>
      </c>
    </row>
    <row r="68" spans="2:12">
      <c r="B68" s="5" t="str">
        <f t="shared" si="1"/>
        <v>Variedad</v>
      </c>
      <c r="C68" s="2">
        <v>1311233</v>
      </c>
      <c r="D68" s="2">
        <v>33</v>
      </c>
      <c r="E68" s="4" t="s">
        <v>107</v>
      </c>
      <c r="F68" s="23" t="s">
        <v>108</v>
      </c>
      <c r="G68" s="18">
        <v>0.0228357715849777</v>
      </c>
      <c r="H68" s="19">
        <v>120.5</v>
      </c>
      <c r="I68" s="24">
        <f t="shared" si="18"/>
        <v>0.000189508477883632</v>
      </c>
      <c r="J68" s="54">
        <v>872</v>
      </c>
      <c r="K68" s="17">
        <f t="shared" si="19"/>
        <v>0.165251392714527</v>
      </c>
      <c r="L68" s="9">
        <f t="shared" si="15"/>
        <v>723.651452282158</v>
      </c>
    </row>
    <row r="69" spans="2:12">
      <c r="B69" s="5" t="str">
        <f t="shared" si="1"/>
        <v>Variedad</v>
      </c>
      <c r="C69" s="2">
        <v>1311234</v>
      </c>
      <c r="D69" s="2">
        <v>34</v>
      </c>
      <c r="E69" s="4" t="s">
        <v>109</v>
      </c>
      <c r="F69" s="23" t="s">
        <v>110</v>
      </c>
      <c r="G69" s="18">
        <v>0.0224414276206617</v>
      </c>
      <c r="H69" s="19">
        <v>25.69</v>
      </c>
      <c r="I69" s="24">
        <f t="shared" si="18"/>
        <v>0.000873547202049891</v>
      </c>
      <c r="J69" s="54">
        <v>275</v>
      </c>
      <c r="K69" s="17">
        <f t="shared" si="19"/>
        <v>0.24022548056372</v>
      </c>
      <c r="L69" s="9">
        <f t="shared" si="15"/>
        <v>1070.45543012845</v>
      </c>
    </row>
    <row r="70" spans="2:12">
      <c r="B70" s="5" t="str">
        <f t="shared" si="1"/>
        <v>Variedad</v>
      </c>
      <c r="C70" s="2">
        <v>1311235</v>
      </c>
      <c r="D70" s="2">
        <v>35</v>
      </c>
      <c r="E70" s="4" t="s">
        <v>111</v>
      </c>
      <c r="F70" s="23" t="s">
        <v>96</v>
      </c>
      <c r="G70" s="18">
        <v>0.0140552871685105</v>
      </c>
      <c r="H70" s="19">
        <v>80.2083333333333</v>
      </c>
      <c r="I70" s="24">
        <f t="shared" si="18"/>
        <v>0.000175234749113897</v>
      </c>
      <c r="J70" s="54">
        <v>537.5</v>
      </c>
      <c r="K70" s="17">
        <f t="shared" si="19"/>
        <v>0.0941886776487198</v>
      </c>
      <c r="L70" s="9">
        <f t="shared" si="15"/>
        <v>670.12987012987</v>
      </c>
    </row>
    <row r="71" spans="2:12">
      <c r="B71" s="5" t="str">
        <f t="shared" si="1"/>
        <v>Producto</v>
      </c>
      <c r="C71" s="2">
        <v>13113</v>
      </c>
      <c r="D71" s="2" t="s">
        <v>112</v>
      </c>
      <c r="E71" s="34" t="s">
        <v>113</v>
      </c>
      <c r="F71" s="23"/>
      <c r="G71" s="17">
        <f>SUM(G72:G73)</f>
        <v>0.804928387859648</v>
      </c>
      <c r="H71" s="24"/>
      <c r="I71" s="24" t="s">
        <v>33</v>
      </c>
      <c r="J71" s="56"/>
      <c r="K71" s="17">
        <f>SUM(K72:K73)</f>
        <v>4.38312236031139</v>
      </c>
      <c r="L71" s="9">
        <f t="shared" si="15"/>
        <v>544.535691176996</v>
      </c>
    </row>
    <row r="72" spans="2:12">
      <c r="B72" s="5" t="str">
        <f t="shared" si="1"/>
        <v>Variedad</v>
      </c>
      <c r="C72" s="2">
        <v>1311336</v>
      </c>
      <c r="D72" s="2">
        <v>36</v>
      </c>
      <c r="E72" s="4" t="s">
        <v>114</v>
      </c>
      <c r="F72" s="23" t="s">
        <v>115</v>
      </c>
      <c r="G72" s="18">
        <v>0.269568469038066</v>
      </c>
      <c r="H72" s="19">
        <v>776.916666666667</v>
      </c>
      <c r="I72" s="24">
        <f t="shared" ref="I72:I75" si="20">(G72/H72)</f>
        <v>0.00034697217939041</v>
      </c>
      <c r="J72" s="54">
        <v>4380</v>
      </c>
      <c r="K72" s="17">
        <f t="shared" ref="K72:K75" si="21">(I72*J72)</f>
        <v>1.51973814572999</v>
      </c>
      <c r="L72" s="9">
        <f t="shared" si="15"/>
        <v>563.767027780757</v>
      </c>
    </row>
    <row r="73" spans="2:12">
      <c r="B73" s="5" t="str">
        <f t="shared" si="1"/>
        <v>Variedad</v>
      </c>
      <c r="C73" s="2">
        <v>1311337</v>
      </c>
      <c r="D73" s="2">
        <v>37</v>
      </c>
      <c r="E73" s="4" t="s">
        <v>116</v>
      </c>
      <c r="F73" s="23" t="s">
        <v>117</v>
      </c>
      <c r="G73" s="18">
        <v>0.535359918821582</v>
      </c>
      <c r="H73" s="19">
        <v>1843.5</v>
      </c>
      <c r="I73" s="24">
        <f t="shared" si="20"/>
        <v>0.000290404078557951</v>
      </c>
      <c r="J73" s="59">
        <v>9860</v>
      </c>
      <c r="K73" s="17">
        <f t="shared" si="21"/>
        <v>2.86338421458139</v>
      </c>
      <c r="L73" s="9">
        <f t="shared" si="15"/>
        <v>534.852183346895</v>
      </c>
    </row>
    <row r="74" spans="2:12">
      <c r="B74" s="5" t="str">
        <f t="shared" si="1"/>
        <v>Producto</v>
      </c>
      <c r="C74" s="2">
        <v>13114</v>
      </c>
      <c r="D74" s="2" t="s">
        <v>118</v>
      </c>
      <c r="E74" s="34" t="s">
        <v>119</v>
      </c>
      <c r="F74" s="23"/>
      <c r="G74" s="17">
        <f>SUM(G75)</f>
        <v>0.142640362211805</v>
      </c>
      <c r="H74" s="23"/>
      <c r="I74" s="24" t="s">
        <v>33</v>
      </c>
      <c r="J74" s="60"/>
      <c r="K74" s="17">
        <f>SUM(K75)</f>
        <v>1.42640362211805</v>
      </c>
      <c r="L74" s="9">
        <f t="shared" si="15"/>
        <v>1000</v>
      </c>
    </row>
    <row r="75" spans="2:12">
      <c r="B75" s="5" t="str">
        <f t="shared" ref="B75:B138" si="22">IF(LEN(C75)=1,"Division",IF(LEN(C75)=2,"Clase",IF(LEN(C75)=3,"Sublase",IF(LEN(C75)=4,"Grupo",IF(LEN(C75)=5,"Producto","Variedad")))))</f>
        <v>Variedad</v>
      </c>
      <c r="C75" s="2">
        <v>1311438</v>
      </c>
      <c r="D75" s="2">
        <v>38</v>
      </c>
      <c r="E75" s="4" t="s">
        <v>120</v>
      </c>
      <c r="F75" s="23" t="s">
        <v>121</v>
      </c>
      <c r="G75" s="18">
        <v>0.142640362211805</v>
      </c>
      <c r="H75" s="19">
        <v>975</v>
      </c>
      <c r="I75" s="24">
        <f t="shared" si="20"/>
        <v>0.000146297807396723</v>
      </c>
      <c r="J75" s="54">
        <v>9750</v>
      </c>
      <c r="K75" s="17">
        <f t="shared" si="21"/>
        <v>1.42640362211805</v>
      </c>
      <c r="L75" s="9">
        <f t="shared" si="15"/>
        <v>1000</v>
      </c>
    </row>
    <row r="76" spans="2:12">
      <c r="B76" s="5" t="str">
        <f t="shared" si="22"/>
        <v>Producto</v>
      </c>
      <c r="C76" s="2">
        <v>13115</v>
      </c>
      <c r="D76" s="2" t="s">
        <v>122</v>
      </c>
      <c r="E76" s="34" t="s">
        <v>123</v>
      </c>
      <c r="F76" s="23"/>
      <c r="G76" s="17">
        <f>SUM(G77:G79)</f>
        <v>1.35452810341103</v>
      </c>
      <c r="H76" s="24"/>
      <c r="I76" s="24" t="s">
        <v>33</v>
      </c>
      <c r="J76" s="60"/>
      <c r="K76" s="17">
        <f>SUM(K77:K79)</f>
        <v>14.6387884102617</v>
      </c>
      <c r="L76" s="9">
        <f t="shared" si="15"/>
        <v>1080.72976658054</v>
      </c>
    </row>
    <row r="77" spans="2:12">
      <c r="B77" s="5" t="str">
        <f t="shared" si="22"/>
        <v>Variedad</v>
      </c>
      <c r="C77" s="2">
        <v>1311539</v>
      </c>
      <c r="D77" s="2">
        <v>39</v>
      </c>
      <c r="E77" s="4" t="s">
        <v>124</v>
      </c>
      <c r="F77" s="23" t="s">
        <v>125</v>
      </c>
      <c r="G77" s="18">
        <v>0.856866020444238</v>
      </c>
      <c r="H77" s="19">
        <v>691.333333333333</v>
      </c>
      <c r="I77" s="24">
        <f t="shared" ref="I77:I79" si="23">(G77/H77)</f>
        <v>0.00123943975956254</v>
      </c>
      <c r="J77" s="54">
        <v>8490</v>
      </c>
      <c r="K77" s="17">
        <f t="shared" ref="K77:K79" si="24">(I77*J77)</f>
        <v>10.522843558686</v>
      </c>
      <c r="L77" s="9">
        <f t="shared" si="15"/>
        <v>1228.06171648988</v>
      </c>
    </row>
    <row r="78" spans="2:12">
      <c r="B78" s="5" t="str">
        <f t="shared" si="22"/>
        <v>Variedad</v>
      </c>
      <c r="C78" s="2">
        <v>1311540</v>
      </c>
      <c r="D78" s="2">
        <v>40</v>
      </c>
      <c r="E78" s="4" t="s">
        <v>126</v>
      </c>
      <c r="F78" s="23" t="s">
        <v>127</v>
      </c>
      <c r="G78" s="18">
        <v>0.378584677081496</v>
      </c>
      <c r="H78" s="19">
        <v>632.25</v>
      </c>
      <c r="I78" s="24">
        <f t="shared" si="23"/>
        <v>0.000598789524842224</v>
      </c>
      <c r="J78" s="54">
        <v>5650</v>
      </c>
      <c r="K78" s="17">
        <f t="shared" si="24"/>
        <v>3.38316081535856</v>
      </c>
      <c r="L78" s="9">
        <f t="shared" si="15"/>
        <v>893.633847370502</v>
      </c>
    </row>
    <row r="79" spans="2:12">
      <c r="B79" s="5" t="str">
        <f t="shared" si="22"/>
        <v>Variedad</v>
      </c>
      <c r="C79" s="2">
        <v>1311541</v>
      </c>
      <c r="D79" s="2">
        <v>41</v>
      </c>
      <c r="E79" s="4" t="s">
        <v>128</v>
      </c>
      <c r="F79" s="23" t="s">
        <v>129</v>
      </c>
      <c r="G79" s="18">
        <v>0.119077405885291</v>
      </c>
      <c r="H79" s="19">
        <v>31.2</v>
      </c>
      <c r="I79" s="24">
        <f t="shared" si="23"/>
        <v>0.00381658352196446</v>
      </c>
      <c r="J79" s="54">
        <v>192</v>
      </c>
      <c r="K79" s="17">
        <f t="shared" si="24"/>
        <v>0.732784036217175</v>
      </c>
      <c r="L79" s="9">
        <f t="shared" si="15"/>
        <v>615.384615384615</v>
      </c>
    </row>
    <row r="80" spans="2:12">
      <c r="B80" s="5" t="str">
        <f t="shared" si="22"/>
        <v>Producto</v>
      </c>
      <c r="C80" s="2">
        <v>13116</v>
      </c>
      <c r="D80" s="2" t="s">
        <v>130</v>
      </c>
      <c r="E80" s="34" t="s">
        <v>131</v>
      </c>
      <c r="F80" s="23"/>
      <c r="G80" s="17">
        <f>SUM(G81:G86)</f>
        <v>8.4756456785473</v>
      </c>
      <c r="H80" s="24"/>
      <c r="I80" s="24" t="s">
        <v>33</v>
      </c>
      <c r="J80" s="60"/>
      <c r="K80" s="17">
        <f>SUM(K81:K86)</f>
        <v>82.3226534175534</v>
      </c>
      <c r="L80" s="9">
        <f t="shared" si="15"/>
        <v>971.284743838693</v>
      </c>
    </row>
    <row r="81" spans="2:12">
      <c r="B81" s="5" t="str">
        <f t="shared" si="22"/>
        <v>Variedad</v>
      </c>
      <c r="C81" s="2">
        <v>1311642</v>
      </c>
      <c r="D81" s="2">
        <v>42</v>
      </c>
      <c r="E81" s="4" t="s">
        <v>132</v>
      </c>
      <c r="F81" s="23" t="s">
        <v>133</v>
      </c>
      <c r="G81" s="18">
        <v>5.74224868097371</v>
      </c>
      <c r="H81" s="19">
        <v>1015</v>
      </c>
      <c r="I81" s="24">
        <f t="shared" ref="I81:I86" si="25">(G81/H81)</f>
        <v>0.00565738786302829</v>
      </c>
      <c r="J81" s="54">
        <v>7820</v>
      </c>
      <c r="K81" s="17">
        <f t="shared" ref="K81:K86" si="26">(I81*J81)</f>
        <v>44.2407730888812</v>
      </c>
      <c r="L81" s="9">
        <f t="shared" si="15"/>
        <v>770.443349753695</v>
      </c>
    </row>
    <row r="82" spans="2:12">
      <c r="B82" s="5" t="str">
        <f t="shared" si="22"/>
        <v>Variedad</v>
      </c>
      <c r="C82" s="2">
        <v>1311643</v>
      </c>
      <c r="D82" s="2">
        <v>43</v>
      </c>
      <c r="E82" s="4" t="s">
        <v>134</v>
      </c>
      <c r="F82" s="23" t="s">
        <v>135</v>
      </c>
      <c r="G82" s="18">
        <v>1.62393015206048</v>
      </c>
      <c r="H82" s="19">
        <v>45.3</v>
      </c>
      <c r="I82" s="24">
        <f t="shared" si="25"/>
        <v>0.0358483477276044</v>
      </c>
      <c r="J82" s="54">
        <v>544</v>
      </c>
      <c r="K82" s="17">
        <f t="shared" si="26"/>
        <v>19.5015011638168</v>
      </c>
      <c r="L82" s="9">
        <f t="shared" si="15"/>
        <v>1200.88300220751</v>
      </c>
    </row>
    <row r="83" spans="2:12">
      <c r="B83" s="5" t="str">
        <f t="shared" si="22"/>
        <v>Variedad</v>
      </c>
      <c r="C83" s="2">
        <v>1311644</v>
      </c>
      <c r="D83" s="2">
        <v>44</v>
      </c>
      <c r="E83" s="4" t="s">
        <v>136</v>
      </c>
      <c r="F83" s="23" t="s">
        <v>137</v>
      </c>
      <c r="G83" s="18">
        <v>0.381406588018803</v>
      </c>
      <c r="H83" s="19">
        <v>980.416666666667</v>
      </c>
      <c r="I83" s="24">
        <f t="shared" si="25"/>
        <v>0.000389024994154325</v>
      </c>
      <c r="J83" s="54">
        <v>12300</v>
      </c>
      <c r="K83" s="17">
        <f t="shared" si="26"/>
        <v>4.7850074280982</v>
      </c>
      <c r="L83" s="9">
        <f t="shared" si="15"/>
        <v>1254.56863578411</v>
      </c>
    </row>
    <row r="84" spans="2:12">
      <c r="B84" s="5" t="str">
        <f t="shared" si="22"/>
        <v>Variedad</v>
      </c>
      <c r="C84" s="2">
        <v>1311645</v>
      </c>
      <c r="D84" s="2">
        <v>45</v>
      </c>
      <c r="E84" s="4" t="s">
        <v>138</v>
      </c>
      <c r="F84" s="23" t="s">
        <v>139</v>
      </c>
      <c r="G84" s="18">
        <v>0.211889333046415</v>
      </c>
      <c r="H84" s="19">
        <v>263.333333333333</v>
      </c>
      <c r="I84" s="24">
        <f t="shared" si="25"/>
        <v>0.000804643036885121</v>
      </c>
      <c r="J84" s="54">
        <v>3951.79</v>
      </c>
      <c r="K84" s="17">
        <f t="shared" si="26"/>
        <v>3.17978030673225</v>
      </c>
      <c r="L84" s="9">
        <f t="shared" si="15"/>
        <v>1500.67974683544</v>
      </c>
    </row>
    <row r="85" spans="2:12">
      <c r="B85" s="5" t="str">
        <f t="shared" si="22"/>
        <v>Variedad</v>
      </c>
      <c r="C85" s="2">
        <v>1311646</v>
      </c>
      <c r="D85" s="2">
        <v>46</v>
      </c>
      <c r="E85" s="4" t="s">
        <v>140</v>
      </c>
      <c r="F85" s="23" t="s">
        <v>141</v>
      </c>
      <c r="G85" s="18">
        <v>0.0466194158181277</v>
      </c>
      <c r="H85" s="19">
        <v>2080</v>
      </c>
      <c r="I85" s="24">
        <f t="shared" si="25"/>
        <v>2.24131806817922e-5</v>
      </c>
      <c r="J85" s="54">
        <v>24490.71</v>
      </c>
      <c r="K85" s="17">
        <f t="shared" si="26"/>
        <v>0.548914708255374</v>
      </c>
      <c r="L85" s="9">
        <f t="shared" si="15"/>
        <v>1177.43798076923</v>
      </c>
    </row>
    <row r="86" spans="2:12">
      <c r="B86" s="5" t="str">
        <f t="shared" si="22"/>
        <v>Variedad</v>
      </c>
      <c r="C86" s="2">
        <v>1311647</v>
      </c>
      <c r="D86" s="2">
        <v>47</v>
      </c>
      <c r="E86" s="4" t="s">
        <v>142</v>
      </c>
      <c r="F86" s="23" t="s">
        <v>28</v>
      </c>
      <c r="G86" s="18">
        <v>0.469551508629765</v>
      </c>
      <c r="H86" s="19">
        <v>46.25</v>
      </c>
      <c r="I86" s="24">
        <f t="shared" si="25"/>
        <v>0.0101524650514544</v>
      </c>
      <c r="J86" s="54">
        <v>991.55</v>
      </c>
      <c r="K86" s="17">
        <f t="shared" si="26"/>
        <v>10.0666767217696</v>
      </c>
      <c r="L86" s="9">
        <f t="shared" si="15"/>
        <v>2143.89189189189</v>
      </c>
    </row>
    <row r="87" spans="2:12">
      <c r="B87" s="5" t="str">
        <f t="shared" si="22"/>
        <v>Producto</v>
      </c>
      <c r="C87" s="2">
        <v>13117</v>
      </c>
      <c r="D87" s="2">
        <v>13117</v>
      </c>
      <c r="E87" s="34" t="s">
        <v>143</v>
      </c>
      <c r="F87" s="23"/>
      <c r="G87" s="17">
        <f>SUM(G88:G90)</f>
        <v>0.658999414055518</v>
      </c>
      <c r="H87" s="23"/>
      <c r="I87" s="24" t="s">
        <v>33</v>
      </c>
      <c r="J87" s="60"/>
      <c r="K87" s="17">
        <f>SUM(K88:K90)</f>
        <v>6.45813181213253</v>
      </c>
      <c r="L87" s="9">
        <f t="shared" si="15"/>
        <v>979.990524177987</v>
      </c>
    </row>
    <row r="88" spans="2:12">
      <c r="B88" s="5" t="str">
        <f t="shared" si="22"/>
        <v>Variedad</v>
      </c>
      <c r="C88" s="2" t="str">
        <f>CONCATENATE($C$87,D88)</f>
        <v>1311748</v>
      </c>
      <c r="D88" s="2">
        <v>48</v>
      </c>
      <c r="E88" s="4" t="s">
        <v>144</v>
      </c>
      <c r="F88" s="23" t="s">
        <v>47</v>
      </c>
      <c r="G88" s="18">
        <v>0.458788450888113</v>
      </c>
      <c r="H88" s="19">
        <v>36.6666666666667</v>
      </c>
      <c r="I88" s="24">
        <f t="shared" ref="I88:I90" si="27">(G88/H88)</f>
        <v>0.0125124122969485</v>
      </c>
      <c r="J88" s="54">
        <v>416.67</v>
      </c>
      <c r="K88" s="17">
        <f t="shared" ref="K88:K90" si="28">(I88*J88)</f>
        <v>5.21354683176954</v>
      </c>
      <c r="L88" s="9">
        <f t="shared" si="15"/>
        <v>1136.37272727273</v>
      </c>
    </row>
    <row r="89" spans="2:12">
      <c r="B89" s="5" t="str">
        <f t="shared" si="22"/>
        <v>Variedad</v>
      </c>
      <c r="C89" s="2" t="str">
        <f t="shared" ref="C88:C92" si="29">CONCATENATE($C$87,D89)</f>
        <v>1311749</v>
      </c>
      <c r="D89" s="2">
        <v>49</v>
      </c>
      <c r="E89" s="4" t="s">
        <v>145</v>
      </c>
      <c r="F89" s="23" t="s">
        <v>146</v>
      </c>
      <c r="G89" s="18">
        <v>0.101089532577225</v>
      </c>
      <c r="H89" s="19">
        <v>400.2</v>
      </c>
      <c r="I89" s="24">
        <f t="shared" si="27"/>
        <v>0.000252597532676724</v>
      </c>
      <c r="J89" s="54">
        <v>678.89</v>
      </c>
      <c r="K89" s="17">
        <f t="shared" si="28"/>
        <v>0.171485938958901</v>
      </c>
      <c r="L89" s="9">
        <f t="shared" si="15"/>
        <v>169.63768115942</v>
      </c>
    </row>
    <row r="90" spans="2:12">
      <c r="B90" s="5" t="str">
        <f t="shared" si="22"/>
        <v>Variedad</v>
      </c>
      <c r="C90" s="2" t="str">
        <f t="shared" si="29"/>
        <v>1311750</v>
      </c>
      <c r="D90" s="2">
        <v>50</v>
      </c>
      <c r="E90" s="4" t="s">
        <v>147</v>
      </c>
      <c r="F90" s="23" t="s">
        <v>148</v>
      </c>
      <c r="G90" s="18">
        <v>0.0991214305901802</v>
      </c>
      <c r="H90" s="19">
        <v>380</v>
      </c>
      <c r="I90" s="24">
        <f t="shared" si="27"/>
        <v>0.000260845869974158</v>
      </c>
      <c r="J90" s="54">
        <v>4113.92</v>
      </c>
      <c r="K90" s="17">
        <f t="shared" si="28"/>
        <v>1.07309904140409</v>
      </c>
      <c r="L90" s="9">
        <f t="shared" si="15"/>
        <v>1082.61052631579</v>
      </c>
    </row>
    <row r="91" spans="2:12">
      <c r="B91" s="5" t="str">
        <f t="shared" si="22"/>
        <v>Producto</v>
      </c>
      <c r="C91" s="2" t="s">
        <v>149</v>
      </c>
      <c r="D91" s="2" t="s">
        <v>149</v>
      </c>
      <c r="E91" s="34" t="s">
        <v>150</v>
      </c>
      <c r="F91" s="23"/>
      <c r="G91" s="17">
        <f>SUM(G92)</f>
        <v>0.846012516839211</v>
      </c>
      <c r="H91" s="24"/>
      <c r="I91" s="24" t="s">
        <v>33</v>
      </c>
      <c r="J91" s="54"/>
      <c r="K91" s="17">
        <f>SUM(K92)</f>
        <v>8.53062621146204</v>
      </c>
      <c r="L91" s="9">
        <f t="shared" si="15"/>
        <v>1008.33333333333</v>
      </c>
    </row>
    <row r="92" spans="2:12">
      <c r="B92" s="5" t="str">
        <f t="shared" si="22"/>
        <v>Variedad</v>
      </c>
      <c r="C92" s="2" t="str">
        <f>CONCATENATE($C$91,D92)</f>
        <v>1311851</v>
      </c>
      <c r="D92" s="2">
        <v>51</v>
      </c>
      <c r="E92" s="4" t="s">
        <v>151</v>
      </c>
      <c r="F92" s="23" t="s">
        <v>152</v>
      </c>
      <c r="G92" s="18">
        <v>0.846012516839211</v>
      </c>
      <c r="H92" s="19">
        <v>450</v>
      </c>
      <c r="I92" s="24">
        <f t="shared" ref="I92:I100" si="30">(G92/H92)</f>
        <v>0.00188002781519825</v>
      </c>
      <c r="J92" s="61">
        <v>4537.5</v>
      </c>
      <c r="K92" s="17">
        <f t="shared" ref="K92:K100" si="31">(I92*J92)</f>
        <v>8.53062621146204</v>
      </c>
      <c r="L92" s="9">
        <f t="shared" si="15"/>
        <v>1008.33333333333</v>
      </c>
    </row>
    <row r="93" spans="2:12">
      <c r="B93" s="5" t="str">
        <f t="shared" si="22"/>
        <v>Producto</v>
      </c>
      <c r="C93" s="2">
        <v>13119</v>
      </c>
      <c r="D93" s="2" t="s">
        <v>153</v>
      </c>
      <c r="E93" s="34" t="s">
        <v>154</v>
      </c>
      <c r="F93" s="23"/>
      <c r="G93" s="17">
        <f>SUM(G94)</f>
        <v>0.244214684616722</v>
      </c>
      <c r="H93" s="23"/>
      <c r="I93" s="24" t="s">
        <v>33</v>
      </c>
      <c r="J93" s="60"/>
      <c r="K93" s="17">
        <f>SUM(K94)</f>
        <v>8.73699087206376</v>
      </c>
      <c r="L93" s="9">
        <f t="shared" si="15"/>
        <v>3577.58620689655</v>
      </c>
    </row>
    <row r="94" spans="2:12">
      <c r="B94" s="5" t="str">
        <f t="shared" si="22"/>
        <v>Variedad</v>
      </c>
      <c r="C94" s="2">
        <v>1311952</v>
      </c>
      <c r="D94" s="2">
        <v>52</v>
      </c>
      <c r="E94" s="4" t="s">
        <v>155</v>
      </c>
      <c r="F94" s="23" t="s">
        <v>156</v>
      </c>
      <c r="G94" s="18">
        <v>0.244214684616722</v>
      </c>
      <c r="H94" s="19">
        <v>1.16</v>
      </c>
      <c r="I94" s="24">
        <f t="shared" si="30"/>
        <v>0.210529900531657</v>
      </c>
      <c r="J94" s="51">
        <v>41.5</v>
      </c>
      <c r="K94" s="17">
        <f t="shared" si="31"/>
        <v>8.73699087206376</v>
      </c>
      <c r="L94" s="9">
        <f t="shared" si="15"/>
        <v>3577.58620689655</v>
      </c>
    </row>
    <row r="95" spans="2:12">
      <c r="B95" s="5" t="str">
        <f t="shared" si="22"/>
        <v>Producto</v>
      </c>
      <c r="C95" s="2" t="s">
        <v>157</v>
      </c>
      <c r="D95" s="2" t="s">
        <v>157</v>
      </c>
      <c r="E95" s="34" t="s">
        <v>158</v>
      </c>
      <c r="F95" s="23"/>
      <c r="G95" s="17">
        <f>SUM(G96:G100)</f>
        <v>0.468183967175532</v>
      </c>
      <c r="H95" s="24"/>
      <c r="I95" s="24" t="s">
        <v>33</v>
      </c>
      <c r="J95" s="60"/>
      <c r="K95" s="17">
        <f>SUM(K96:K100)</f>
        <v>1.37034193204088</v>
      </c>
      <c r="L95" s="9">
        <f t="shared" si="15"/>
        <v>292.693049765865</v>
      </c>
    </row>
    <row r="96" spans="2:12">
      <c r="B96" s="5" t="str">
        <f t="shared" si="22"/>
        <v>Variedad</v>
      </c>
      <c r="C96" s="2" t="str">
        <f>CONCATENATE($C$95,D96)</f>
        <v>1312153</v>
      </c>
      <c r="D96" s="2">
        <v>53</v>
      </c>
      <c r="E96" s="4" t="s">
        <v>159</v>
      </c>
      <c r="F96" s="23" t="s">
        <v>160</v>
      </c>
      <c r="G96" s="18">
        <v>0.323843222732273</v>
      </c>
      <c r="H96" s="19">
        <v>197.291666666667</v>
      </c>
      <c r="I96" s="24">
        <f t="shared" si="30"/>
        <v>0.0016414440011773</v>
      </c>
      <c r="J96" s="54">
        <v>296.4</v>
      </c>
      <c r="K96" s="17">
        <f t="shared" si="31"/>
        <v>0.486524001948953</v>
      </c>
      <c r="L96" s="9">
        <f t="shared" si="15"/>
        <v>150.234424498416</v>
      </c>
    </row>
    <row r="97" spans="2:12">
      <c r="B97" s="5" t="str">
        <f t="shared" si="22"/>
        <v>Variedad</v>
      </c>
      <c r="C97" s="2" t="str">
        <f>CONCATENATE($C$95,D97)</f>
        <v>1312154</v>
      </c>
      <c r="D97" s="2">
        <v>54</v>
      </c>
      <c r="E97" s="4" t="s">
        <v>161</v>
      </c>
      <c r="F97" s="23" t="s">
        <v>162</v>
      </c>
      <c r="G97" s="18">
        <v>0.0137658604057098</v>
      </c>
      <c r="H97" s="19">
        <v>108.24</v>
      </c>
      <c r="I97" s="24">
        <f t="shared" si="30"/>
        <v>0.000127179050311436</v>
      </c>
      <c r="J97" s="54">
        <v>529.63</v>
      </c>
      <c r="K97" s="17">
        <f t="shared" si="31"/>
        <v>0.0673578404164457</v>
      </c>
      <c r="L97" s="9">
        <f t="shared" si="15"/>
        <v>489.310790835181</v>
      </c>
    </row>
    <row r="98" spans="2:12">
      <c r="B98" s="5" t="str">
        <f t="shared" si="22"/>
        <v>Variedad</v>
      </c>
      <c r="C98" s="2" t="str">
        <f>CONCATENATE($C$95,D98)</f>
        <v>1312155</v>
      </c>
      <c r="D98" s="2">
        <v>55</v>
      </c>
      <c r="E98" s="4" t="s">
        <v>163</v>
      </c>
      <c r="F98" s="23" t="s">
        <v>164</v>
      </c>
      <c r="G98" s="18">
        <v>0.054683568996663</v>
      </c>
      <c r="H98" s="19">
        <v>99.5</v>
      </c>
      <c r="I98" s="24">
        <f t="shared" si="30"/>
        <v>0.000549583608006663</v>
      </c>
      <c r="J98" s="54">
        <v>577.8</v>
      </c>
      <c r="K98" s="17">
        <f t="shared" si="31"/>
        <v>0.31754940870625</v>
      </c>
      <c r="L98" s="9">
        <f t="shared" si="15"/>
        <v>580.70351758794</v>
      </c>
    </row>
    <row r="99" spans="2:12">
      <c r="B99" s="5" t="str">
        <f t="shared" si="22"/>
        <v>Variedad</v>
      </c>
      <c r="C99" s="2" t="str">
        <f>CONCATENATE($C$95,D99)</f>
        <v>1312156</v>
      </c>
      <c r="D99" s="2">
        <v>56</v>
      </c>
      <c r="E99" s="4" t="s">
        <v>165</v>
      </c>
      <c r="F99" s="23" t="s">
        <v>166</v>
      </c>
      <c r="G99" s="18">
        <v>0.0406825493461777</v>
      </c>
      <c r="H99" s="19">
        <v>737.5925</v>
      </c>
      <c r="I99" s="24">
        <f t="shared" si="30"/>
        <v>5.51558609207356e-5</v>
      </c>
      <c r="J99" s="51">
        <v>3840</v>
      </c>
      <c r="K99" s="17">
        <f t="shared" si="31"/>
        <v>0.211798505935625</v>
      </c>
      <c r="L99" s="9">
        <f t="shared" si="15"/>
        <v>520.612668919492</v>
      </c>
    </row>
    <row r="100" spans="2:12">
      <c r="B100" s="5" t="str">
        <f t="shared" si="22"/>
        <v>Variedad</v>
      </c>
      <c r="C100" s="2" t="str">
        <f>CONCATENATE($C$95,D100)</f>
        <v>1312157</v>
      </c>
      <c r="D100" s="2">
        <v>57</v>
      </c>
      <c r="E100" s="4" t="s">
        <v>167</v>
      </c>
      <c r="F100" s="23" t="s">
        <v>168</v>
      </c>
      <c r="G100" s="18">
        <v>0.0352087656947089</v>
      </c>
      <c r="H100" s="19">
        <v>1022.74</v>
      </c>
      <c r="I100" s="24">
        <f t="shared" si="30"/>
        <v>3.44259202678187e-5</v>
      </c>
      <c r="J100" s="51">
        <v>8340</v>
      </c>
      <c r="K100" s="17">
        <f t="shared" si="31"/>
        <v>0.287112175033608</v>
      </c>
      <c r="L100" s="9">
        <f t="shared" si="15"/>
        <v>815.456518763322</v>
      </c>
    </row>
    <row r="101" spans="2:12">
      <c r="B101" s="5" t="str">
        <f t="shared" si="22"/>
        <v>Producto</v>
      </c>
      <c r="C101" s="2">
        <v>13122</v>
      </c>
      <c r="D101" s="2" t="s">
        <v>169</v>
      </c>
      <c r="E101" s="34" t="s">
        <v>170</v>
      </c>
      <c r="F101" s="23"/>
      <c r="G101" s="17">
        <f>SUM(G102:G103)</f>
        <v>0.932666889621749</v>
      </c>
      <c r="H101" s="24"/>
      <c r="I101" s="24" t="s">
        <v>33</v>
      </c>
      <c r="J101" s="60"/>
      <c r="K101" s="17">
        <f>SUM(K102:K103)</f>
        <v>9.21432668884556</v>
      </c>
      <c r="L101" s="9">
        <f t="shared" si="15"/>
        <v>987.954734040415</v>
      </c>
    </row>
    <row r="102" spans="2:12">
      <c r="B102" s="5" t="str">
        <f t="shared" si="22"/>
        <v>Variedad</v>
      </c>
      <c r="C102" s="2">
        <v>1312258</v>
      </c>
      <c r="D102" s="2">
        <v>58</v>
      </c>
      <c r="E102" s="4" t="s">
        <v>171</v>
      </c>
      <c r="F102" s="23" t="s">
        <v>133</v>
      </c>
      <c r="G102" s="18">
        <v>0.706754829917639</v>
      </c>
      <c r="H102" s="19">
        <v>507.041666666667</v>
      </c>
      <c r="I102" s="24">
        <f t="shared" ref="I102:I108" si="32">(G102/H102)</f>
        <v>0.00139387919451256</v>
      </c>
      <c r="J102" s="54">
        <v>4690.8</v>
      </c>
      <c r="K102" s="17">
        <f t="shared" ref="K102:K108" si="33">(I102*J102)</f>
        <v>6.53840852561951</v>
      </c>
      <c r="L102" s="9">
        <f t="shared" si="15"/>
        <v>925.131070753553</v>
      </c>
    </row>
    <row r="103" spans="2:12">
      <c r="B103" s="5" t="str">
        <f t="shared" si="22"/>
        <v>Variedad</v>
      </c>
      <c r="C103" s="2">
        <v>1312259</v>
      </c>
      <c r="D103" s="2">
        <v>59</v>
      </c>
      <c r="E103" s="4" t="s">
        <v>172</v>
      </c>
      <c r="F103" s="23" t="s">
        <v>133</v>
      </c>
      <c r="G103" s="18">
        <v>0.22591205970411</v>
      </c>
      <c r="H103" s="19">
        <v>310.748333333333</v>
      </c>
      <c r="I103" s="24">
        <f t="shared" si="32"/>
        <v>0.000726993632695623</v>
      </c>
      <c r="J103" s="54">
        <v>3680.8</v>
      </c>
      <c r="K103" s="17">
        <f t="shared" si="33"/>
        <v>2.67591816322605</v>
      </c>
      <c r="L103" s="9">
        <f t="shared" si="15"/>
        <v>1184.49549206486</v>
      </c>
    </row>
    <row r="104" spans="2:12">
      <c r="B104" s="5" t="str">
        <f t="shared" si="22"/>
        <v>Grupo</v>
      </c>
      <c r="C104" s="14" t="s">
        <v>173</v>
      </c>
      <c r="D104" s="14" t="s">
        <v>173</v>
      </c>
      <c r="E104" s="39" t="s">
        <v>174</v>
      </c>
      <c r="F104" s="23"/>
      <c r="G104" s="17">
        <f>G106+G109+G111</f>
        <v>2.99761107149984</v>
      </c>
      <c r="H104" s="24"/>
      <c r="I104" s="24" t="s">
        <v>33</v>
      </c>
      <c r="J104" s="60"/>
      <c r="K104" s="17">
        <f>K106+K109+K111</f>
        <v>31.4927582309134</v>
      </c>
      <c r="L104" s="9">
        <f t="shared" si="15"/>
        <v>1050.59520664087</v>
      </c>
    </row>
    <row r="105" spans="2:12">
      <c r="B105" s="5"/>
      <c r="C105" s="2"/>
      <c r="D105" s="2"/>
      <c r="E105" s="4" t="s">
        <v>61</v>
      </c>
      <c r="F105" s="23"/>
      <c r="G105" s="9"/>
      <c r="H105" s="24"/>
      <c r="I105" s="24" t="s">
        <v>33</v>
      </c>
      <c r="J105" s="60"/>
      <c r="K105" s="9"/>
      <c r="L105" s="9"/>
    </row>
    <row r="106" spans="2:12">
      <c r="B106" s="5" t="str">
        <f t="shared" si="22"/>
        <v>Producto</v>
      </c>
      <c r="C106" s="2">
        <v>13131</v>
      </c>
      <c r="D106" s="2" t="s">
        <v>175</v>
      </c>
      <c r="E106" s="34" t="s">
        <v>176</v>
      </c>
      <c r="F106" s="23"/>
      <c r="G106" s="17">
        <f>SUM(G107:G108)</f>
        <v>0.831208337921953</v>
      </c>
      <c r="H106" s="24"/>
      <c r="I106" s="24" t="s">
        <v>33</v>
      </c>
      <c r="J106" s="60"/>
      <c r="K106" s="17">
        <f>SUM(K107:K108)</f>
        <v>8.4604676521248</v>
      </c>
      <c r="L106" s="9">
        <f t="shared" ref="L106:L114" si="34">(K106/G106)*100</f>
        <v>1017.85163431785</v>
      </c>
    </row>
    <row r="107" spans="2:12">
      <c r="B107" s="5" t="str">
        <f t="shared" si="22"/>
        <v>Variedad</v>
      </c>
      <c r="C107" s="2">
        <v>1313160</v>
      </c>
      <c r="D107" s="2">
        <v>60</v>
      </c>
      <c r="E107" s="4" t="s">
        <v>177</v>
      </c>
      <c r="F107" s="23" t="s">
        <v>178</v>
      </c>
      <c r="G107" s="18">
        <v>0.511359204516331</v>
      </c>
      <c r="H107" s="19">
        <v>534.8375</v>
      </c>
      <c r="I107" s="24">
        <f t="shared" si="32"/>
        <v>0.000956102002040491</v>
      </c>
      <c r="J107" s="54">
        <v>7200</v>
      </c>
      <c r="K107" s="17">
        <f t="shared" si="33"/>
        <v>6.88393441469153</v>
      </c>
      <c r="L107" s="9">
        <f t="shared" si="34"/>
        <v>1346.20328604483</v>
      </c>
    </row>
    <row r="108" spans="2:12">
      <c r="B108" s="5" t="str">
        <f t="shared" si="22"/>
        <v>Variedad</v>
      </c>
      <c r="C108" s="2">
        <v>1313161</v>
      </c>
      <c r="D108" s="2">
        <v>61</v>
      </c>
      <c r="E108" s="4" t="s">
        <v>179</v>
      </c>
      <c r="F108" s="23" t="s">
        <v>180</v>
      </c>
      <c r="G108" s="18">
        <v>0.319849133405622</v>
      </c>
      <c r="H108" s="19">
        <v>803.41</v>
      </c>
      <c r="I108" s="24">
        <f t="shared" si="32"/>
        <v>0.00039811445389729</v>
      </c>
      <c r="J108" s="54">
        <v>3960</v>
      </c>
      <c r="K108" s="17">
        <f t="shared" si="33"/>
        <v>1.57653323743327</v>
      </c>
      <c r="L108" s="9">
        <f t="shared" si="34"/>
        <v>492.899017936048</v>
      </c>
    </row>
    <row r="109" spans="2:12">
      <c r="B109" s="5" t="str">
        <f t="shared" si="22"/>
        <v>Producto</v>
      </c>
      <c r="C109" s="2">
        <v>13133</v>
      </c>
      <c r="D109" s="2" t="s">
        <v>181</v>
      </c>
      <c r="E109" s="34" t="s">
        <v>182</v>
      </c>
      <c r="F109" s="23"/>
      <c r="G109" s="17">
        <f>SUM(G110)</f>
        <v>1.27898048265096</v>
      </c>
      <c r="H109" s="23"/>
      <c r="I109" s="24" t="s">
        <v>33</v>
      </c>
      <c r="J109" s="60"/>
      <c r="K109" s="17">
        <f>SUM(K110)</f>
        <v>12.0142201689371</v>
      </c>
      <c r="L109" s="9">
        <f t="shared" si="34"/>
        <v>939.359148314374</v>
      </c>
    </row>
    <row r="110" spans="2:12">
      <c r="B110" s="5" t="str">
        <f t="shared" si="22"/>
        <v>Variedad</v>
      </c>
      <c r="C110" s="2">
        <v>1313362</v>
      </c>
      <c r="D110" s="2">
        <v>62</v>
      </c>
      <c r="E110" s="4" t="s">
        <v>183</v>
      </c>
      <c r="F110" s="23" t="s">
        <v>184</v>
      </c>
      <c r="G110" s="18">
        <v>1.27898048265096</v>
      </c>
      <c r="H110" s="19">
        <v>1596.83333333333</v>
      </c>
      <c r="I110" s="24">
        <f t="shared" ref="I110:I113" si="35">(G110/H110)</f>
        <v>0.000800948011262475</v>
      </c>
      <c r="J110" s="54">
        <v>15000</v>
      </c>
      <c r="K110" s="17">
        <f t="shared" ref="K110:K113" si="36">(I110*J110)</f>
        <v>12.0142201689371</v>
      </c>
      <c r="L110" s="9">
        <f t="shared" si="34"/>
        <v>939.359148314374</v>
      </c>
    </row>
    <row r="111" spans="2:12">
      <c r="B111" s="5" t="str">
        <f t="shared" si="22"/>
        <v>Producto</v>
      </c>
      <c r="C111" s="2">
        <v>13134</v>
      </c>
      <c r="D111" s="2" t="s">
        <v>185</v>
      </c>
      <c r="E111" s="34" t="s">
        <v>186</v>
      </c>
      <c r="F111" s="23"/>
      <c r="G111" s="17">
        <f>SUM(G112:G113)</f>
        <v>0.887422250926925</v>
      </c>
      <c r="H111" s="24"/>
      <c r="I111" s="24" t="s">
        <v>33</v>
      </c>
      <c r="J111" s="60"/>
      <c r="K111" s="17">
        <f>SUM(K112:K113)</f>
        <v>11.0180704098514</v>
      </c>
      <c r="L111" s="9">
        <f t="shared" si="34"/>
        <v>1241.58149047344</v>
      </c>
    </row>
    <row r="112" spans="2:12">
      <c r="B112" s="5" t="str">
        <f t="shared" si="22"/>
        <v>Variedad</v>
      </c>
      <c r="C112" s="2">
        <v>1313463</v>
      </c>
      <c r="D112" s="2">
        <v>63</v>
      </c>
      <c r="E112" s="4" t="s">
        <v>187</v>
      </c>
      <c r="F112" s="23" t="s">
        <v>184</v>
      </c>
      <c r="G112" s="18">
        <v>0.848197688898356</v>
      </c>
      <c r="H112" s="19">
        <v>589.25</v>
      </c>
      <c r="I112" s="24">
        <f t="shared" si="35"/>
        <v>0.00143945301467689</v>
      </c>
      <c r="J112" s="54">
        <v>7400</v>
      </c>
      <c r="K112" s="17">
        <f t="shared" si="36"/>
        <v>10.651952308609</v>
      </c>
      <c r="L112" s="9">
        <f t="shared" si="34"/>
        <v>1255.83368689011</v>
      </c>
    </row>
    <row r="113" spans="2:12">
      <c r="B113" s="5" t="str">
        <f t="shared" si="22"/>
        <v>Variedad</v>
      </c>
      <c r="C113" s="2">
        <v>1313464</v>
      </c>
      <c r="D113" s="2">
        <v>64</v>
      </c>
      <c r="E113" s="4" t="s">
        <v>188</v>
      </c>
      <c r="F113" s="23" t="s">
        <v>184</v>
      </c>
      <c r="G113" s="18">
        <v>0.039224562028569</v>
      </c>
      <c r="H113" s="19">
        <v>589.25</v>
      </c>
      <c r="I113" s="24">
        <f t="shared" si="35"/>
        <v>6.65669274986322e-5</v>
      </c>
      <c r="J113" s="54">
        <v>5500</v>
      </c>
      <c r="K113" s="17">
        <f t="shared" si="36"/>
        <v>0.366118101242477</v>
      </c>
      <c r="L113" s="9">
        <f t="shared" si="34"/>
        <v>933.389902418329</v>
      </c>
    </row>
    <row r="114" spans="2:12">
      <c r="B114" s="5" t="str">
        <f t="shared" si="22"/>
        <v>Grupo</v>
      </c>
      <c r="C114" s="14" t="s">
        <v>189</v>
      </c>
      <c r="D114" s="14" t="s">
        <v>189</v>
      </c>
      <c r="E114" s="39" t="s">
        <v>190</v>
      </c>
      <c r="F114" s="23"/>
      <c r="G114" s="17">
        <f>G116</f>
        <v>0.454305953899237</v>
      </c>
      <c r="H114" s="23"/>
      <c r="I114" s="24" t="s">
        <v>33</v>
      </c>
      <c r="J114" s="60"/>
      <c r="K114" s="17">
        <f>K116</f>
        <v>3.17879492051433</v>
      </c>
      <c r="L114" s="9">
        <f t="shared" si="34"/>
        <v>699.703557312253</v>
      </c>
    </row>
    <row r="115" spans="2:12">
      <c r="B115" s="5"/>
      <c r="C115" s="2"/>
      <c r="D115" s="2"/>
      <c r="E115" s="4" t="s">
        <v>61</v>
      </c>
      <c r="F115" s="23"/>
      <c r="G115" s="9"/>
      <c r="H115" s="23"/>
      <c r="I115" s="24" t="s">
        <v>33</v>
      </c>
      <c r="J115" s="60"/>
      <c r="K115" s="9"/>
      <c r="L115" s="9"/>
    </row>
    <row r="116" spans="2:12">
      <c r="B116" s="5" t="str">
        <f t="shared" si="22"/>
        <v>Producto</v>
      </c>
      <c r="C116" s="2">
        <v>13141</v>
      </c>
      <c r="D116" s="2" t="s">
        <v>191</v>
      </c>
      <c r="E116" s="34" t="s">
        <v>192</v>
      </c>
      <c r="F116" s="23"/>
      <c r="G116" s="17">
        <f>SUM(G117)</f>
        <v>0.454305953899237</v>
      </c>
      <c r="H116" s="23"/>
      <c r="I116" s="24" t="s">
        <v>33</v>
      </c>
      <c r="J116" s="60"/>
      <c r="K116" s="17">
        <f>SUM(K117)</f>
        <v>3.17879492051433</v>
      </c>
      <c r="L116" s="9">
        <f t="shared" ref="L116:L120" si="37">(K116/G116)*100</f>
        <v>699.703557312253</v>
      </c>
    </row>
    <row r="117" spans="2:12">
      <c r="B117" s="5" t="str">
        <f t="shared" si="22"/>
        <v>Variedad</v>
      </c>
      <c r="C117" s="2">
        <v>1314165</v>
      </c>
      <c r="D117" s="2">
        <v>65</v>
      </c>
      <c r="E117" s="4" t="s">
        <v>193</v>
      </c>
      <c r="F117" s="23" t="s">
        <v>194</v>
      </c>
      <c r="G117" s="18">
        <v>0.454305953899237</v>
      </c>
      <c r="H117" s="19">
        <v>556.6</v>
      </c>
      <c r="I117" s="24">
        <f>(G117/H117)</f>
        <v>0.000816216230505277</v>
      </c>
      <c r="J117" s="54">
        <v>3894.55</v>
      </c>
      <c r="K117" s="17">
        <f>(I117*J117)</f>
        <v>3.17879492051433</v>
      </c>
      <c r="L117" s="9">
        <f t="shared" si="37"/>
        <v>699.703557312253</v>
      </c>
    </row>
    <row r="118" spans="2:12">
      <c r="B118" s="5"/>
      <c r="C118" s="2"/>
      <c r="D118" s="2"/>
      <c r="E118" s="4"/>
      <c r="F118" s="23"/>
      <c r="G118" s="9"/>
      <c r="H118" s="24"/>
      <c r="I118" s="24" t="s">
        <v>33</v>
      </c>
      <c r="J118" s="60"/>
      <c r="K118" s="17"/>
      <c r="L118" s="9"/>
    </row>
    <row r="119" spans="2:12">
      <c r="B119" s="5" t="str">
        <f t="shared" si="22"/>
        <v>Sublase</v>
      </c>
      <c r="C119" s="12" t="s">
        <v>195</v>
      </c>
      <c r="D119" s="12" t="s">
        <v>195</v>
      </c>
      <c r="E119" s="38" t="s">
        <v>196</v>
      </c>
      <c r="F119" s="23"/>
      <c r="G119" s="17">
        <f>G120+G135+G155+G160</f>
        <v>3.53742816246856</v>
      </c>
      <c r="H119" s="24"/>
      <c r="I119" s="24" t="s">
        <v>33</v>
      </c>
      <c r="J119" s="60"/>
      <c r="K119" s="17">
        <f>K120+K135+K155+K160</f>
        <v>28.8472543884806</v>
      </c>
      <c r="L119" s="9">
        <f t="shared" si="37"/>
        <v>815.48664915784</v>
      </c>
    </row>
    <row r="120" spans="2:12">
      <c r="B120" s="5" t="str">
        <f t="shared" si="22"/>
        <v>Grupo</v>
      </c>
      <c r="C120" s="14" t="s">
        <v>197</v>
      </c>
      <c r="D120" s="14" t="s">
        <v>197</v>
      </c>
      <c r="E120" s="39" t="s">
        <v>198</v>
      </c>
      <c r="F120" s="23"/>
      <c r="G120" s="17">
        <f>G122+G128+G132</f>
        <v>2.67092784865759</v>
      </c>
      <c r="H120" s="24"/>
      <c r="I120" s="24" t="s">
        <v>33</v>
      </c>
      <c r="J120" s="60"/>
      <c r="K120" s="17">
        <f>K122+K128+K132</f>
        <v>19.4144351674885</v>
      </c>
      <c r="L120" s="9">
        <f t="shared" si="37"/>
        <v>726.879806103567</v>
      </c>
    </row>
    <row r="121" spans="2:12">
      <c r="B121" s="5"/>
      <c r="C121" s="2"/>
      <c r="D121" s="2"/>
      <c r="E121" s="4" t="s">
        <v>61</v>
      </c>
      <c r="F121" s="23"/>
      <c r="G121" s="9"/>
      <c r="H121" s="23"/>
      <c r="I121" s="24" t="s">
        <v>33</v>
      </c>
      <c r="J121" s="60"/>
      <c r="K121" s="9"/>
      <c r="L121" s="9"/>
    </row>
    <row r="122" spans="2:12">
      <c r="B122" s="5" t="str">
        <f t="shared" si="22"/>
        <v>Producto</v>
      </c>
      <c r="C122" s="2" t="s">
        <v>199</v>
      </c>
      <c r="D122" s="2" t="s">
        <v>199</v>
      </c>
      <c r="E122" s="34" t="s">
        <v>200</v>
      </c>
      <c r="F122" s="23"/>
      <c r="G122" s="17">
        <f>SUM(G123:G127)</f>
        <v>2.47063729313041</v>
      </c>
      <c r="H122" s="23"/>
      <c r="I122" s="24" t="s">
        <v>33</v>
      </c>
      <c r="J122" s="60"/>
      <c r="K122" s="17">
        <f>SUM(K123:K127)</f>
        <v>17.9801003599093</v>
      </c>
      <c r="L122" s="9">
        <f t="shared" ref="L122:L135" si="38">(K122/G122)*100</f>
        <v>727.751516173693</v>
      </c>
    </row>
    <row r="123" spans="2:12">
      <c r="B123" s="5" t="str">
        <f t="shared" si="22"/>
        <v>Variedad</v>
      </c>
      <c r="C123" s="2" t="str">
        <f>CONCATENATE($C$122,D123)</f>
        <v>1321166</v>
      </c>
      <c r="D123" s="2">
        <v>66</v>
      </c>
      <c r="E123" s="4" t="s">
        <v>201</v>
      </c>
      <c r="F123" s="23" t="s">
        <v>202</v>
      </c>
      <c r="G123" s="18">
        <v>0.557132047053266</v>
      </c>
      <c r="H123" s="19">
        <v>194</v>
      </c>
      <c r="I123" s="24">
        <f t="shared" ref="I123:I127" si="39">(G123/H123)</f>
        <v>0.0028718146755323</v>
      </c>
      <c r="J123" s="51">
        <v>480</v>
      </c>
      <c r="K123" s="17">
        <f t="shared" ref="K123:K127" si="40">(I123*J123)</f>
        <v>1.3784710442555</v>
      </c>
      <c r="L123" s="9">
        <f t="shared" si="38"/>
        <v>247.422680412371</v>
      </c>
    </row>
    <row r="124" spans="2:12">
      <c r="B124" s="5" t="str">
        <f t="shared" si="22"/>
        <v>Variedad</v>
      </c>
      <c r="C124" s="2" t="str">
        <f>CONCATENATE($C$122,D124)</f>
        <v>1321167</v>
      </c>
      <c r="D124" s="2">
        <v>67</v>
      </c>
      <c r="E124" s="4" t="s">
        <v>203</v>
      </c>
      <c r="F124" s="23" t="s">
        <v>204</v>
      </c>
      <c r="G124" s="18">
        <v>0.387632881253554</v>
      </c>
      <c r="H124" s="19">
        <v>362.5</v>
      </c>
      <c r="I124" s="24">
        <f t="shared" si="39"/>
        <v>0.0010693320862167</v>
      </c>
      <c r="J124" s="51">
        <v>1728</v>
      </c>
      <c r="K124" s="17">
        <f t="shared" si="40"/>
        <v>1.84780584498246</v>
      </c>
      <c r="L124" s="9">
        <f t="shared" si="38"/>
        <v>476.689655172414</v>
      </c>
    </row>
    <row r="125" spans="2:12">
      <c r="B125" s="5" t="str">
        <f t="shared" si="22"/>
        <v>Variedad</v>
      </c>
      <c r="C125" s="2" t="str">
        <f>CONCATENATE($C$122,D125)</f>
        <v>1321168</v>
      </c>
      <c r="D125" s="2">
        <v>68</v>
      </c>
      <c r="E125" s="4" t="s">
        <v>205</v>
      </c>
      <c r="F125" s="4" t="s">
        <v>206</v>
      </c>
      <c r="G125" s="18">
        <v>0.891904747915802</v>
      </c>
      <c r="H125" s="19">
        <v>281.19</v>
      </c>
      <c r="I125" s="24">
        <f t="shared" si="39"/>
        <v>0.00317189355210286</v>
      </c>
      <c r="J125" s="54">
        <v>3500</v>
      </c>
      <c r="K125" s="17">
        <f t="shared" si="40"/>
        <v>11.10162743236</v>
      </c>
      <c r="L125" s="9">
        <f t="shared" si="38"/>
        <v>1244.70998257406</v>
      </c>
    </row>
    <row r="126" spans="2:12">
      <c r="B126" s="5" t="str">
        <f t="shared" si="22"/>
        <v>Variedad</v>
      </c>
      <c r="C126" s="2" t="str">
        <f>CONCATENATE($C$122,D126)</f>
        <v>1321169</v>
      </c>
      <c r="D126" s="2">
        <v>69</v>
      </c>
      <c r="E126" s="4" t="s">
        <v>207</v>
      </c>
      <c r="F126" s="4" t="s">
        <v>208</v>
      </c>
      <c r="G126" s="18">
        <v>0.608273756040156</v>
      </c>
      <c r="H126" s="19">
        <v>393.75</v>
      </c>
      <c r="I126" s="24">
        <f t="shared" si="39"/>
        <v>0.0015448222375623</v>
      </c>
      <c r="J126" s="54">
        <v>2300</v>
      </c>
      <c r="K126" s="17">
        <f t="shared" si="40"/>
        <v>3.55309114639329</v>
      </c>
      <c r="L126" s="9">
        <f t="shared" si="38"/>
        <v>584.126984126984</v>
      </c>
    </row>
    <row r="127" spans="2:12">
      <c r="B127" s="5" t="str">
        <f t="shared" si="22"/>
        <v>Variedad</v>
      </c>
      <c r="C127" s="2" t="str">
        <f>CONCATENATE($C$122,D127)</f>
        <v>1321170</v>
      </c>
      <c r="D127" s="2">
        <v>70</v>
      </c>
      <c r="E127" s="4" t="s">
        <v>209</v>
      </c>
      <c r="F127" s="23" t="s">
        <v>210</v>
      </c>
      <c r="G127" s="18">
        <v>0.0256938608676349</v>
      </c>
      <c r="H127" s="19">
        <v>1750</v>
      </c>
      <c r="I127" s="24">
        <f t="shared" si="39"/>
        <v>1.46822062100771e-5</v>
      </c>
      <c r="J127" s="54">
        <v>6750</v>
      </c>
      <c r="K127" s="17">
        <f t="shared" si="40"/>
        <v>0.0991048919180203</v>
      </c>
      <c r="L127" s="9">
        <f t="shared" si="38"/>
        <v>385.714285714286</v>
      </c>
    </row>
    <row r="128" spans="2:12">
      <c r="B128" s="5" t="str">
        <f t="shared" si="22"/>
        <v>Producto</v>
      </c>
      <c r="C128" s="2" t="s">
        <v>211</v>
      </c>
      <c r="D128" s="2" t="s">
        <v>211</v>
      </c>
      <c r="E128" s="34" t="s">
        <v>212</v>
      </c>
      <c r="F128" s="23"/>
      <c r="G128" s="17">
        <f>SUM(G129:G131)</f>
        <v>0.0965202075595087</v>
      </c>
      <c r="H128" s="24"/>
      <c r="I128" s="24" t="s">
        <v>33</v>
      </c>
      <c r="J128" s="60"/>
      <c r="K128" s="17">
        <f>SUM(K129:K131)</f>
        <v>0.508695967545454</v>
      </c>
      <c r="L128" s="9">
        <f t="shared" si="38"/>
        <v>527.035716569322</v>
      </c>
    </row>
    <row r="129" spans="2:12">
      <c r="B129" s="5" t="str">
        <f t="shared" si="22"/>
        <v>Variedad</v>
      </c>
      <c r="C129" s="2" t="str">
        <f>CONCATENATE($C$128,D129)</f>
        <v>1321271</v>
      </c>
      <c r="D129" s="2">
        <v>71</v>
      </c>
      <c r="E129" s="4" t="s">
        <v>213</v>
      </c>
      <c r="F129" s="23" t="s">
        <v>214</v>
      </c>
      <c r="G129" s="18">
        <v>0.0495643331296251</v>
      </c>
      <c r="H129" s="19">
        <v>1700</v>
      </c>
      <c r="I129" s="24">
        <f t="shared" ref="I129:I131" si="41">(G129/H129)</f>
        <v>2.91554900762501e-5</v>
      </c>
      <c r="J129" s="54">
        <v>6240</v>
      </c>
      <c r="K129" s="17">
        <f t="shared" ref="K129:K131" si="42">(I129*J129)</f>
        <v>0.1819302580758</v>
      </c>
      <c r="L129" s="9">
        <f t="shared" si="38"/>
        <v>367.058823529412</v>
      </c>
    </row>
    <row r="130" spans="2:12">
      <c r="B130" s="5" t="str">
        <f t="shared" si="22"/>
        <v>Variedad</v>
      </c>
      <c r="C130" s="2" t="str">
        <f>CONCATENATE($C$128,D130)</f>
        <v>1321272</v>
      </c>
      <c r="D130" s="2">
        <v>72</v>
      </c>
      <c r="E130" s="4" t="s">
        <v>215</v>
      </c>
      <c r="F130" s="23" t="s">
        <v>214</v>
      </c>
      <c r="G130" s="18">
        <v>0.0346841796871326</v>
      </c>
      <c r="H130" s="19">
        <v>750</v>
      </c>
      <c r="I130" s="24">
        <f t="shared" si="41"/>
        <v>4.62455729161768e-5</v>
      </c>
      <c r="J130" s="54">
        <v>4200</v>
      </c>
      <c r="K130" s="17">
        <f t="shared" si="42"/>
        <v>0.194231406247943</v>
      </c>
      <c r="L130" s="9">
        <f t="shared" si="38"/>
        <v>560</v>
      </c>
    </row>
    <row r="131" spans="2:12">
      <c r="B131" s="5" t="str">
        <f t="shared" si="22"/>
        <v>Variedad</v>
      </c>
      <c r="C131" s="2" t="str">
        <f>CONCATENATE($C$128,D131)</f>
        <v>1321273</v>
      </c>
      <c r="D131" s="2">
        <v>73</v>
      </c>
      <c r="E131" s="4" t="s">
        <v>216</v>
      </c>
      <c r="F131" s="23" t="s">
        <v>214</v>
      </c>
      <c r="G131" s="18">
        <v>0.012271694742751</v>
      </c>
      <c r="H131" s="19">
        <v>150</v>
      </c>
      <c r="I131" s="24">
        <f t="shared" si="41"/>
        <v>8.18112982850067e-5</v>
      </c>
      <c r="J131" s="54">
        <v>1620</v>
      </c>
      <c r="K131" s="17">
        <f t="shared" si="42"/>
        <v>0.132534303221711</v>
      </c>
      <c r="L131" s="9">
        <f t="shared" si="38"/>
        <v>1080</v>
      </c>
    </row>
    <row r="132" spans="2:12">
      <c r="B132" s="5" t="str">
        <f t="shared" si="22"/>
        <v>Producto</v>
      </c>
      <c r="C132" s="2">
        <v>13213</v>
      </c>
      <c r="D132" s="2" t="s">
        <v>217</v>
      </c>
      <c r="E132" s="34" t="s">
        <v>218</v>
      </c>
      <c r="F132" s="23"/>
      <c r="G132" s="17">
        <f>SUM(G133:G134)</f>
        <v>0.103770347967667</v>
      </c>
      <c r="H132" s="23"/>
      <c r="I132" s="24" t="s">
        <v>33</v>
      </c>
      <c r="J132" s="60"/>
      <c r="K132" s="17">
        <f>SUM(K133:K134)</f>
        <v>0.925638840033736</v>
      </c>
      <c r="L132" s="9">
        <f t="shared" si="38"/>
        <v>892.007069613131</v>
      </c>
    </row>
    <row r="133" spans="2:12">
      <c r="B133" s="5" t="str">
        <f t="shared" si="22"/>
        <v>Variedad</v>
      </c>
      <c r="C133" s="2">
        <v>1321374</v>
      </c>
      <c r="D133" s="2">
        <v>74</v>
      </c>
      <c r="E133" s="4" t="s">
        <v>219</v>
      </c>
      <c r="F133" s="23" t="s">
        <v>220</v>
      </c>
      <c r="G133" s="18">
        <v>0.0622556966784372</v>
      </c>
      <c r="H133" s="19">
        <v>102.2</v>
      </c>
      <c r="I133" s="24">
        <f t="shared" ref="I133:I154" si="43">(G133/H133)</f>
        <v>0.000609155544798798</v>
      </c>
      <c r="J133" s="54">
        <v>918</v>
      </c>
      <c r="K133" s="17">
        <f t="shared" ref="K133:K154" si="44">(I133*J133)</f>
        <v>0.559204790125297</v>
      </c>
      <c r="L133" s="9">
        <f t="shared" si="38"/>
        <v>898.238747553816</v>
      </c>
    </row>
    <row r="134" spans="2:12">
      <c r="B134" s="5" t="str">
        <f t="shared" si="22"/>
        <v>Variedad</v>
      </c>
      <c r="C134" s="2">
        <v>1321375</v>
      </c>
      <c r="D134" s="2">
        <v>75</v>
      </c>
      <c r="E134" s="4" t="s">
        <v>221</v>
      </c>
      <c r="F134" s="23" t="s">
        <v>222</v>
      </c>
      <c r="G134" s="18">
        <v>0.0415146512892298</v>
      </c>
      <c r="H134" s="19">
        <v>190.333333333333</v>
      </c>
      <c r="I134" s="24">
        <f t="shared" si="43"/>
        <v>0.00021811550589788</v>
      </c>
      <c r="J134" s="54">
        <v>1680</v>
      </c>
      <c r="K134" s="17">
        <f t="shared" si="44"/>
        <v>0.366434049908439</v>
      </c>
      <c r="L134" s="9">
        <f t="shared" si="38"/>
        <v>882.661996497375</v>
      </c>
    </row>
    <row r="135" spans="2:12">
      <c r="B135" s="5" t="str">
        <f t="shared" si="22"/>
        <v>Grupo</v>
      </c>
      <c r="C135" s="14" t="s">
        <v>223</v>
      </c>
      <c r="D135" s="14" t="s">
        <v>223</v>
      </c>
      <c r="E135" s="39" t="s">
        <v>224</v>
      </c>
      <c r="F135" s="23"/>
      <c r="G135" s="17">
        <f>G137</f>
        <v>0.413786207107135</v>
      </c>
      <c r="H135" s="24"/>
      <c r="I135" s="24" t="s">
        <v>33</v>
      </c>
      <c r="J135" s="60"/>
      <c r="K135" s="17">
        <f>K137</f>
        <v>5.18852102818577</v>
      </c>
      <c r="L135" s="9">
        <f t="shared" si="38"/>
        <v>1253.91347973143</v>
      </c>
    </row>
    <row r="136" spans="2:12">
      <c r="B136" s="5"/>
      <c r="C136" s="2"/>
      <c r="D136" s="2"/>
      <c r="E136" s="4" t="s">
        <v>61</v>
      </c>
      <c r="F136" s="23"/>
      <c r="G136" s="9"/>
      <c r="H136" s="24"/>
      <c r="I136" s="24" t="s">
        <v>33</v>
      </c>
      <c r="J136" s="60"/>
      <c r="K136" s="17"/>
      <c r="L136" s="9"/>
    </row>
    <row r="137" spans="2:12">
      <c r="B137" s="5" t="str">
        <f t="shared" si="22"/>
        <v>Producto</v>
      </c>
      <c r="C137" s="2" t="s">
        <v>225</v>
      </c>
      <c r="D137" s="2" t="s">
        <v>225</v>
      </c>
      <c r="E137" s="34" t="s">
        <v>226</v>
      </c>
      <c r="F137" s="23"/>
      <c r="G137" s="17">
        <f>SUM(G138:G154)</f>
        <v>0.413786207107135</v>
      </c>
      <c r="H137" s="23"/>
      <c r="I137" s="24" t="s">
        <v>33</v>
      </c>
      <c r="J137" s="60"/>
      <c r="K137" s="17">
        <f>SUM(K138:K154)</f>
        <v>5.18852102818577</v>
      </c>
      <c r="L137" s="9">
        <f t="shared" ref="L137:L155" si="45">(K137/G137)*100</f>
        <v>1253.91347973143</v>
      </c>
    </row>
    <row r="138" spans="2:12">
      <c r="B138" s="5" t="str">
        <f t="shared" si="22"/>
        <v>Variedad</v>
      </c>
      <c r="C138" s="2" t="str">
        <f>CONCATENATE($C$137,D138)</f>
        <v>1322076</v>
      </c>
      <c r="D138" s="2">
        <v>76</v>
      </c>
      <c r="E138" s="4" t="s">
        <v>227</v>
      </c>
      <c r="F138" s="23" t="s">
        <v>228</v>
      </c>
      <c r="G138" s="18">
        <v>0.115607902566217</v>
      </c>
      <c r="H138" s="19">
        <v>80.0833333333333</v>
      </c>
      <c r="I138" s="24">
        <f t="shared" si="43"/>
        <v>0.00144359503724725</v>
      </c>
      <c r="J138" s="54">
        <v>1284</v>
      </c>
      <c r="K138" s="17">
        <f t="shared" si="44"/>
        <v>1.85357602782547</v>
      </c>
      <c r="L138" s="9">
        <f t="shared" si="45"/>
        <v>1603.32986472425</v>
      </c>
    </row>
    <row r="139" spans="2:12">
      <c r="B139" s="5" t="str">
        <f t="shared" ref="B139:B202" si="46">IF(LEN(C139)=1,"Division",IF(LEN(C139)=2,"Clase",IF(LEN(C139)=3,"Sublase",IF(LEN(C139)=4,"Grupo",IF(LEN(C139)=5,"Producto","Variedad")))))</f>
        <v>Variedad</v>
      </c>
      <c r="C139" s="2" t="str">
        <f t="shared" ref="C139:C154" si="47">CONCATENATE($C$137,D139)</f>
        <v>1322077</v>
      </c>
      <c r="D139" s="2">
        <v>77</v>
      </c>
      <c r="E139" s="4" t="s">
        <v>229</v>
      </c>
      <c r="F139" s="23" t="s">
        <v>228</v>
      </c>
      <c r="G139" s="18">
        <v>0.0502300146840668</v>
      </c>
      <c r="H139" s="19">
        <v>364.66</v>
      </c>
      <c r="I139" s="24">
        <f t="shared" si="43"/>
        <v>0.00013774478880071</v>
      </c>
      <c r="J139" s="54">
        <v>2160</v>
      </c>
      <c r="K139" s="17">
        <f t="shared" si="44"/>
        <v>0.297528743809533</v>
      </c>
      <c r="L139" s="9">
        <f t="shared" si="45"/>
        <v>592.332583776669</v>
      </c>
    </row>
    <row r="140" spans="2:12">
      <c r="B140" s="5" t="str">
        <f t="shared" si="46"/>
        <v>Variedad</v>
      </c>
      <c r="C140" s="2" t="str">
        <f t="shared" si="47"/>
        <v>1322078</v>
      </c>
      <c r="D140" s="2">
        <v>78</v>
      </c>
      <c r="E140" s="4" t="s">
        <v>230</v>
      </c>
      <c r="F140" s="23" t="s">
        <v>231</v>
      </c>
      <c r="G140" s="18">
        <v>0.0262401538824212</v>
      </c>
      <c r="H140" s="19">
        <v>900</v>
      </c>
      <c r="I140" s="24">
        <f t="shared" si="43"/>
        <v>2.91557265360236e-5</v>
      </c>
      <c r="J140" s="54">
        <v>4320</v>
      </c>
      <c r="K140" s="17">
        <f t="shared" si="44"/>
        <v>0.125952738635622</v>
      </c>
      <c r="L140" s="9">
        <f t="shared" si="45"/>
        <v>480</v>
      </c>
    </row>
    <row r="141" spans="2:12">
      <c r="B141" s="5" t="str">
        <f t="shared" si="46"/>
        <v>Variedad</v>
      </c>
      <c r="C141" s="2" t="str">
        <f t="shared" si="47"/>
        <v>1322079</v>
      </c>
      <c r="D141" s="2">
        <v>79</v>
      </c>
      <c r="E141" s="4" t="s">
        <v>232</v>
      </c>
      <c r="F141" s="23" t="s">
        <v>228</v>
      </c>
      <c r="G141" s="18">
        <v>0.0164249687889415</v>
      </c>
      <c r="H141" s="19">
        <v>31.075</v>
      </c>
      <c r="I141" s="24">
        <f t="shared" si="43"/>
        <v>0.000528558931261191</v>
      </c>
      <c r="J141" s="54">
        <v>291.12</v>
      </c>
      <c r="K141" s="17">
        <f t="shared" si="44"/>
        <v>0.153874076068758</v>
      </c>
      <c r="L141" s="9">
        <f t="shared" si="45"/>
        <v>936.830249396621</v>
      </c>
    </row>
    <row r="142" spans="2:12">
      <c r="B142" s="5" t="str">
        <f t="shared" si="46"/>
        <v>Variedad</v>
      </c>
      <c r="C142" s="2" t="str">
        <f t="shared" si="47"/>
        <v>1322080</v>
      </c>
      <c r="D142" s="2">
        <v>80</v>
      </c>
      <c r="E142" s="4" t="s">
        <v>233</v>
      </c>
      <c r="F142" s="23" t="s">
        <v>222</v>
      </c>
      <c r="G142" s="18">
        <v>0.00889625512158746</v>
      </c>
      <c r="H142" s="19">
        <v>1875</v>
      </c>
      <c r="I142" s="24">
        <f t="shared" si="43"/>
        <v>4.74466939817998e-6</v>
      </c>
      <c r="J142" s="54">
        <v>18600</v>
      </c>
      <c r="K142" s="17">
        <f t="shared" si="44"/>
        <v>0.0882508508061476</v>
      </c>
      <c r="L142" s="9">
        <f t="shared" si="45"/>
        <v>992</v>
      </c>
    </row>
    <row r="143" spans="2:12">
      <c r="B143" s="5" t="str">
        <f t="shared" si="46"/>
        <v>Variedad</v>
      </c>
      <c r="C143" s="2" t="str">
        <f t="shared" si="47"/>
        <v>1322081</v>
      </c>
      <c r="D143" s="2">
        <v>81</v>
      </c>
      <c r="E143" s="4" t="s">
        <v>234</v>
      </c>
      <c r="F143" s="23" t="s">
        <v>228</v>
      </c>
      <c r="G143" s="18">
        <v>0.0337616318807052</v>
      </c>
      <c r="H143" s="19">
        <v>31.225</v>
      </c>
      <c r="I143" s="24">
        <f t="shared" si="43"/>
        <v>0.00108123720995053</v>
      </c>
      <c r="J143" s="54">
        <v>339.6</v>
      </c>
      <c r="K143" s="17">
        <f t="shared" si="44"/>
        <v>0.367188156499199</v>
      </c>
      <c r="L143" s="9">
        <f t="shared" si="45"/>
        <v>1087.59007205765</v>
      </c>
    </row>
    <row r="144" spans="2:12">
      <c r="B144" s="5" t="str">
        <f t="shared" si="46"/>
        <v>Variedad</v>
      </c>
      <c r="C144" s="2" t="str">
        <f t="shared" si="47"/>
        <v>1322082</v>
      </c>
      <c r="D144" s="2">
        <v>82</v>
      </c>
      <c r="E144" s="4" t="s">
        <v>235</v>
      </c>
      <c r="F144" s="23" t="s">
        <v>228</v>
      </c>
      <c r="G144" s="18">
        <v>0.0135270833263991</v>
      </c>
      <c r="H144" s="19">
        <v>142.5</v>
      </c>
      <c r="I144" s="24">
        <f t="shared" si="43"/>
        <v>9.4926900536134e-5</v>
      </c>
      <c r="J144" s="54">
        <v>3180</v>
      </c>
      <c r="K144" s="17">
        <f t="shared" si="44"/>
        <v>0.301867543704906</v>
      </c>
      <c r="L144" s="9">
        <f t="shared" si="45"/>
        <v>2231.57894736842</v>
      </c>
    </row>
    <row r="145" spans="2:12">
      <c r="B145" s="5" t="str">
        <f t="shared" si="46"/>
        <v>Variedad</v>
      </c>
      <c r="C145" s="2" t="str">
        <f t="shared" si="47"/>
        <v>1322083</v>
      </c>
      <c r="D145" s="2">
        <v>83</v>
      </c>
      <c r="E145" s="4" t="s">
        <v>236</v>
      </c>
      <c r="F145" s="23" t="s">
        <v>228</v>
      </c>
      <c r="G145" s="18">
        <v>0.0056655288818243</v>
      </c>
      <c r="H145" s="19">
        <v>31.075</v>
      </c>
      <c r="I145" s="24">
        <f t="shared" si="43"/>
        <v>0.000182317904483485</v>
      </c>
      <c r="J145" s="54">
        <v>311.88</v>
      </c>
      <c r="K145" s="17">
        <f t="shared" si="44"/>
        <v>0.0568613080503093</v>
      </c>
      <c r="L145" s="9">
        <f t="shared" si="45"/>
        <v>1003.63636363636</v>
      </c>
    </row>
    <row r="146" spans="2:12">
      <c r="B146" s="5" t="str">
        <f t="shared" si="46"/>
        <v>Variedad</v>
      </c>
      <c r="C146" s="2" t="str">
        <f t="shared" si="47"/>
        <v>1322084</v>
      </c>
      <c r="D146" s="2">
        <v>84</v>
      </c>
      <c r="E146" s="4" t="s">
        <v>237</v>
      </c>
      <c r="F146" s="23" t="s">
        <v>228</v>
      </c>
      <c r="G146" s="18">
        <v>0.0128650196064925</v>
      </c>
      <c r="H146" s="19">
        <v>269</v>
      </c>
      <c r="I146" s="24">
        <f t="shared" si="43"/>
        <v>4.78253516969981e-5</v>
      </c>
      <c r="J146" s="54">
        <v>1140</v>
      </c>
      <c r="K146" s="17">
        <f t="shared" si="44"/>
        <v>0.0545209009345779</v>
      </c>
      <c r="L146" s="9">
        <f t="shared" si="45"/>
        <v>423.791821561338</v>
      </c>
    </row>
    <row r="147" spans="2:12">
      <c r="B147" s="5" t="str">
        <f t="shared" si="46"/>
        <v>Variedad</v>
      </c>
      <c r="C147" s="2" t="str">
        <f t="shared" si="47"/>
        <v>1322085</v>
      </c>
      <c r="D147" s="2">
        <v>85</v>
      </c>
      <c r="E147" s="4" t="s">
        <v>238</v>
      </c>
      <c r="F147" s="23" t="s">
        <v>228</v>
      </c>
      <c r="G147" s="18">
        <v>0.0375277976316497</v>
      </c>
      <c r="H147" s="19">
        <v>133.08</v>
      </c>
      <c r="I147" s="24">
        <f t="shared" si="43"/>
        <v>0.000281994271352943</v>
      </c>
      <c r="J147" s="54">
        <v>2280</v>
      </c>
      <c r="K147" s="17">
        <f t="shared" si="44"/>
        <v>0.642946938684711</v>
      </c>
      <c r="L147" s="9">
        <f t="shared" si="45"/>
        <v>1713.25518485122</v>
      </c>
    </row>
    <row r="148" spans="2:12">
      <c r="B148" s="5" t="str">
        <f t="shared" si="46"/>
        <v>Variedad</v>
      </c>
      <c r="C148" s="2" t="str">
        <f t="shared" si="47"/>
        <v>1322086</v>
      </c>
      <c r="D148" s="2">
        <v>86</v>
      </c>
      <c r="E148" s="4" t="s">
        <v>239</v>
      </c>
      <c r="F148" s="23" t="s">
        <v>228</v>
      </c>
      <c r="G148" s="18">
        <v>0.00691006396186744</v>
      </c>
      <c r="H148" s="19">
        <v>120</v>
      </c>
      <c r="I148" s="24">
        <f t="shared" si="43"/>
        <v>5.75838663488953e-5</v>
      </c>
      <c r="J148" s="54">
        <v>2148</v>
      </c>
      <c r="K148" s="17">
        <f t="shared" si="44"/>
        <v>0.123690144917427</v>
      </c>
      <c r="L148" s="9">
        <f t="shared" si="45"/>
        <v>1790</v>
      </c>
    </row>
    <row r="149" spans="2:12">
      <c r="B149" s="5" t="str">
        <f t="shared" si="46"/>
        <v>Variedad</v>
      </c>
      <c r="C149" s="2" t="str">
        <f t="shared" si="47"/>
        <v>1322087</v>
      </c>
      <c r="D149" s="2">
        <v>87</v>
      </c>
      <c r="E149" s="4" t="s">
        <v>240</v>
      </c>
      <c r="F149" s="23" t="s">
        <v>228</v>
      </c>
      <c r="G149" s="18">
        <v>0.0167578095661623</v>
      </c>
      <c r="H149" s="19">
        <v>120</v>
      </c>
      <c r="I149" s="24">
        <f t="shared" si="43"/>
        <v>0.000139648413051353</v>
      </c>
      <c r="J149" s="51">
        <v>2160</v>
      </c>
      <c r="K149" s="17">
        <f t="shared" si="44"/>
        <v>0.301640572190921</v>
      </c>
      <c r="L149" s="9">
        <f t="shared" si="45"/>
        <v>1800</v>
      </c>
    </row>
    <row r="150" spans="2:12">
      <c r="B150" s="5" t="str">
        <f t="shared" si="46"/>
        <v>Variedad</v>
      </c>
      <c r="C150" s="2" t="str">
        <f t="shared" si="47"/>
        <v>1322088</v>
      </c>
      <c r="D150" s="2">
        <v>88</v>
      </c>
      <c r="E150" s="4" t="s">
        <v>241</v>
      </c>
      <c r="F150" s="23" t="s">
        <v>228</v>
      </c>
      <c r="G150" s="18">
        <v>0.0227127652107873</v>
      </c>
      <c r="H150" s="19">
        <v>128.5</v>
      </c>
      <c r="I150" s="24">
        <f t="shared" si="43"/>
        <v>0.000176753036659823</v>
      </c>
      <c r="J150" s="54">
        <v>3000</v>
      </c>
      <c r="K150" s="17">
        <f t="shared" si="44"/>
        <v>0.53025910997947</v>
      </c>
      <c r="L150" s="9">
        <f t="shared" si="45"/>
        <v>2334.63035019455</v>
      </c>
    </row>
    <row r="151" spans="2:12">
      <c r="B151" s="5" t="str">
        <f t="shared" si="46"/>
        <v>Variedad</v>
      </c>
      <c r="C151" s="2" t="str">
        <f t="shared" si="47"/>
        <v>1322089</v>
      </c>
      <c r="D151" s="2">
        <v>89</v>
      </c>
      <c r="E151" s="4" t="s">
        <v>242</v>
      </c>
      <c r="F151" s="23" t="s">
        <v>243</v>
      </c>
      <c r="G151" s="18">
        <v>0.0115408921666791</v>
      </c>
      <c r="H151" s="19">
        <v>218.29</v>
      </c>
      <c r="I151" s="24">
        <f t="shared" si="43"/>
        <v>5.28695412830597e-5</v>
      </c>
      <c r="J151" s="54">
        <v>1140</v>
      </c>
      <c r="K151" s="17">
        <f t="shared" si="44"/>
        <v>0.060271277062688</v>
      </c>
      <c r="L151" s="9">
        <f t="shared" si="45"/>
        <v>522.24105547666</v>
      </c>
    </row>
    <row r="152" spans="2:12">
      <c r="B152" s="5" t="str">
        <f t="shared" si="46"/>
        <v>Variedad</v>
      </c>
      <c r="C152" s="2" t="str">
        <f t="shared" si="47"/>
        <v>1322090</v>
      </c>
      <c r="D152" s="2">
        <v>90</v>
      </c>
      <c r="E152" s="4" t="s">
        <v>244</v>
      </c>
      <c r="F152" s="23" t="s">
        <v>245</v>
      </c>
      <c r="G152" s="18">
        <v>0.0114178857924888</v>
      </c>
      <c r="H152" s="19">
        <v>122.47</v>
      </c>
      <c r="I152" s="24">
        <f t="shared" si="43"/>
        <v>9.32300628112093e-5</v>
      </c>
      <c r="J152" s="54">
        <v>1320</v>
      </c>
      <c r="K152" s="17">
        <f t="shared" si="44"/>
        <v>0.123063682910796</v>
      </c>
      <c r="L152" s="9">
        <f t="shared" si="45"/>
        <v>1077.81497509594</v>
      </c>
    </row>
    <row r="153" spans="2:12">
      <c r="B153" s="5" t="str">
        <f t="shared" si="46"/>
        <v>Variedad</v>
      </c>
      <c r="C153" s="2" t="str">
        <f t="shared" si="47"/>
        <v>1322091</v>
      </c>
      <c r="D153" s="2">
        <v>91</v>
      </c>
      <c r="E153" s="4" t="s">
        <v>246</v>
      </c>
      <c r="F153" s="23" t="s">
        <v>243</v>
      </c>
      <c r="G153" s="18">
        <v>0.00967408954661442</v>
      </c>
      <c r="H153" s="19">
        <v>218.29</v>
      </c>
      <c r="I153" s="24">
        <f t="shared" si="43"/>
        <v>4.43176029438564e-5</v>
      </c>
      <c r="J153" s="54">
        <v>660</v>
      </c>
      <c r="K153" s="17">
        <f t="shared" si="44"/>
        <v>0.0292496179429452</v>
      </c>
      <c r="L153" s="9">
        <f t="shared" si="45"/>
        <v>302.350084749645</v>
      </c>
    </row>
    <row r="154" spans="2:12">
      <c r="B154" s="5" t="str">
        <f t="shared" si="46"/>
        <v>Variedad</v>
      </c>
      <c r="C154" s="2" t="str">
        <f t="shared" si="47"/>
        <v>1322092</v>
      </c>
      <c r="D154" s="2">
        <v>92</v>
      </c>
      <c r="E154" s="4" t="s">
        <v>247</v>
      </c>
      <c r="F154" s="23" t="s">
        <v>228</v>
      </c>
      <c r="G154" s="18">
        <v>0.0140263444922304</v>
      </c>
      <c r="H154" s="19">
        <v>409</v>
      </c>
      <c r="I154" s="24">
        <f t="shared" si="43"/>
        <v>3.42942408122993e-5</v>
      </c>
      <c r="J154" s="54">
        <v>2268</v>
      </c>
      <c r="K154" s="17">
        <f t="shared" si="44"/>
        <v>0.0777793381622947</v>
      </c>
      <c r="L154" s="9">
        <f t="shared" si="45"/>
        <v>554.523227383863</v>
      </c>
    </row>
    <row r="155" spans="2:12">
      <c r="B155" s="5" t="str">
        <f t="shared" si="46"/>
        <v>Grupo</v>
      </c>
      <c r="C155" s="14" t="s">
        <v>248</v>
      </c>
      <c r="D155" s="14" t="s">
        <v>248</v>
      </c>
      <c r="E155" s="39" t="s">
        <v>249</v>
      </c>
      <c r="F155" s="23"/>
      <c r="G155" s="17">
        <f>G157</f>
        <v>0.188966733432597</v>
      </c>
      <c r="H155" s="24"/>
      <c r="I155" s="24" t="s">
        <v>33</v>
      </c>
      <c r="J155" s="60"/>
      <c r="K155" s="17">
        <f>K157</f>
        <v>1.07148530639799</v>
      </c>
      <c r="L155" s="9">
        <f t="shared" si="45"/>
        <v>567.023246332498</v>
      </c>
    </row>
    <row r="156" spans="2:12">
      <c r="B156" s="5"/>
      <c r="C156" s="2"/>
      <c r="D156" s="2"/>
      <c r="E156" s="4" t="s">
        <v>61</v>
      </c>
      <c r="F156" s="40"/>
      <c r="G156" s="9"/>
      <c r="H156" s="24"/>
      <c r="I156" s="24" t="s">
        <v>33</v>
      </c>
      <c r="J156" s="60"/>
      <c r="K156" s="9"/>
      <c r="L156" s="9"/>
    </row>
    <row r="157" spans="2:12">
      <c r="B157" s="5" t="str">
        <f t="shared" si="46"/>
        <v>Producto</v>
      </c>
      <c r="C157" s="2">
        <v>13231</v>
      </c>
      <c r="D157" s="2" t="s">
        <v>250</v>
      </c>
      <c r="E157" s="34" t="s">
        <v>251</v>
      </c>
      <c r="F157" s="23"/>
      <c r="G157" s="17">
        <f>SUM(G158:G159)</f>
        <v>0.188966733432597</v>
      </c>
      <c r="H157" s="24"/>
      <c r="I157" s="24" t="s">
        <v>33</v>
      </c>
      <c r="J157" s="60"/>
      <c r="K157" s="17">
        <f>SUM(K158:K159)</f>
        <v>1.07148530639799</v>
      </c>
      <c r="L157" s="9">
        <f t="shared" ref="L157:L160" si="48">(K157/G157)*100</f>
        <v>567.023246332498</v>
      </c>
    </row>
    <row r="158" spans="2:12">
      <c r="B158" s="5" t="str">
        <f t="shared" si="46"/>
        <v>Variedad</v>
      </c>
      <c r="C158" s="2">
        <v>1323193</v>
      </c>
      <c r="D158" s="2">
        <v>93</v>
      </c>
      <c r="E158" s="4" t="s">
        <v>252</v>
      </c>
      <c r="F158" s="23" t="s">
        <v>253</v>
      </c>
      <c r="G158" s="18">
        <v>0.151174833879892</v>
      </c>
      <c r="H158" s="19">
        <v>205</v>
      </c>
      <c r="I158" s="24">
        <f t="shared" ref="I158:I166" si="49">(G158/H158)</f>
        <v>0.000737438214048254</v>
      </c>
      <c r="J158" s="54">
        <v>1244.79</v>
      </c>
      <c r="K158" s="17">
        <f t="shared" ref="K158:K166" si="50">(I158*J158)</f>
        <v>0.917955714465126</v>
      </c>
      <c r="L158" s="9">
        <f t="shared" si="48"/>
        <v>607.214634146341</v>
      </c>
    </row>
    <row r="159" spans="2:12">
      <c r="B159" s="5" t="str">
        <f t="shared" si="46"/>
        <v>Variedad</v>
      </c>
      <c r="C159" s="2">
        <v>1323194</v>
      </c>
      <c r="D159" s="2">
        <v>94</v>
      </c>
      <c r="E159" s="4" t="s">
        <v>254</v>
      </c>
      <c r="F159" s="23" t="s">
        <v>228</v>
      </c>
      <c r="G159" s="18">
        <v>0.0377918995527054</v>
      </c>
      <c r="H159" s="19">
        <v>960</v>
      </c>
      <c r="I159" s="24">
        <f t="shared" si="49"/>
        <v>3.93665620340681e-5</v>
      </c>
      <c r="J159" s="54">
        <v>3900</v>
      </c>
      <c r="K159" s="17">
        <f t="shared" si="50"/>
        <v>0.153529591932866</v>
      </c>
      <c r="L159" s="9">
        <f t="shared" si="48"/>
        <v>406.25</v>
      </c>
    </row>
    <row r="160" spans="2:12">
      <c r="B160" s="5" t="str">
        <f t="shared" si="46"/>
        <v>Grupo</v>
      </c>
      <c r="C160" s="14" t="s">
        <v>255</v>
      </c>
      <c r="D160" s="14" t="s">
        <v>255</v>
      </c>
      <c r="E160" s="39" t="s">
        <v>256</v>
      </c>
      <c r="F160" s="23"/>
      <c r="G160" s="17">
        <f>G162</f>
        <v>0.263747373271236</v>
      </c>
      <c r="H160" s="24"/>
      <c r="I160" s="24" t="s">
        <v>33</v>
      </c>
      <c r="J160" s="60"/>
      <c r="K160" s="17">
        <f>K162</f>
        <v>3.17281288640836</v>
      </c>
      <c r="L160" s="9">
        <f t="shared" si="48"/>
        <v>1202.97421242769</v>
      </c>
    </row>
    <row r="161" spans="2:12">
      <c r="B161" s="5"/>
      <c r="C161" s="2"/>
      <c r="D161" s="2"/>
      <c r="E161" s="4" t="s">
        <v>61</v>
      </c>
      <c r="F161" s="23"/>
      <c r="G161" s="9"/>
      <c r="H161" s="24"/>
      <c r="I161" s="24" t="s">
        <v>33</v>
      </c>
      <c r="J161" s="60"/>
      <c r="K161" s="9"/>
      <c r="L161" s="9"/>
    </row>
    <row r="162" spans="2:12">
      <c r="B162" s="5" t="str">
        <f t="shared" si="46"/>
        <v>Producto</v>
      </c>
      <c r="C162" s="2" t="s">
        <v>257</v>
      </c>
      <c r="D162" s="2" t="s">
        <v>257</v>
      </c>
      <c r="E162" s="34" t="s">
        <v>258</v>
      </c>
      <c r="F162" s="23"/>
      <c r="G162" s="17">
        <f>SUM(G163:G166)</f>
        <v>0.263747373271236</v>
      </c>
      <c r="H162" s="23"/>
      <c r="I162" s="24" t="s">
        <v>33</v>
      </c>
      <c r="J162" s="60"/>
      <c r="K162" s="17">
        <f>SUM(K163:K166)</f>
        <v>3.17281288640836</v>
      </c>
      <c r="L162" s="9">
        <f t="shared" ref="L162:L166" si="51">(K162/G162)*100</f>
        <v>1202.97421242769</v>
      </c>
    </row>
    <row r="163" spans="2:12">
      <c r="B163" s="5" t="str">
        <f t="shared" si="46"/>
        <v>Variedad</v>
      </c>
      <c r="C163" s="2" t="str">
        <f>_xlfn.CONCAT($C$162,D163)</f>
        <v>1324195</v>
      </c>
      <c r="D163" s="2">
        <v>95</v>
      </c>
      <c r="E163" s="4" t="s">
        <v>259</v>
      </c>
      <c r="F163" s="23" t="s">
        <v>260</v>
      </c>
      <c r="G163" s="18">
        <v>0.11098069219594</v>
      </c>
      <c r="H163" s="19">
        <v>38.6075</v>
      </c>
      <c r="I163" s="24">
        <f t="shared" si="49"/>
        <v>0.00287458893209713</v>
      </c>
      <c r="J163" s="54">
        <v>267.86</v>
      </c>
      <c r="K163" s="17">
        <f t="shared" si="50"/>
        <v>0.769987391351538</v>
      </c>
      <c r="L163" s="9">
        <f t="shared" si="51"/>
        <v>693.803017548404</v>
      </c>
    </row>
    <row r="164" spans="2:12">
      <c r="B164" s="5" t="str">
        <f t="shared" si="46"/>
        <v>Variedad</v>
      </c>
      <c r="C164" s="2" t="str">
        <f>_xlfn.CONCAT($C$162,D164)</f>
        <v>1324196</v>
      </c>
      <c r="D164" s="2">
        <v>96</v>
      </c>
      <c r="E164" s="4" t="s">
        <v>261</v>
      </c>
      <c r="F164" s="23" t="s">
        <v>260</v>
      </c>
      <c r="G164" s="18">
        <v>0.0648858623853888</v>
      </c>
      <c r="H164" s="19">
        <v>23.4575</v>
      </c>
      <c r="I164" s="24">
        <f t="shared" si="49"/>
        <v>0.00276610305383731</v>
      </c>
      <c r="J164" s="54">
        <v>218</v>
      </c>
      <c r="K164" s="17">
        <f t="shared" si="50"/>
        <v>0.603010465736535</v>
      </c>
      <c r="L164" s="9">
        <f t="shared" si="51"/>
        <v>929.340296280507</v>
      </c>
    </row>
    <row r="165" spans="2:12">
      <c r="B165" s="5" t="str">
        <f t="shared" si="46"/>
        <v>Variedad</v>
      </c>
      <c r="C165" s="2" t="str">
        <f>_xlfn.CONCAT($C$162,D165)</f>
        <v>1324197</v>
      </c>
      <c r="D165" s="2">
        <v>97</v>
      </c>
      <c r="E165" s="4" t="s">
        <v>262</v>
      </c>
      <c r="F165" s="23" t="s">
        <v>260</v>
      </c>
      <c r="G165" s="18">
        <v>0.0275136316387445</v>
      </c>
      <c r="H165" s="19">
        <v>16.6083333333333</v>
      </c>
      <c r="I165" s="24">
        <f t="shared" si="49"/>
        <v>0.00165661605451548</v>
      </c>
      <c r="J165" s="54">
        <v>233.21</v>
      </c>
      <c r="K165" s="17">
        <f t="shared" si="50"/>
        <v>0.386339430073555</v>
      </c>
      <c r="L165" s="9">
        <f t="shared" si="51"/>
        <v>1404.17461113899</v>
      </c>
    </row>
    <row r="166" spans="2:12">
      <c r="B166" s="5" t="str">
        <f t="shared" si="46"/>
        <v>Variedad</v>
      </c>
      <c r="C166" s="2" t="str">
        <f>_xlfn.CONCAT($C$162,D166)</f>
        <v>1324198</v>
      </c>
      <c r="D166" s="2">
        <v>98</v>
      </c>
      <c r="E166" s="4" t="s">
        <v>263</v>
      </c>
      <c r="F166" s="23" t="s">
        <v>260</v>
      </c>
      <c r="G166" s="18">
        <v>0.0603671870511624</v>
      </c>
      <c r="H166" s="19">
        <v>10.25</v>
      </c>
      <c r="I166" s="24">
        <f t="shared" si="49"/>
        <v>0.00588948166352804</v>
      </c>
      <c r="J166" s="58">
        <v>240</v>
      </c>
      <c r="K166" s="17">
        <f t="shared" si="50"/>
        <v>1.41347559924673</v>
      </c>
      <c r="L166" s="9">
        <f t="shared" si="51"/>
        <v>2341.46341463415</v>
      </c>
    </row>
    <row r="167" spans="2:12">
      <c r="B167" s="5"/>
      <c r="C167" s="2"/>
      <c r="D167" s="2"/>
      <c r="E167" s="4"/>
      <c r="F167" s="23"/>
      <c r="G167" s="9"/>
      <c r="H167" s="24"/>
      <c r="I167" s="24" t="s">
        <v>33</v>
      </c>
      <c r="J167" s="60"/>
      <c r="K167" s="17"/>
      <c r="L167" s="9"/>
    </row>
    <row r="168" spans="2:12">
      <c r="B168" s="5" t="str">
        <f t="shared" si="46"/>
        <v>Sublase</v>
      </c>
      <c r="C168" s="12" t="s">
        <v>264</v>
      </c>
      <c r="D168" s="12" t="s">
        <v>264</v>
      </c>
      <c r="E168" s="38" t="s">
        <v>265</v>
      </c>
      <c r="F168" s="23"/>
      <c r="G168" s="17">
        <f>G169+G173</f>
        <v>0.87167381719603</v>
      </c>
      <c r="H168" s="23"/>
      <c r="I168" s="24" t="s">
        <v>33</v>
      </c>
      <c r="J168" s="60"/>
      <c r="K168" s="17">
        <f>K169+K173</f>
        <v>12.7084417035911</v>
      </c>
      <c r="L168" s="9">
        <f t="shared" ref="L168:L173" si="52">(K168/G168)*100</f>
        <v>1457.93546311522</v>
      </c>
    </row>
    <row r="169" spans="2:12">
      <c r="B169" s="5" t="str">
        <f t="shared" si="46"/>
        <v>Grupo</v>
      </c>
      <c r="C169" s="2" t="s">
        <v>266</v>
      </c>
      <c r="D169" s="2" t="s">
        <v>266</v>
      </c>
      <c r="E169" s="34" t="s">
        <v>267</v>
      </c>
      <c r="F169" s="23"/>
      <c r="G169" s="17">
        <f>G171</f>
        <v>0.715386983118171</v>
      </c>
      <c r="H169" s="23"/>
      <c r="I169" s="24" t="s">
        <v>33</v>
      </c>
      <c r="J169" s="60"/>
      <c r="K169" s="17">
        <f>K171</f>
        <v>11.2607210305638</v>
      </c>
      <c r="L169" s="9">
        <f t="shared" si="52"/>
        <v>1574.07407407407</v>
      </c>
    </row>
    <row r="170" spans="2:12">
      <c r="B170" s="5"/>
      <c r="C170" s="2"/>
      <c r="D170" s="2"/>
      <c r="E170" s="4" t="s">
        <v>61</v>
      </c>
      <c r="F170" s="23"/>
      <c r="G170" s="9"/>
      <c r="H170" s="23"/>
      <c r="I170" s="24" t="s">
        <v>33</v>
      </c>
      <c r="J170" s="60"/>
      <c r="K170" s="9"/>
      <c r="L170" s="9"/>
    </row>
    <row r="171" spans="2:12">
      <c r="B171" s="5" t="str">
        <f t="shared" si="46"/>
        <v>Producto</v>
      </c>
      <c r="C171" s="2">
        <v>13311</v>
      </c>
      <c r="D171" s="2" t="s">
        <v>268</v>
      </c>
      <c r="E171" s="34" t="s">
        <v>269</v>
      </c>
      <c r="F171" s="23"/>
      <c r="G171" s="17">
        <f>SUM(G172)</f>
        <v>0.715386983118171</v>
      </c>
      <c r="H171" s="23"/>
      <c r="I171" s="24" t="s">
        <v>33</v>
      </c>
      <c r="J171" s="60"/>
      <c r="K171" s="17">
        <f>SUM(K172)</f>
        <v>11.2607210305638</v>
      </c>
      <c r="L171" s="9">
        <f t="shared" si="52"/>
        <v>1574.07407407407</v>
      </c>
    </row>
    <row r="172" spans="2:12">
      <c r="B172" s="5" t="str">
        <f t="shared" si="46"/>
        <v>Variedad</v>
      </c>
      <c r="C172" s="2">
        <v>1331199</v>
      </c>
      <c r="D172" s="2">
        <v>99</v>
      </c>
      <c r="E172" s="4" t="s">
        <v>270</v>
      </c>
      <c r="F172" s="23" t="s">
        <v>271</v>
      </c>
      <c r="G172" s="18">
        <v>0.715386983118171</v>
      </c>
      <c r="H172" s="19">
        <v>0.54</v>
      </c>
      <c r="I172" s="24">
        <f t="shared" ref="I172:I177" si="53">(G172/H172)</f>
        <v>1.32479070947809</v>
      </c>
      <c r="J172" s="46">
        <v>8.5</v>
      </c>
      <c r="K172" s="17">
        <f t="shared" ref="K172:K177" si="54">(I172*J172)</f>
        <v>11.2607210305638</v>
      </c>
      <c r="L172" s="9">
        <f t="shared" si="52"/>
        <v>1574.07407407407</v>
      </c>
    </row>
    <row r="173" spans="2:12">
      <c r="B173" s="5" t="str">
        <f t="shared" si="46"/>
        <v>Grupo</v>
      </c>
      <c r="C173" s="2" t="s">
        <v>272</v>
      </c>
      <c r="D173" s="2" t="s">
        <v>272</v>
      </c>
      <c r="E173" s="34" t="s">
        <v>273</v>
      </c>
      <c r="F173" s="23"/>
      <c r="G173" s="17">
        <f>G175</f>
        <v>0.156286834077859</v>
      </c>
      <c r="H173" s="24"/>
      <c r="I173" s="24" t="s">
        <v>33</v>
      </c>
      <c r="J173" s="60"/>
      <c r="K173" s="17">
        <f>K175</f>
        <v>1.44772067302725</v>
      </c>
      <c r="L173" s="9">
        <f t="shared" si="52"/>
        <v>926.322861147741</v>
      </c>
    </row>
    <row r="174" spans="2:12">
      <c r="B174" s="5"/>
      <c r="C174" s="2"/>
      <c r="D174" s="2"/>
      <c r="E174" s="4" t="s">
        <v>61</v>
      </c>
      <c r="F174" s="23"/>
      <c r="G174" s="9"/>
      <c r="H174" s="24"/>
      <c r="I174" s="24" t="s">
        <v>33</v>
      </c>
      <c r="J174" s="60"/>
      <c r="K174" s="9"/>
      <c r="L174" s="9"/>
    </row>
    <row r="175" spans="2:12">
      <c r="B175" s="5" t="str">
        <f t="shared" si="46"/>
        <v>Producto</v>
      </c>
      <c r="C175" s="2">
        <v>13321</v>
      </c>
      <c r="D175" s="2" t="s">
        <v>274</v>
      </c>
      <c r="E175" s="34" t="s">
        <v>275</v>
      </c>
      <c r="F175" s="23"/>
      <c r="G175" s="17">
        <f>SUM(G176:G177)</f>
        <v>0.156286834077859</v>
      </c>
      <c r="H175" s="24"/>
      <c r="I175" s="24" t="s">
        <v>33</v>
      </c>
      <c r="J175" s="60"/>
      <c r="K175" s="17">
        <f>SUM(K176:K177)</f>
        <v>1.44772067302725</v>
      </c>
      <c r="L175" s="9">
        <f t="shared" ref="L175:L177" si="55">(K175/G175)*100</f>
        <v>926.322861147741</v>
      </c>
    </row>
    <row r="176" spans="2:12">
      <c r="B176" s="5" t="str">
        <f t="shared" si="46"/>
        <v>Variedad</v>
      </c>
      <c r="C176" s="2">
        <v>13321100</v>
      </c>
      <c r="D176" s="2">
        <v>100</v>
      </c>
      <c r="E176" s="4" t="s">
        <v>276</v>
      </c>
      <c r="F176" s="23" t="s">
        <v>277</v>
      </c>
      <c r="G176" s="18">
        <v>0.109399698504141</v>
      </c>
      <c r="H176" s="19">
        <v>1560</v>
      </c>
      <c r="I176" s="24">
        <f t="shared" si="53"/>
        <v>7.01280118616288e-5</v>
      </c>
      <c r="J176" s="54">
        <v>15000</v>
      </c>
      <c r="K176" s="17">
        <f t="shared" si="54"/>
        <v>1.05192017792443</v>
      </c>
      <c r="L176" s="9">
        <f t="shared" si="55"/>
        <v>961.538461538462</v>
      </c>
    </row>
    <row r="177" spans="2:12">
      <c r="B177" s="5" t="str">
        <f t="shared" si="46"/>
        <v>Variedad</v>
      </c>
      <c r="C177" s="2">
        <v>13321101</v>
      </c>
      <c r="D177" s="2">
        <v>101</v>
      </c>
      <c r="E177" s="4" t="s">
        <v>278</v>
      </c>
      <c r="F177" s="23" t="s">
        <v>279</v>
      </c>
      <c r="G177" s="18">
        <v>0.0468871355737184</v>
      </c>
      <c r="H177" s="19">
        <v>385</v>
      </c>
      <c r="I177" s="24">
        <f t="shared" si="53"/>
        <v>0.000121784767723944</v>
      </c>
      <c r="J177" s="58">
        <v>3250</v>
      </c>
      <c r="K177" s="17">
        <f t="shared" si="54"/>
        <v>0.395800495102818</v>
      </c>
      <c r="L177" s="9">
        <f t="shared" si="55"/>
        <v>844.155844155844</v>
      </c>
    </row>
    <row r="178" spans="2:12">
      <c r="B178" s="5"/>
      <c r="C178" s="2"/>
      <c r="D178" s="2"/>
      <c r="E178" s="4"/>
      <c r="F178" s="4"/>
      <c r="G178" s="9"/>
      <c r="H178" s="23"/>
      <c r="I178" s="24" t="s">
        <v>33</v>
      </c>
      <c r="J178" s="60"/>
      <c r="K178" s="17"/>
      <c r="L178" s="9"/>
    </row>
    <row r="179" spans="2:12">
      <c r="B179" s="5" t="str">
        <f t="shared" si="46"/>
        <v>Sublase</v>
      </c>
      <c r="C179" s="12">
        <v>134</v>
      </c>
      <c r="D179" s="12" t="s">
        <v>280</v>
      </c>
      <c r="E179" s="38" t="s">
        <v>281</v>
      </c>
      <c r="F179" s="23"/>
      <c r="G179" s="17">
        <f>G180+G185</f>
        <v>1.95325439411329</v>
      </c>
      <c r="H179" s="23"/>
      <c r="I179" s="24" t="s">
        <v>33</v>
      </c>
      <c r="J179" s="60"/>
      <c r="K179" s="17">
        <f>K180+K185</f>
        <v>11.9139499130734</v>
      </c>
      <c r="L179" s="9">
        <f t="shared" ref="L179:L185" si="56">(K179/G179)*100</f>
        <v>609.953826238899</v>
      </c>
    </row>
    <row r="180" spans="2:12">
      <c r="B180" s="5" t="str">
        <f t="shared" si="46"/>
        <v>Grupo</v>
      </c>
      <c r="C180" s="2" t="s">
        <v>282</v>
      </c>
      <c r="D180" s="2" t="s">
        <v>282</v>
      </c>
      <c r="E180" s="34" t="s">
        <v>283</v>
      </c>
      <c r="F180" s="23"/>
      <c r="G180" s="17">
        <f>G182</f>
        <v>0.901658429822186</v>
      </c>
      <c r="H180" s="23"/>
      <c r="I180" s="24" t="s">
        <v>33</v>
      </c>
      <c r="J180" s="60"/>
      <c r="K180" s="17">
        <f>K182</f>
        <v>4.2338438326244</v>
      </c>
      <c r="L180" s="9">
        <f t="shared" si="56"/>
        <v>469.561831020572</v>
      </c>
    </row>
    <row r="181" spans="2:12">
      <c r="B181" s="5"/>
      <c r="C181" s="2"/>
      <c r="D181" s="2"/>
      <c r="E181" s="4" t="s">
        <v>61</v>
      </c>
      <c r="F181" s="23"/>
      <c r="G181" s="9"/>
      <c r="H181" s="23"/>
      <c r="I181" s="24" t="s">
        <v>33</v>
      </c>
      <c r="J181" s="60"/>
      <c r="K181" s="9"/>
      <c r="L181" s="9"/>
    </row>
    <row r="182" spans="2:12">
      <c r="B182" s="5" t="str">
        <f t="shared" si="46"/>
        <v>Producto</v>
      </c>
      <c r="C182" s="2">
        <v>13411</v>
      </c>
      <c r="D182" s="2" t="s">
        <v>284</v>
      </c>
      <c r="E182" s="34" t="s">
        <v>285</v>
      </c>
      <c r="F182" s="23"/>
      <c r="G182" s="17">
        <f>SUM(G183:G184)</f>
        <v>0.901658429822186</v>
      </c>
      <c r="H182" s="24"/>
      <c r="I182" s="24" t="s">
        <v>33</v>
      </c>
      <c r="J182" s="60"/>
      <c r="K182" s="17">
        <f>SUM(K183:K184)</f>
        <v>4.2338438326244</v>
      </c>
      <c r="L182" s="9">
        <f t="shared" si="56"/>
        <v>469.561831020572</v>
      </c>
    </row>
    <row r="183" spans="2:12">
      <c r="B183" s="5" t="str">
        <f t="shared" si="46"/>
        <v>Variedad</v>
      </c>
      <c r="C183" s="2">
        <v>13411102</v>
      </c>
      <c r="D183" s="2">
        <v>102</v>
      </c>
      <c r="E183" s="4" t="s">
        <v>286</v>
      </c>
      <c r="F183" s="23" t="s">
        <v>287</v>
      </c>
      <c r="G183" s="18">
        <v>0.800923445029392</v>
      </c>
      <c r="H183" s="19">
        <v>12.92</v>
      </c>
      <c r="I183" s="24">
        <f t="shared" ref="I183:I189" si="57">(G183/H183)</f>
        <v>0.0619909787174452</v>
      </c>
      <c r="J183" s="54">
        <v>65.24</v>
      </c>
      <c r="K183" s="17">
        <f t="shared" ref="K183:K189" si="58">(I183*J183)</f>
        <v>4.04429145152612</v>
      </c>
      <c r="L183" s="9">
        <f t="shared" si="56"/>
        <v>504.953560371517</v>
      </c>
    </row>
    <row r="184" spans="2:12">
      <c r="B184" s="5" t="str">
        <f t="shared" si="46"/>
        <v>Variedad</v>
      </c>
      <c r="C184" s="2">
        <v>13411103</v>
      </c>
      <c r="D184" s="2">
        <v>103</v>
      </c>
      <c r="E184" s="4" t="s">
        <v>288</v>
      </c>
      <c r="F184" s="23" t="s">
        <v>289</v>
      </c>
      <c r="G184" s="18">
        <v>0.100734984792794</v>
      </c>
      <c r="H184" s="19">
        <v>160.6</v>
      </c>
      <c r="I184" s="24">
        <f t="shared" si="57"/>
        <v>0.000627241499332466</v>
      </c>
      <c r="J184" s="54">
        <v>302.2</v>
      </c>
      <c r="K184" s="17">
        <f t="shared" si="58"/>
        <v>0.189552381098271</v>
      </c>
      <c r="L184" s="9">
        <f t="shared" si="56"/>
        <v>188.169364881694</v>
      </c>
    </row>
    <row r="185" spans="2:12">
      <c r="B185" s="5" t="str">
        <f t="shared" si="46"/>
        <v>Grupo</v>
      </c>
      <c r="C185" s="2" t="s">
        <v>290</v>
      </c>
      <c r="D185" s="2" t="s">
        <v>290</v>
      </c>
      <c r="E185" s="34" t="s">
        <v>291</v>
      </c>
      <c r="F185" s="23"/>
      <c r="G185" s="17">
        <f>G187</f>
        <v>1.05159596429111</v>
      </c>
      <c r="H185" s="23"/>
      <c r="I185" s="24" t="s">
        <v>33</v>
      </c>
      <c r="J185" s="60"/>
      <c r="K185" s="17">
        <f>K187</f>
        <v>7.68010608044905</v>
      </c>
      <c r="L185" s="9">
        <f t="shared" si="56"/>
        <v>730.328599694305</v>
      </c>
    </row>
    <row r="186" spans="2:12">
      <c r="B186" s="5"/>
      <c r="C186" s="2"/>
      <c r="D186" s="2"/>
      <c r="E186" s="4" t="s">
        <v>61</v>
      </c>
      <c r="F186" s="23"/>
      <c r="G186" s="9"/>
      <c r="H186" s="23"/>
      <c r="I186" s="24" t="s">
        <v>33</v>
      </c>
      <c r="J186" s="60"/>
      <c r="K186" s="9"/>
      <c r="L186" s="9"/>
    </row>
    <row r="187" spans="2:12">
      <c r="B187" s="5" t="str">
        <f t="shared" si="46"/>
        <v>Producto</v>
      </c>
      <c r="C187" s="2">
        <v>13421</v>
      </c>
      <c r="D187" s="2" t="s">
        <v>292</v>
      </c>
      <c r="E187" s="34" t="s">
        <v>293</v>
      </c>
      <c r="F187" s="23" t="s">
        <v>294</v>
      </c>
      <c r="G187" s="17">
        <f>SUM(G188:G189)</f>
        <v>1.05159596429111</v>
      </c>
      <c r="H187" s="23"/>
      <c r="I187" s="24" t="s">
        <v>33</v>
      </c>
      <c r="J187" s="60"/>
      <c r="K187" s="17">
        <f>SUM(K188:K189)</f>
        <v>7.68010608044905</v>
      </c>
      <c r="L187" s="9">
        <f t="shared" ref="L187:L189" si="59">(K187/G187)*100</f>
        <v>730.328599694305</v>
      </c>
    </row>
    <row r="188" spans="2:12">
      <c r="B188" s="5" t="str">
        <f t="shared" si="46"/>
        <v>Variedad</v>
      </c>
      <c r="C188" s="2">
        <v>13421104</v>
      </c>
      <c r="D188" s="2">
        <v>104</v>
      </c>
      <c r="E188" s="4" t="s">
        <v>295</v>
      </c>
      <c r="F188" s="23" t="s">
        <v>47</v>
      </c>
      <c r="G188" s="18">
        <v>0.832861688304453</v>
      </c>
      <c r="H188" s="19">
        <v>652.626666666667</v>
      </c>
      <c r="I188" s="24">
        <f t="shared" si="57"/>
        <v>0.00127616864410146</v>
      </c>
      <c r="J188" s="54">
        <v>3820</v>
      </c>
      <c r="K188" s="17">
        <f t="shared" si="58"/>
        <v>4.87496422046756</v>
      </c>
      <c r="L188" s="9">
        <f t="shared" si="59"/>
        <v>585.326986332155</v>
      </c>
    </row>
    <row r="189" spans="2:12">
      <c r="B189" s="5" t="str">
        <f t="shared" si="46"/>
        <v>Variedad</v>
      </c>
      <c r="C189" s="2">
        <v>13421105</v>
      </c>
      <c r="D189" s="2">
        <v>105</v>
      </c>
      <c r="E189" s="4" t="s">
        <v>296</v>
      </c>
      <c r="F189" s="4" t="s">
        <v>297</v>
      </c>
      <c r="G189" s="18">
        <v>0.218734275986652</v>
      </c>
      <c r="H189" s="19">
        <v>6.55</v>
      </c>
      <c r="I189" s="24">
        <f t="shared" si="57"/>
        <v>0.0333945459521606</v>
      </c>
      <c r="J189" s="54">
        <v>84</v>
      </c>
      <c r="K189" s="17">
        <f t="shared" si="58"/>
        <v>2.80514185998149</v>
      </c>
      <c r="L189" s="9">
        <f t="shared" si="59"/>
        <v>1282.4427480916</v>
      </c>
    </row>
    <row r="190" spans="2:12">
      <c r="B190" s="5"/>
      <c r="C190" s="2"/>
      <c r="D190" s="2"/>
      <c r="E190" s="4"/>
      <c r="F190" s="23"/>
      <c r="G190" s="9"/>
      <c r="H190" s="24"/>
      <c r="I190" s="24" t="s">
        <v>33</v>
      </c>
      <c r="J190" s="60"/>
      <c r="K190" s="17"/>
      <c r="L190" s="9"/>
    </row>
    <row r="191" spans="2:12">
      <c r="B191" s="5" t="str">
        <f t="shared" si="46"/>
        <v>Sublase</v>
      </c>
      <c r="C191" s="12" t="s">
        <v>298</v>
      </c>
      <c r="D191" s="12" t="s">
        <v>298</v>
      </c>
      <c r="E191" s="38" t="s">
        <v>299</v>
      </c>
      <c r="F191" s="23"/>
      <c r="G191" s="17">
        <f>G192+G197+G222+G227+G231</f>
        <v>8.28825270313743</v>
      </c>
      <c r="H191" s="23"/>
      <c r="I191" s="24" t="s">
        <v>33</v>
      </c>
      <c r="J191" s="60"/>
      <c r="K191" s="17">
        <f>K192+K197+K222+K227+K231</f>
        <v>88.3878589306317</v>
      </c>
      <c r="L191" s="9">
        <f t="shared" ref="L191:L197" si="60">(K191/G191)*100</f>
        <v>1066.42331135938</v>
      </c>
    </row>
    <row r="192" spans="2:12">
      <c r="B192" s="5" t="str">
        <f t="shared" si="46"/>
        <v>Grupo</v>
      </c>
      <c r="C192" s="2" t="s">
        <v>300</v>
      </c>
      <c r="D192" s="2" t="s">
        <v>300</v>
      </c>
      <c r="E192" s="34" t="s">
        <v>301</v>
      </c>
      <c r="F192" s="23"/>
      <c r="G192" s="17">
        <f>G194</f>
        <v>1.85583334575456</v>
      </c>
      <c r="H192" s="23"/>
      <c r="I192" s="24" t="s">
        <v>33</v>
      </c>
      <c r="J192" s="60"/>
      <c r="K192" s="17">
        <f>K194</f>
        <v>2.07617193795579</v>
      </c>
      <c r="L192" s="9">
        <f t="shared" si="60"/>
        <v>111.872757470668</v>
      </c>
    </row>
    <row r="193" spans="2:12">
      <c r="B193" s="5"/>
      <c r="C193" s="2"/>
      <c r="D193" s="2"/>
      <c r="E193" s="4" t="s">
        <v>61</v>
      </c>
      <c r="F193" s="23"/>
      <c r="G193" s="9"/>
      <c r="H193" s="23"/>
      <c r="I193" s="24" t="s">
        <v>33</v>
      </c>
      <c r="J193" s="60"/>
      <c r="K193" s="9"/>
      <c r="L193" s="9"/>
    </row>
    <row r="194" spans="2:12">
      <c r="B194" s="5" t="str">
        <f t="shared" si="46"/>
        <v>Producto</v>
      </c>
      <c r="C194" s="2">
        <v>13511</v>
      </c>
      <c r="D194" s="2" t="s">
        <v>302</v>
      </c>
      <c r="E194" s="34" t="s">
        <v>303</v>
      </c>
      <c r="F194" s="23"/>
      <c r="G194" s="17">
        <f>SUM(G195:G196)</f>
        <v>1.85583334575456</v>
      </c>
      <c r="H194" s="23"/>
      <c r="I194" s="24" t="s">
        <v>33</v>
      </c>
      <c r="J194" s="60"/>
      <c r="K194" s="17">
        <f>SUM(K195:K196)</f>
        <v>2.07617193795579</v>
      </c>
      <c r="L194" s="9">
        <f t="shared" si="60"/>
        <v>111.872757470668</v>
      </c>
    </row>
    <row r="195" spans="2:12">
      <c r="B195" s="5" t="str">
        <f t="shared" si="46"/>
        <v>Variedad</v>
      </c>
      <c r="C195" s="2">
        <v>13511106</v>
      </c>
      <c r="D195" s="2">
        <v>106</v>
      </c>
      <c r="E195" s="4" t="s">
        <v>304</v>
      </c>
      <c r="F195" s="23" t="s">
        <v>305</v>
      </c>
      <c r="G195" s="18">
        <v>1.81871436342537</v>
      </c>
      <c r="H195" s="19">
        <v>18529.1666666667</v>
      </c>
      <c r="I195" s="24">
        <v>9.8154137e-5</v>
      </c>
      <c r="J195" s="54">
        <v>18683.71</v>
      </c>
      <c r="K195" s="17">
        <f t="shared" ref="K195:K203" si="61">(I195*J195)</f>
        <v>1.83388343100827</v>
      </c>
      <c r="L195" s="9">
        <f t="shared" si="60"/>
        <v>100.834054422616</v>
      </c>
    </row>
    <row r="196" spans="2:12">
      <c r="B196" s="5" t="str">
        <f t="shared" si="46"/>
        <v>Variedad</v>
      </c>
      <c r="C196" s="2">
        <v>13511107</v>
      </c>
      <c r="D196" s="2">
        <v>107</v>
      </c>
      <c r="E196" s="4" t="s">
        <v>306</v>
      </c>
      <c r="F196" s="23" t="s">
        <v>307</v>
      </c>
      <c r="G196" s="18">
        <v>0.0371189823291937</v>
      </c>
      <c r="H196" s="19">
        <v>969</v>
      </c>
      <c r="I196" s="24">
        <f t="shared" ref="I196:I203" si="62">(G196/H196)</f>
        <v>3.83064833118614e-5</v>
      </c>
      <c r="J196" s="54">
        <v>6325</v>
      </c>
      <c r="K196" s="17">
        <f t="shared" si="61"/>
        <v>0.242288506947523</v>
      </c>
      <c r="L196" s="9">
        <f t="shared" si="60"/>
        <v>652.734778121775</v>
      </c>
    </row>
    <row r="197" spans="2:12">
      <c r="B197" s="5" t="str">
        <f t="shared" si="46"/>
        <v>Grupo</v>
      </c>
      <c r="C197" s="2" t="s">
        <v>308</v>
      </c>
      <c r="D197" s="2" t="s">
        <v>308</v>
      </c>
      <c r="E197" s="34" t="s">
        <v>309</v>
      </c>
      <c r="F197" s="23"/>
      <c r="G197" s="17">
        <f>G199+G204+G214+G220</f>
        <v>1.80314682142123</v>
      </c>
      <c r="H197" s="23"/>
      <c r="I197" s="24" t="s">
        <v>33</v>
      </c>
      <c r="J197" s="60"/>
      <c r="K197" s="17">
        <f>K199+K204+K214+K220</f>
        <v>17.089777839132</v>
      </c>
      <c r="L197" s="9">
        <f t="shared" si="60"/>
        <v>947.775169282222</v>
      </c>
    </row>
    <row r="198" spans="2:12">
      <c r="B198" s="5"/>
      <c r="C198" s="2"/>
      <c r="D198" s="2"/>
      <c r="E198" s="4" t="s">
        <v>61</v>
      </c>
      <c r="F198" s="23"/>
      <c r="G198" s="9"/>
      <c r="H198" s="23"/>
      <c r="I198" s="24" t="s">
        <v>33</v>
      </c>
      <c r="J198" s="60"/>
      <c r="K198" s="9"/>
      <c r="L198" s="9"/>
    </row>
    <row r="199" spans="2:12">
      <c r="B199" s="5" t="str">
        <f t="shared" si="46"/>
        <v>Producto</v>
      </c>
      <c r="C199" s="2">
        <v>13521</v>
      </c>
      <c r="D199" s="2" t="s">
        <v>310</v>
      </c>
      <c r="E199" s="34" t="s">
        <v>311</v>
      </c>
      <c r="F199" s="23"/>
      <c r="G199" s="17">
        <f>SUM(G200:G203)</f>
        <v>0.207312772359628</v>
      </c>
      <c r="H199" s="23"/>
      <c r="I199" s="24" t="s">
        <v>33</v>
      </c>
      <c r="J199" s="60"/>
      <c r="K199" s="17">
        <f>SUM(K200:K203)</f>
        <v>1.96208980014486</v>
      </c>
      <c r="L199" s="9">
        <f t="shared" ref="L199:L222" si="63">(K199/G199)*100</f>
        <v>946.439419922089</v>
      </c>
    </row>
    <row r="200" spans="2:12">
      <c r="B200" s="5" t="str">
        <f t="shared" si="46"/>
        <v>Variedad</v>
      </c>
      <c r="C200" s="2" t="str">
        <f>CONCATENATE($C$199,D200)</f>
        <v>13521108</v>
      </c>
      <c r="D200" s="2">
        <v>108</v>
      </c>
      <c r="E200" s="4" t="s">
        <v>312</v>
      </c>
      <c r="F200" s="23" t="s">
        <v>313</v>
      </c>
      <c r="G200" s="18">
        <v>0.105543086889821</v>
      </c>
      <c r="H200" s="19">
        <v>480</v>
      </c>
      <c r="I200" s="24">
        <f t="shared" si="62"/>
        <v>0.00021988143102046</v>
      </c>
      <c r="J200" s="54">
        <v>3568</v>
      </c>
      <c r="K200" s="17">
        <f t="shared" si="61"/>
        <v>0.784536945881003</v>
      </c>
      <c r="L200" s="9">
        <f t="shared" si="63"/>
        <v>743.333333333333</v>
      </c>
    </row>
    <row r="201" spans="2:12">
      <c r="B201" s="5" t="str">
        <f t="shared" si="46"/>
        <v>Variedad</v>
      </c>
      <c r="C201" s="2" t="str">
        <f>CONCATENATE($C$199,D201)</f>
        <v>13521109</v>
      </c>
      <c r="D201" s="2">
        <v>109</v>
      </c>
      <c r="E201" s="4" t="s">
        <v>314</v>
      </c>
      <c r="F201" s="23" t="s">
        <v>315</v>
      </c>
      <c r="G201" s="18">
        <v>0.0508341930514133</v>
      </c>
      <c r="H201" s="19">
        <v>760</v>
      </c>
      <c r="I201" s="24">
        <f t="shared" si="62"/>
        <v>6.68870961202807e-5</v>
      </c>
      <c r="J201" s="54">
        <v>6912</v>
      </c>
      <c r="K201" s="17">
        <f t="shared" si="61"/>
        <v>0.46232360838338</v>
      </c>
      <c r="L201" s="9">
        <f t="shared" si="63"/>
        <v>909.473684210526</v>
      </c>
    </row>
    <row r="202" spans="2:12">
      <c r="B202" s="5" t="str">
        <f t="shared" si="46"/>
        <v>Variedad</v>
      </c>
      <c r="C202" s="2" t="str">
        <f>CONCATENATE($C$199,D202)</f>
        <v>13521110</v>
      </c>
      <c r="D202" s="2">
        <v>110</v>
      </c>
      <c r="E202" s="4" t="s">
        <v>316</v>
      </c>
      <c r="F202" s="23" t="s">
        <v>315</v>
      </c>
      <c r="G202" s="18">
        <v>0.0349518994427232</v>
      </c>
      <c r="H202" s="19">
        <v>880</v>
      </c>
      <c r="I202" s="24">
        <f t="shared" si="62"/>
        <v>3.97180675485491e-5</v>
      </c>
      <c r="J202" s="54">
        <v>9536</v>
      </c>
      <c r="K202" s="17">
        <f t="shared" si="61"/>
        <v>0.378751492142964</v>
      </c>
      <c r="L202" s="9">
        <f t="shared" si="63"/>
        <v>1083.63636363636</v>
      </c>
    </row>
    <row r="203" spans="2:12">
      <c r="B203" s="5" t="str">
        <f t="shared" ref="B203:B266" si="64">IF(LEN(C203)=1,"Division",IF(LEN(C203)=2,"Clase",IF(LEN(C203)=3,"Sublase",IF(LEN(C203)=4,"Grupo",IF(LEN(C203)=5,"Producto","Variedad")))))</f>
        <v>Variedad</v>
      </c>
      <c r="C203" s="2" t="str">
        <f>CONCATENATE($C$199,D203)</f>
        <v>13521111</v>
      </c>
      <c r="D203" s="2">
        <v>111</v>
      </c>
      <c r="E203" s="4" t="s">
        <v>317</v>
      </c>
      <c r="F203" s="23" t="s">
        <v>318</v>
      </c>
      <c r="G203" s="18">
        <v>0.0159835929756704</v>
      </c>
      <c r="H203" s="19">
        <v>222.075</v>
      </c>
      <c r="I203" s="24">
        <f t="shared" si="62"/>
        <v>7.19738510668486e-5</v>
      </c>
      <c r="J203" s="54">
        <v>4675</v>
      </c>
      <c r="K203" s="17">
        <f t="shared" si="61"/>
        <v>0.336477753737517</v>
      </c>
      <c r="L203" s="9">
        <f t="shared" si="63"/>
        <v>2105.14465833615</v>
      </c>
    </row>
    <row r="204" spans="2:12">
      <c r="B204" s="5" t="str">
        <f t="shared" si="64"/>
        <v>Producto</v>
      </c>
      <c r="C204" s="2" t="s">
        <v>319</v>
      </c>
      <c r="D204" s="2" t="s">
        <v>319</v>
      </c>
      <c r="E204" s="34" t="s">
        <v>320</v>
      </c>
      <c r="F204" s="23"/>
      <c r="G204" s="17">
        <f>SUM(G205:G213)</f>
        <v>0.480343509047698</v>
      </c>
      <c r="H204" s="17"/>
      <c r="I204" s="24" t="s">
        <v>33</v>
      </c>
      <c r="J204" s="60"/>
      <c r="K204" s="17">
        <f>SUM(K205:K213)</f>
        <v>9.09056839563958</v>
      </c>
      <c r="L204" s="9">
        <f t="shared" si="63"/>
        <v>1892.51404971872</v>
      </c>
    </row>
    <row r="205" spans="2:12">
      <c r="B205" s="5" t="str">
        <f t="shared" si="64"/>
        <v>Variedad</v>
      </c>
      <c r="C205" s="2" t="str">
        <f>CONCATENATE($C$204,D205)</f>
        <v>13522112</v>
      </c>
      <c r="D205" s="2">
        <v>112</v>
      </c>
      <c r="E205" s="4" t="s">
        <v>321</v>
      </c>
      <c r="F205" s="4" t="s">
        <v>231</v>
      </c>
      <c r="G205" s="18">
        <v>0.0255527653207695</v>
      </c>
      <c r="H205" s="19">
        <v>3.15</v>
      </c>
      <c r="I205" s="24">
        <f t="shared" ref="I205:I213" si="65">(G205/H205)</f>
        <v>0.00811198899072048</v>
      </c>
      <c r="J205" s="54">
        <v>343.12</v>
      </c>
      <c r="K205" s="17">
        <f t="shared" ref="K205:K213" si="66">(I205*J205)</f>
        <v>2.78338566249601</v>
      </c>
      <c r="L205" s="9">
        <f t="shared" si="63"/>
        <v>10892.6984126984</v>
      </c>
    </row>
    <row r="206" spans="2:12">
      <c r="B206" s="5" t="str">
        <f t="shared" si="64"/>
        <v>Variedad</v>
      </c>
      <c r="C206" s="2" t="str">
        <f t="shared" ref="C206:C213" si="67">CONCATENATE($C$204,D206)</f>
        <v>13522113</v>
      </c>
      <c r="D206" s="2">
        <v>113</v>
      </c>
      <c r="E206" s="4" t="s">
        <v>322</v>
      </c>
      <c r="F206" s="4" t="s">
        <v>70</v>
      </c>
      <c r="G206" s="18">
        <v>0.0245940391689921</v>
      </c>
      <c r="H206" s="19">
        <v>0.448333333333333</v>
      </c>
      <c r="I206" s="24">
        <f t="shared" si="65"/>
        <v>0.0548565929419899</v>
      </c>
      <c r="J206" s="54">
        <v>8.96</v>
      </c>
      <c r="K206" s="17">
        <f t="shared" si="66"/>
        <v>0.491515072760229</v>
      </c>
      <c r="L206" s="9">
        <f t="shared" si="63"/>
        <v>1998.51301115242</v>
      </c>
    </row>
    <row r="207" spans="2:12">
      <c r="B207" s="5" t="str">
        <f t="shared" si="64"/>
        <v>Variedad</v>
      </c>
      <c r="C207" s="2" t="str">
        <f t="shared" si="67"/>
        <v>13522114</v>
      </c>
      <c r="D207" s="2">
        <v>114</v>
      </c>
      <c r="E207" s="4" t="s">
        <v>323</v>
      </c>
      <c r="F207" s="4"/>
      <c r="G207" s="18">
        <v>0.155197865882822</v>
      </c>
      <c r="H207" s="19">
        <v>1.78</v>
      </c>
      <c r="I207" s="24">
        <f t="shared" si="65"/>
        <v>0.0871898122937202</v>
      </c>
      <c r="J207" s="51">
        <v>32.4</v>
      </c>
      <c r="K207" s="17">
        <f t="shared" si="66"/>
        <v>2.82494991831653</v>
      </c>
      <c r="L207" s="9">
        <f t="shared" si="63"/>
        <v>1820.22471910112</v>
      </c>
    </row>
    <row r="208" spans="2:12">
      <c r="B208" s="5" t="str">
        <f t="shared" si="64"/>
        <v>Variedad</v>
      </c>
      <c r="C208" s="2" t="str">
        <f t="shared" si="67"/>
        <v>13522115</v>
      </c>
      <c r="D208" s="2">
        <v>115</v>
      </c>
      <c r="E208" s="4" t="s">
        <v>324</v>
      </c>
      <c r="F208" s="4"/>
      <c r="G208" s="18">
        <v>0.0413084347207343</v>
      </c>
      <c r="H208" s="19">
        <v>5.04</v>
      </c>
      <c r="I208" s="24">
        <f t="shared" si="65"/>
        <v>0.00819611800014569</v>
      </c>
      <c r="J208" s="51">
        <v>24.49</v>
      </c>
      <c r="K208" s="17">
        <f t="shared" si="66"/>
        <v>0.200722929823568</v>
      </c>
      <c r="L208" s="9">
        <f t="shared" si="63"/>
        <v>485.912698412698</v>
      </c>
    </row>
    <row r="209" spans="2:12">
      <c r="B209" s="5" t="str">
        <f t="shared" si="64"/>
        <v>Variedad</v>
      </c>
      <c r="C209" s="2" t="str">
        <f t="shared" si="67"/>
        <v>13522116</v>
      </c>
      <c r="D209" s="2">
        <v>116</v>
      </c>
      <c r="E209" s="4" t="s">
        <v>325</v>
      </c>
      <c r="F209" s="4"/>
      <c r="G209" s="18">
        <v>0.0808875445337342</v>
      </c>
      <c r="H209" s="19">
        <v>25.32</v>
      </c>
      <c r="I209" s="24">
        <f t="shared" si="65"/>
        <v>0.0031946107635756</v>
      </c>
      <c r="J209" s="54">
        <v>18.58</v>
      </c>
      <c r="K209" s="17">
        <f t="shared" si="66"/>
        <v>0.0593558679872346</v>
      </c>
      <c r="L209" s="9">
        <f t="shared" si="63"/>
        <v>73.3807266982622</v>
      </c>
    </row>
    <row r="210" spans="2:12">
      <c r="B210" s="5" t="str">
        <f t="shared" si="64"/>
        <v>Variedad</v>
      </c>
      <c r="C210" s="2" t="str">
        <f t="shared" si="67"/>
        <v>13522117</v>
      </c>
      <c r="D210" s="2">
        <v>117</v>
      </c>
      <c r="E210" s="4" t="s">
        <v>326</v>
      </c>
      <c r="F210" s="23" t="s">
        <v>102</v>
      </c>
      <c r="G210" s="18">
        <v>0.0281467526823711</v>
      </c>
      <c r="H210" s="19">
        <v>20</v>
      </c>
      <c r="I210" s="24">
        <f t="shared" si="65"/>
        <v>0.00140733763411856</v>
      </c>
      <c r="J210" s="54">
        <v>550</v>
      </c>
      <c r="K210" s="17">
        <f t="shared" si="66"/>
        <v>0.774035698765205</v>
      </c>
      <c r="L210" s="9">
        <f t="shared" si="63"/>
        <v>2750</v>
      </c>
    </row>
    <row r="211" spans="2:12">
      <c r="B211" s="5" t="str">
        <f t="shared" si="64"/>
        <v>Variedad</v>
      </c>
      <c r="C211" s="2" t="str">
        <f t="shared" si="67"/>
        <v>13522118</v>
      </c>
      <c r="D211" s="2">
        <v>118</v>
      </c>
      <c r="E211" s="4" t="s">
        <v>327</v>
      </c>
      <c r="F211" s="4"/>
      <c r="G211" s="18">
        <v>0.0208966122742128</v>
      </c>
      <c r="H211" s="19">
        <v>6.98</v>
      </c>
      <c r="I211" s="24">
        <f t="shared" si="65"/>
        <v>0.00299378399344023</v>
      </c>
      <c r="J211" s="54">
        <v>110.13</v>
      </c>
      <c r="K211" s="17">
        <f t="shared" si="66"/>
        <v>0.329705431197572</v>
      </c>
      <c r="L211" s="9">
        <f t="shared" si="63"/>
        <v>1577.79369627507</v>
      </c>
    </row>
    <row r="212" spans="2:12">
      <c r="B212" s="5" t="str">
        <f t="shared" si="64"/>
        <v>Variedad</v>
      </c>
      <c r="C212" s="2" t="str">
        <f t="shared" si="67"/>
        <v>13522119</v>
      </c>
      <c r="D212" s="2">
        <v>119</v>
      </c>
      <c r="E212" s="4" t="s">
        <v>328</v>
      </c>
      <c r="F212" s="4"/>
      <c r="G212" s="18">
        <v>0.0256034150042596</v>
      </c>
      <c r="H212" s="19">
        <v>3.09</v>
      </c>
      <c r="I212" s="24">
        <f t="shared" si="65"/>
        <v>0.00828589482338498</v>
      </c>
      <c r="J212" s="54">
        <v>69.28</v>
      </c>
      <c r="K212" s="17">
        <f t="shared" si="66"/>
        <v>0.574046793364112</v>
      </c>
      <c r="L212" s="9">
        <f t="shared" si="63"/>
        <v>2242.071197411</v>
      </c>
    </row>
    <row r="213" spans="2:12">
      <c r="B213" s="5" t="str">
        <f t="shared" si="64"/>
        <v>Variedad</v>
      </c>
      <c r="C213" s="2" t="str">
        <f t="shared" si="67"/>
        <v>13522120</v>
      </c>
      <c r="D213" s="2">
        <v>120</v>
      </c>
      <c r="E213" s="4" t="s">
        <v>329</v>
      </c>
      <c r="F213" s="4"/>
      <c r="G213" s="18">
        <v>0.0781560794598023</v>
      </c>
      <c r="H213" s="19">
        <v>9.7</v>
      </c>
      <c r="I213" s="24">
        <f t="shared" si="65"/>
        <v>0.00805732777936106</v>
      </c>
      <c r="J213" s="54">
        <v>130.67</v>
      </c>
      <c r="K213" s="17">
        <f t="shared" si="66"/>
        <v>1.05285102092911</v>
      </c>
      <c r="L213" s="9">
        <f t="shared" si="63"/>
        <v>1347.11340206186</v>
      </c>
    </row>
    <row r="214" spans="2:12">
      <c r="B214" s="5" t="str">
        <f t="shared" si="64"/>
        <v>Producto</v>
      </c>
      <c r="C214" s="2" t="s">
        <v>330</v>
      </c>
      <c r="D214" s="2" t="s">
        <v>330</v>
      </c>
      <c r="E214" s="34" t="s">
        <v>331</v>
      </c>
      <c r="F214" s="23"/>
      <c r="G214" s="17">
        <f>SUM(G215:G219)</f>
        <v>0.833939802995885</v>
      </c>
      <c r="H214" s="24"/>
      <c r="I214" s="24" t="s">
        <v>33</v>
      </c>
      <c r="J214" s="60"/>
      <c r="K214" s="17">
        <f>SUM(K215:K219)</f>
        <v>4.87452234506854</v>
      </c>
      <c r="L214" s="9">
        <f t="shared" si="63"/>
        <v>584.517291003148</v>
      </c>
    </row>
    <row r="215" spans="2:12">
      <c r="B215" s="5" t="str">
        <f t="shared" si="64"/>
        <v>Variedad</v>
      </c>
      <c r="C215" s="2" t="str">
        <f>CONCATENATE($C$214,D215)</f>
        <v>13523121</v>
      </c>
      <c r="D215" s="2">
        <v>121</v>
      </c>
      <c r="E215" s="4" t="s">
        <v>332</v>
      </c>
      <c r="F215" s="23" t="s">
        <v>333</v>
      </c>
      <c r="G215" s="18">
        <v>0.334400063905429</v>
      </c>
      <c r="H215" s="19">
        <v>152.4</v>
      </c>
      <c r="I215" s="24">
        <f t="shared" ref="I215:I219" si="68">(G215/H215)</f>
        <v>0.00219422614111174</v>
      </c>
      <c r="J215" s="54">
        <v>776.16</v>
      </c>
      <c r="K215" s="17">
        <f t="shared" ref="K215:K219" si="69">(I215*J215)</f>
        <v>1.70307056168529</v>
      </c>
      <c r="L215" s="9">
        <f t="shared" si="63"/>
        <v>509.291338582677</v>
      </c>
    </row>
    <row r="216" spans="2:12">
      <c r="B216" s="5" t="str">
        <f t="shared" si="64"/>
        <v>Variedad</v>
      </c>
      <c r="C216" s="2" t="str">
        <f>CONCATENATE($C$214,D216)</f>
        <v>13523122</v>
      </c>
      <c r="D216" s="2">
        <v>122</v>
      </c>
      <c r="E216" s="4" t="s">
        <v>334</v>
      </c>
      <c r="F216" s="23" t="s">
        <v>335</v>
      </c>
      <c r="G216" s="18">
        <v>0.106657379926604</v>
      </c>
      <c r="H216" s="19">
        <v>1051</v>
      </c>
      <c r="I216" s="24">
        <f t="shared" si="68"/>
        <v>0.000101481807732259</v>
      </c>
      <c r="J216" s="58">
        <v>5355.36</v>
      </c>
      <c r="K216" s="17">
        <f t="shared" si="69"/>
        <v>0.543471613857029</v>
      </c>
      <c r="L216" s="9">
        <f t="shared" si="63"/>
        <v>509.549000951475</v>
      </c>
    </row>
    <row r="217" spans="2:12">
      <c r="B217" s="5" t="str">
        <f t="shared" si="64"/>
        <v>Variedad</v>
      </c>
      <c r="C217" s="2" t="str">
        <f>CONCATENATE($C$214,D217)</f>
        <v>13523123</v>
      </c>
      <c r="D217" s="2">
        <v>123</v>
      </c>
      <c r="E217" s="4" t="s">
        <v>336</v>
      </c>
      <c r="F217" s="23"/>
      <c r="G217" s="18">
        <v>0.0183460389270313</v>
      </c>
      <c r="H217" s="19">
        <v>161.2</v>
      </c>
      <c r="I217" s="24">
        <f t="shared" si="68"/>
        <v>0.000113809174485306</v>
      </c>
      <c r="J217" s="54">
        <v>3042</v>
      </c>
      <c r="K217" s="17">
        <f t="shared" si="69"/>
        <v>0.3462075087843</v>
      </c>
      <c r="L217" s="9">
        <f t="shared" si="63"/>
        <v>1887.09677419355</v>
      </c>
    </row>
    <row r="218" spans="2:12">
      <c r="B218" s="5" t="str">
        <f t="shared" si="64"/>
        <v>Variedad</v>
      </c>
      <c r="C218" s="2" t="str">
        <f>CONCATENATE($C$214,D218)</f>
        <v>13523124</v>
      </c>
      <c r="D218" s="2">
        <v>124</v>
      </c>
      <c r="E218" s="4" t="s">
        <v>337</v>
      </c>
      <c r="F218" s="23" t="s">
        <v>338</v>
      </c>
      <c r="G218" s="18">
        <v>0.0588730213882036</v>
      </c>
      <c r="H218" s="19">
        <v>151.68</v>
      </c>
      <c r="I218" s="24">
        <f t="shared" si="68"/>
        <v>0.000388139645228136</v>
      </c>
      <c r="J218" s="54">
        <v>786.24</v>
      </c>
      <c r="K218" s="17">
        <f t="shared" si="69"/>
        <v>0.305170914664169</v>
      </c>
      <c r="L218" s="9">
        <f t="shared" si="63"/>
        <v>518.354430379747</v>
      </c>
    </row>
    <row r="219" spans="2:12">
      <c r="B219" s="5" t="str">
        <f t="shared" si="64"/>
        <v>Variedad</v>
      </c>
      <c r="C219" s="2" t="str">
        <f>CONCATENATE($C$214,D219)</f>
        <v>13523125</v>
      </c>
      <c r="D219" s="2">
        <v>125</v>
      </c>
      <c r="E219" s="4" t="s">
        <v>339</v>
      </c>
      <c r="F219" s="4"/>
      <c r="G219" s="18">
        <v>0.315663298848617</v>
      </c>
      <c r="H219" s="19">
        <v>15.97</v>
      </c>
      <c r="I219" s="24">
        <f t="shared" si="68"/>
        <v>0.0197660174607775</v>
      </c>
      <c r="J219" s="54">
        <v>100</v>
      </c>
      <c r="K219" s="17">
        <f t="shared" si="69"/>
        <v>1.97660174607775</v>
      </c>
      <c r="L219" s="9">
        <f t="shared" si="63"/>
        <v>626.174076393237</v>
      </c>
    </row>
    <row r="220" spans="2:12">
      <c r="B220" s="5" t="str">
        <f t="shared" si="64"/>
        <v>Producto</v>
      </c>
      <c r="C220" s="2">
        <v>13529</v>
      </c>
      <c r="D220" s="2" t="s">
        <v>340</v>
      </c>
      <c r="E220" s="34" t="s">
        <v>341</v>
      </c>
      <c r="F220" s="23"/>
      <c r="G220" s="17">
        <f>SUM(G221)</f>
        <v>0.281550737018016</v>
      </c>
      <c r="H220" s="24"/>
      <c r="I220" s="24" t="s">
        <v>33</v>
      </c>
      <c r="J220" s="60"/>
      <c r="K220" s="17">
        <f>SUM(K221)</f>
        <v>1.16259729827906</v>
      </c>
      <c r="L220" s="9">
        <f t="shared" si="63"/>
        <v>412.926391382406</v>
      </c>
    </row>
    <row r="221" spans="2:12">
      <c r="B221" s="5" t="str">
        <f t="shared" si="64"/>
        <v>Variedad</v>
      </c>
      <c r="C221" s="2">
        <v>13529126</v>
      </c>
      <c r="D221" s="2">
        <v>126</v>
      </c>
      <c r="E221" s="4" t="s">
        <v>342</v>
      </c>
      <c r="F221" s="23" t="s">
        <v>343</v>
      </c>
      <c r="G221" s="18">
        <v>0.281550737018016</v>
      </c>
      <c r="H221" s="19">
        <v>2005.2</v>
      </c>
      <c r="I221" s="24">
        <f t="shared" ref="I221:I226" si="70">(G221/H221)</f>
        <v>0.000140410301724524</v>
      </c>
      <c r="J221" s="54">
        <v>8280</v>
      </c>
      <c r="K221" s="17">
        <f t="shared" ref="K221:K226" si="71">(I221*J221)</f>
        <v>1.16259729827906</v>
      </c>
      <c r="L221" s="9">
        <f t="shared" si="63"/>
        <v>412.926391382406</v>
      </c>
    </row>
    <row r="222" spans="2:12">
      <c r="B222" s="5" t="str">
        <f t="shared" si="64"/>
        <v>Grupo</v>
      </c>
      <c r="C222" s="2" t="s">
        <v>344</v>
      </c>
      <c r="D222" s="2" t="s">
        <v>344</v>
      </c>
      <c r="E222" s="34" t="s">
        <v>345</v>
      </c>
      <c r="F222" s="23"/>
      <c r="G222" s="17">
        <f>G224</f>
        <v>3.12774819755866</v>
      </c>
      <c r="H222" s="23"/>
      <c r="I222" s="24" t="s">
        <v>33</v>
      </c>
      <c r="J222" s="60"/>
      <c r="K222" s="17">
        <f>K224</f>
        <v>59.2008216549735</v>
      </c>
      <c r="L222" s="9">
        <f t="shared" si="63"/>
        <v>1892.7617543248</v>
      </c>
    </row>
    <row r="223" spans="2:12">
      <c r="B223" s="5"/>
      <c r="C223" s="2"/>
      <c r="D223" s="2"/>
      <c r="E223" s="4" t="s">
        <v>61</v>
      </c>
      <c r="F223" s="23"/>
      <c r="G223" s="9"/>
      <c r="H223" s="23"/>
      <c r="I223" s="24" t="s">
        <v>33</v>
      </c>
      <c r="J223" s="60"/>
      <c r="K223" s="9"/>
      <c r="L223" s="9"/>
    </row>
    <row r="224" spans="2:12">
      <c r="B224" s="5" t="str">
        <f t="shared" si="64"/>
        <v>Producto</v>
      </c>
      <c r="C224" s="2">
        <v>13531</v>
      </c>
      <c r="D224" s="2" t="s">
        <v>346</v>
      </c>
      <c r="E224" s="34" t="s">
        <v>347</v>
      </c>
      <c r="F224" s="23"/>
      <c r="G224" s="17">
        <f>SUM(G225:G226)</f>
        <v>3.12774819755866</v>
      </c>
      <c r="H224" s="23"/>
      <c r="I224" s="24" t="s">
        <v>33</v>
      </c>
      <c r="J224" s="60"/>
      <c r="K224" s="17">
        <f>SUM(K225:K226)</f>
        <v>59.2008216549735</v>
      </c>
      <c r="L224" s="9">
        <f t="shared" ref="L224:L227" si="72">(K224/G224)*100</f>
        <v>1892.7617543248</v>
      </c>
    </row>
    <row r="225" spans="2:12">
      <c r="B225" s="5" t="str">
        <f t="shared" si="64"/>
        <v>Variedad</v>
      </c>
      <c r="C225" s="2">
        <v>13531127</v>
      </c>
      <c r="D225" s="2">
        <v>127</v>
      </c>
      <c r="E225" s="4" t="s">
        <v>348</v>
      </c>
      <c r="F225" s="23" t="s">
        <v>349</v>
      </c>
      <c r="G225" s="18">
        <v>2.27291901795763</v>
      </c>
      <c r="H225" s="19">
        <v>2653.74</v>
      </c>
      <c r="I225" s="24">
        <f t="shared" si="70"/>
        <v>0.000856496498510642</v>
      </c>
      <c r="J225" s="54">
        <v>58380</v>
      </c>
      <c r="K225" s="17">
        <f t="shared" si="71"/>
        <v>50.0022655830513</v>
      </c>
      <c r="L225" s="9">
        <f t="shared" si="72"/>
        <v>2199.91408351986</v>
      </c>
    </row>
    <row r="226" spans="2:12">
      <c r="B226" s="5" t="str">
        <f t="shared" si="64"/>
        <v>Variedad</v>
      </c>
      <c r="C226" s="2">
        <v>13531128</v>
      </c>
      <c r="D226" s="2">
        <v>128</v>
      </c>
      <c r="E226" s="4" t="s">
        <v>350</v>
      </c>
      <c r="F226" s="23" t="s">
        <v>349</v>
      </c>
      <c r="G226" s="18">
        <v>0.854829179601028</v>
      </c>
      <c r="H226" s="19">
        <v>5479.2</v>
      </c>
      <c r="I226" s="24">
        <f t="shared" si="70"/>
        <v>0.000156013501898275</v>
      </c>
      <c r="J226" s="54">
        <v>58960</v>
      </c>
      <c r="K226" s="17">
        <f t="shared" si="71"/>
        <v>9.19855607192229</v>
      </c>
      <c r="L226" s="9">
        <f t="shared" si="72"/>
        <v>1076.06949919696</v>
      </c>
    </row>
    <row r="227" spans="2:12">
      <c r="B227" s="5" t="str">
        <f t="shared" si="64"/>
        <v>Grupo</v>
      </c>
      <c r="C227" s="2" t="s">
        <v>351</v>
      </c>
      <c r="D227" s="2" t="s">
        <v>351</v>
      </c>
      <c r="E227" s="34" t="s">
        <v>352</v>
      </c>
      <c r="F227" s="23"/>
      <c r="G227" s="17">
        <f>G229</f>
        <v>0.585944481290079</v>
      </c>
      <c r="H227" s="24"/>
      <c r="I227" s="24" t="s">
        <v>33</v>
      </c>
      <c r="J227" s="60"/>
      <c r="K227" s="17">
        <f>K229</f>
        <v>2.03396193722265</v>
      </c>
      <c r="L227" s="9">
        <f t="shared" si="72"/>
        <v>347.12536804587</v>
      </c>
    </row>
    <row r="228" spans="2:12">
      <c r="B228" s="5"/>
      <c r="C228" s="2"/>
      <c r="D228" s="2"/>
      <c r="E228" s="4" t="s">
        <v>61</v>
      </c>
      <c r="F228" s="23"/>
      <c r="G228" s="9"/>
      <c r="H228" s="24"/>
      <c r="I228" s="24" t="s">
        <v>33</v>
      </c>
      <c r="J228" s="60"/>
      <c r="K228" s="9"/>
      <c r="L228" s="9"/>
    </row>
    <row r="229" spans="2:12">
      <c r="B229" s="5" t="str">
        <f t="shared" si="64"/>
        <v>Producto</v>
      </c>
      <c r="C229" s="2">
        <v>13551</v>
      </c>
      <c r="D229" s="2" t="s">
        <v>353</v>
      </c>
      <c r="E229" s="34" t="s">
        <v>354</v>
      </c>
      <c r="F229" s="23"/>
      <c r="G229" s="17">
        <f>SUM(G230)</f>
        <v>0.585944481290079</v>
      </c>
      <c r="H229" s="24"/>
      <c r="I229" s="24" t="s">
        <v>33</v>
      </c>
      <c r="J229" s="60"/>
      <c r="K229" s="17">
        <f>SUM(K230)</f>
        <v>2.03396193722265</v>
      </c>
      <c r="L229" s="9">
        <f t="shared" ref="L229:L231" si="73">(K229/G229)*100</f>
        <v>347.12536804587</v>
      </c>
    </row>
    <row r="230" spans="2:12">
      <c r="B230" s="5" t="str">
        <f t="shared" si="64"/>
        <v>Variedad</v>
      </c>
      <c r="C230" s="2">
        <v>13551129</v>
      </c>
      <c r="D230" s="2">
        <v>129</v>
      </c>
      <c r="E230" s="4" t="s">
        <v>355</v>
      </c>
      <c r="F230" s="23" t="s">
        <v>356</v>
      </c>
      <c r="G230" s="18">
        <v>0.585944481290079</v>
      </c>
      <c r="H230" s="19">
        <v>64.53</v>
      </c>
      <c r="I230" s="24">
        <f t="shared" ref="I230:I235" si="74">(G230/H230)</f>
        <v>0.00908018721974398</v>
      </c>
      <c r="J230" s="54">
        <v>224</v>
      </c>
      <c r="K230" s="17">
        <f t="shared" ref="K230:K235" si="75">(I230*J230)</f>
        <v>2.03396193722265</v>
      </c>
      <c r="L230" s="9">
        <f t="shared" si="73"/>
        <v>347.12536804587</v>
      </c>
    </row>
    <row r="231" spans="2:12">
      <c r="B231" s="5" t="str">
        <f t="shared" si="64"/>
        <v>Grupo</v>
      </c>
      <c r="C231" s="2" t="s">
        <v>357</v>
      </c>
      <c r="D231" s="2" t="s">
        <v>357</v>
      </c>
      <c r="E231" s="34" t="s">
        <v>358</v>
      </c>
      <c r="F231" s="23"/>
      <c r="G231" s="17">
        <f>G233</f>
        <v>0.915579857112902</v>
      </c>
      <c r="H231" s="24"/>
      <c r="I231" s="24" t="s">
        <v>33</v>
      </c>
      <c r="J231" s="60"/>
      <c r="K231" s="17">
        <f>K233</f>
        <v>7.98712556134767</v>
      </c>
      <c r="L231" s="9">
        <f t="shared" si="73"/>
        <v>872.357064137854</v>
      </c>
    </row>
    <row r="232" spans="2:12">
      <c r="B232" s="5"/>
      <c r="C232" s="2"/>
      <c r="D232" s="2"/>
      <c r="E232" s="4" t="s">
        <v>61</v>
      </c>
      <c r="F232" s="23"/>
      <c r="G232" s="9"/>
      <c r="H232" s="24"/>
      <c r="I232" s="24" t="s">
        <v>33</v>
      </c>
      <c r="J232" s="60"/>
      <c r="K232" s="9"/>
      <c r="L232" s="9"/>
    </row>
    <row r="233" spans="2:12">
      <c r="B233" s="5" t="str">
        <f t="shared" si="64"/>
        <v>Producto</v>
      </c>
      <c r="C233" s="2">
        <v>13561</v>
      </c>
      <c r="D233" s="2" t="s">
        <v>359</v>
      </c>
      <c r="E233" s="34" t="s">
        <v>360</v>
      </c>
      <c r="F233" s="23"/>
      <c r="G233" s="17">
        <f>SUM(G234:G235)</f>
        <v>0.915579857112902</v>
      </c>
      <c r="H233" s="24"/>
      <c r="I233" s="24" t="s">
        <v>33</v>
      </c>
      <c r="J233" s="60"/>
      <c r="K233" s="17">
        <f>SUM(K234:K235)</f>
        <v>7.98712556134767</v>
      </c>
      <c r="L233" s="9">
        <f t="shared" ref="L233:L235" si="76">(K233/G233)*100</f>
        <v>872.357064137854</v>
      </c>
    </row>
    <row r="234" spans="2:12">
      <c r="B234" s="5" t="str">
        <f t="shared" si="64"/>
        <v>Variedad</v>
      </c>
      <c r="C234" s="2">
        <v>13561130</v>
      </c>
      <c r="D234" s="2">
        <v>130</v>
      </c>
      <c r="E234" s="4" t="s">
        <v>361</v>
      </c>
      <c r="F234" s="23" t="s">
        <v>362</v>
      </c>
      <c r="G234" s="18">
        <v>0.686672230413804</v>
      </c>
      <c r="H234" s="19">
        <v>41.37</v>
      </c>
      <c r="I234" s="24">
        <f t="shared" si="74"/>
        <v>0.0165983135222094</v>
      </c>
      <c r="J234" s="54">
        <v>451</v>
      </c>
      <c r="K234" s="17">
        <f t="shared" si="75"/>
        <v>7.48583939851645</v>
      </c>
      <c r="L234" s="9">
        <f t="shared" si="76"/>
        <v>1090.16195310612</v>
      </c>
    </row>
    <row r="235" spans="2:12">
      <c r="B235" s="5" t="str">
        <f t="shared" si="64"/>
        <v>Variedad</v>
      </c>
      <c r="C235" s="2">
        <v>13561131</v>
      </c>
      <c r="D235" s="2">
        <v>131</v>
      </c>
      <c r="E235" s="4" t="s">
        <v>363</v>
      </c>
      <c r="F235" s="23" t="s">
        <v>364</v>
      </c>
      <c r="G235" s="18">
        <v>0.228907626699098</v>
      </c>
      <c r="H235" s="19">
        <v>263.025</v>
      </c>
      <c r="I235" s="24">
        <f t="shared" si="74"/>
        <v>0.000870288477137527</v>
      </c>
      <c r="J235" s="54">
        <v>576</v>
      </c>
      <c r="K235" s="17">
        <f t="shared" si="75"/>
        <v>0.501286162831216</v>
      </c>
      <c r="L235" s="9">
        <f t="shared" si="76"/>
        <v>218.990590248075</v>
      </c>
    </row>
    <row r="236" spans="2:12">
      <c r="B236" s="5"/>
      <c r="C236" s="2"/>
      <c r="D236" s="2"/>
      <c r="E236" s="4"/>
      <c r="F236" s="23"/>
      <c r="G236" s="9"/>
      <c r="H236" s="23"/>
      <c r="I236" s="24" t="s">
        <v>33</v>
      </c>
      <c r="J236" s="60"/>
      <c r="K236" s="17"/>
      <c r="L236" s="9"/>
    </row>
    <row r="237" spans="2:12">
      <c r="B237" s="5" t="str">
        <f t="shared" si="64"/>
        <v>Sublase</v>
      </c>
      <c r="C237" s="12" t="s">
        <v>365</v>
      </c>
      <c r="D237" s="12" t="s">
        <v>365</v>
      </c>
      <c r="E237" s="38" t="s">
        <v>366</v>
      </c>
      <c r="F237" s="23"/>
      <c r="G237" s="17">
        <f>G238+G242</f>
        <v>2.59468922150134</v>
      </c>
      <c r="H237" s="23"/>
      <c r="I237" s="24" t="s">
        <v>33</v>
      </c>
      <c r="J237" s="60"/>
      <c r="K237" s="17">
        <f>K238+K242</f>
        <v>41.4676019032661</v>
      </c>
      <c r="L237" s="9">
        <f t="shared" ref="L237:L242" si="77">(K237/G237)*100</f>
        <v>1598.17220342374</v>
      </c>
    </row>
    <row r="238" spans="2:12">
      <c r="B238" s="5" t="str">
        <f t="shared" si="64"/>
        <v>Grupo</v>
      </c>
      <c r="C238" s="2" t="s">
        <v>367</v>
      </c>
      <c r="D238" s="2" t="s">
        <v>367</v>
      </c>
      <c r="E238" s="34" t="s">
        <v>368</v>
      </c>
      <c r="F238" s="23"/>
      <c r="G238" s="17">
        <f>G240</f>
        <v>0.236038378567601</v>
      </c>
      <c r="H238" s="24"/>
      <c r="I238" s="24" t="s">
        <v>33</v>
      </c>
      <c r="J238" s="60"/>
      <c r="K238" s="17">
        <f>K240</f>
        <v>2.67423140132372</v>
      </c>
      <c r="L238" s="9">
        <f t="shared" si="77"/>
        <v>1132.96465496514</v>
      </c>
    </row>
    <row r="239" spans="2:12">
      <c r="B239" s="5"/>
      <c r="C239" s="2"/>
      <c r="D239" s="2"/>
      <c r="E239" s="4" t="s">
        <v>61</v>
      </c>
      <c r="F239" s="23"/>
      <c r="G239" s="9"/>
      <c r="H239" s="23"/>
      <c r="I239" s="24" t="s">
        <v>33</v>
      </c>
      <c r="J239" s="60"/>
      <c r="K239" s="9"/>
      <c r="L239" s="9"/>
    </row>
    <row r="240" spans="2:12">
      <c r="B240" s="5" t="str">
        <f t="shared" si="64"/>
        <v>Producto</v>
      </c>
      <c r="C240" s="2">
        <v>13621</v>
      </c>
      <c r="D240" s="2" t="s">
        <v>369</v>
      </c>
      <c r="E240" s="34" t="s">
        <v>370</v>
      </c>
      <c r="F240" s="23"/>
      <c r="G240" s="17">
        <f>SUM(G241)</f>
        <v>0.236038378567601</v>
      </c>
      <c r="H240" s="23"/>
      <c r="I240" s="24" t="s">
        <v>33</v>
      </c>
      <c r="J240" s="60"/>
      <c r="K240" s="17">
        <f>SUM(K241)</f>
        <v>2.67423140132372</v>
      </c>
      <c r="L240" s="9">
        <f t="shared" si="77"/>
        <v>1132.96465496514</v>
      </c>
    </row>
    <row r="241" spans="2:12">
      <c r="B241" s="5" t="str">
        <f t="shared" si="64"/>
        <v>Variedad</v>
      </c>
      <c r="C241" s="2">
        <v>13621132</v>
      </c>
      <c r="D241" s="2">
        <v>132</v>
      </c>
      <c r="E241" s="4" t="s">
        <v>371</v>
      </c>
      <c r="F241" s="23" t="s">
        <v>372</v>
      </c>
      <c r="G241" s="18">
        <v>0.236038378567601</v>
      </c>
      <c r="H241" s="19">
        <v>155.9625</v>
      </c>
      <c r="I241" s="24">
        <f>(G241/H241)</f>
        <v>0.0015134303346484</v>
      </c>
      <c r="J241" s="54">
        <v>1767</v>
      </c>
      <c r="K241" s="17">
        <f>(I241*J241)</f>
        <v>2.67423140132372</v>
      </c>
      <c r="L241" s="9">
        <f t="shared" si="77"/>
        <v>1132.96465496514</v>
      </c>
    </row>
    <row r="242" spans="2:12">
      <c r="B242" s="5" t="str">
        <f t="shared" si="64"/>
        <v>Grupo</v>
      </c>
      <c r="C242" s="2" t="s">
        <v>373</v>
      </c>
      <c r="D242" s="2" t="s">
        <v>373</v>
      </c>
      <c r="E242" s="34" t="s">
        <v>374</v>
      </c>
      <c r="F242" s="23"/>
      <c r="G242" s="17">
        <f>G244+G246+G250</f>
        <v>2.35865084293374</v>
      </c>
      <c r="H242" s="23"/>
      <c r="I242" s="24" t="s">
        <v>33</v>
      </c>
      <c r="J242" s="60"/>
      <c r="K242" s="17">
        <f>K244+K246+K250</f>
        <v>38.7933705019424</v>
      </c>
      <c r="L242" s="9">
        <f t="shared" si="77"/>
        <v>1644.72713789593</v>
      </c>
    </row>
    <row r="243" spans="2:12">
      <c r="B243" s="5"/>
      <c r="C243" s="2"/>
      <c r="D243" s="2"/>
      <c r="E243" s="4" t="s">
        <v>61</v>
      </c>
      <c r="F243" s="23"/>
      <c r="G243" s="9"/>
      <c r="H243" s="23"/>
      <c r="I243" s="24" t="s">
        <v>33</v>
      </c>
      <c r="J243" s="60"/>
      <c r="K243" s="9"/>
      <c r="L243" s="9"/>
    </row>
    <row r="244" spans="2:12">
      <c r="B244" s="5" t="str">
        <f t="shared" si="64"/>
        <v>Producto</v>
      </c>
      <c r="C244" s="2">
        <v>13691</v>
      </c>
      <c r="D244" s="2" t="s">
        <v>375</v>
      </c>
      <c r="E244" s="34" t="s">
        <v>376</v>
      </c>
      <c r="F244" s="23"/>
      <c r="G244" s="17">
        <f>SUM(G245)</f>
        <v>0.0431354411609139</v>
      </c>
      <c r="H244" s="23"/>
      <c r="I244" s="24" t="s">
        <v>33</v>
      </c>
      <c r="J244" s="60"/>
      <c r="K244" s="17">
        <f>SUM(K245)</f>
        <v>1.31887280008781</v>
      </c>
      <c r="L244" s="9">
        <f t="shared" ref="L244:L254" si="78">(K244/G244)*100</f>
        <v>3057.51550138978</v>
      </c>
    </row>
    <row r="245" spans="2:12">
      <c r="B245" s="5" t="str">
        <f t="shared" si="64"/>
        <v>Variedad</v>
      </c>
      <c r="C245" s="2">
        <v>13691133</v>
      </c>
      <c r="D245" s="2">
        <v>133</v>
      </c>
      <c r="E245" s="4" t="s">
        <v>377</v>
      </c>
      <c r="F245" s="23" t="s">
        <v>47</v>
      </c>
      <c r="G245" s="18">
        <v>0.0431354411609139</v>
      </c>
      <c r="H245" s="19">
        <v>93.54</v>
      </c>
      <c r="I245" s="24">
        <f t="shared" ref="I245:I249" si="79">(G245/H245)</f>
        <v>0.000461144335695038</v>
      </c>
      <c r="J245" s="54">
        <v>2860</v>
      </c>
      <c r="K245" s="17">
        <f t="shared" ref="K245:K249" si="80">(I245*J245)</f>
        <v>1.31887280008781</v>
      </c>
      <c r="L245" s="9">
        <f t="shared" si="78"/>
        <v>3057.51550138978</v>
      </c>
    </row>
    <row r="246" spans="2:12">
      <c r="B246" s="5" t="str">
        <f t="shared" si="64"/>
        <v>Producto</v>
      </c>
      <c r="C246" s="2">
        <v>13692</v>
      </c>
      <c r="D246" s="2" t="s">
        <v>378</v>
      </c>
      <c r="E246" s="34" t="s">
        <v>379</v>
      </c>
      <c r="F246" s="23"/>
      <c r="G246" s="17">
        <f>SUM(G247:G249)</f>
        <v>1.11891662931855</v>
      </c>
      <c r="H246" s="24"/>
      <c r="I246" s="24" t="s">
        <v>33</v>
      </c>
      <c r="J246" s="60"/>
      <c r="K246" s="17">
        <f>SUM(K247:K249)</f>
        <v>19.3358509294077</v>
      </c>
      <c r="L246" s="9">
        <f t="shared" si="78"/>
        <v>1728.08683174042</v>
      </c>
    </row>
    <row r="247" spans="2:12">
      <c r="B247" s="5" t="str">
        <f t="shared" si="64"/>
        <v>Variedad</v>
      </c>
      <c r="C247" s="2" t="str">
        <f>CONCATENATE($C$246,D247)</f>
        <v>13692134</v>
      </c>
      <c r="D247" s="2">
        <v>134</v>
      </c>
      <c r="E247" s="4" t="s">
        <v>380</v>
      </c>
      <c r="F247" s="23" t="s">
        <v>381</v>
      </c>
      <c r="G247" s="18">
        <v>1.00845328746112</v>
      </c>
      <c r="H247" s="19">
        <v>2432.14583333333</v>
      </c>
      <c r="I247" s="24">
        <f t="shared" si="79"/>
        <v>0.000414635205520963</v>
      </c>
      <c r="J247" s="54">
        <v>43428</v>
      </c>
      <c r="K247" s="17">
        <f t="shared" si="80"/>
        <v>18.0067777053644</v>
      </c>
      <c r="L247" s="9">
        <f t="shared" si="78"/>
        <v>1785.5837180816</v>
      </c>
    </row>
    <row r="248" spans="2:12">
      <c r="B248" s="5" t="str">
        <f t="shared" si="64"/>
        <v>Variedad</v>
      </c>
      <c r="C248" s="2" t="str">
        <f>CONCATENATE($C$246,D248)</f>
        <v>13692135</v>
      </c>
      <c r="D248" s="2">
        <v>135</v>
      </c>
      <c r="E248" s="4" t="s">
        <v>382</v>
      </c>
      <c r="F248" s="23" t="s">
        <v>383</v>
      </c>
      <c r="G248" s="18">
        <v>0.101371723670956</v>
      </c>
      <c r="H248" s="19">
        <v>1676</v>
      </c>
      <c r="I248" s="24">
        <f t="shared" si="79"/>
        <v>6.04843219993771e-5</v>
      </c>
      <c r="J248" s="54">
        <v>20832</v>
      </c>
      <c r="K248" s="17">
        <f t="shared" si="80"/>
        <v>1.26000939589102</v>
      </c>
      <c r="L248" s="9">
        <f t="shared" si="78"/>
        <v>1242.95942720764</v>
      </c>
    </row>
    <row r="249" spans="2:12">
      <c r="B249" s="5" t="str">
        <f t="shared" si="64"/>
        <v>Variedad</v>
      </c>
      <c r="C249" s="2" t="str">
        <f>CONCATENATE($C$246,D249)</f>
        <v>13692136</v>
      </c>
      <c r="D249" s="2">
        <v>136</v>
      </c>
      <c r="E249" s="4" t="s">
        <v>384</v>
      </c>
      <c r="F249" s="23" t="s">
        <v>133</v>
      </c>
      <c r="G249" s="18">
        <v>0.00909161818647795</v>
      </c>
      <c r="H249" s="19">
        <v>280</v>
      </c>
      <c r="I249" s="24">
        <f t="shared" si="79"/>
        <v>3.2470064951707e-5</v>
      </c>
      <c r="J249" s="54">
        <v>2127</v>
      </c>
      <c r="K249" s="17">
        <f t="shared" si="80"/>
        <v>0.0690638281522807</v>
      </c>
      <c r="L249" s="9">
        <f t="shared" si="78"/>
        <v>759.642857142857</v>
      </c>
    </row>
    <row r="250" spans="2:12">
      <c r="B250" s="5" t="str">
        <f t="shared" si="64"/>
        <v>Producto</v>
      </c>
      <c r="C250" s="2" t="s">
        <v>385</v>
      </c>
      <c r="D250" s="2" t="s">
        <v>385</v>
      </c>
      <c r="E250" s="34" t="s">
        <v>386</v>
      </c>
      <c r="F250" s="23"/>
      <c r="G250" s="17">
        <f>SUM(G251:G254)</f>
        <v>1.19659877245427</v>
      </c>
      <c r="H250" s="23"/>
      <c r="I250" s="24" t="s">
        <v>33</v>
      </c>
      <c r="J250" s="60"/>
      <c r="K250" s="17">
        <f>SUM(K251:K254)</f>
        <v>18.1386467724469</v>
      </c>
      <c r="L250" s="9">
        <f t="shared" si="78"/>
        <v>1515.85035769708</v>
      </c>
    </row>
    <row r="251" spans="2:12">
      <c r="B251" s="5" t="str">
        <f t="shared" si="64"/>
        <v>Variedad</v>
      </c>
      <c r="C251" s="2" t="str">
        <f>CONCATENATE($C$250,D251)</f>
        <v>13699137</v>
      </c>
      <c r="D251" s="2">
        <v>137</v>
      </c>
      <c r="E251" s="4" t="s">
        <v>387</v>
      </c>
      <c r="F251" s="23" t="s">
        <v>388</v>
      </c>
      <c r="G251" s="18">
        <v>0.646282725664961</v>
      </c>
      <c r="H251" s="19">
        <v>1200.7825</v>
      </c>
      <c r="I251" s="24">
        <f t="shared" ref="I251:I254" si="81">(G251/H251)</f>
        <v>0.000538217975082882</v>
      </c>
      <c r="J251" s="54">
        <v>17967.04</v>
      </c>
      <c r="K251" s="17">
        <f t="shared" ref="K251:K254" si="82">(I251*J251)</f>
        <v>9.67018388703315</v>
      </c>
      <c r="L251" s="9">
        <f t="shared" si="78"/>
        <v>1496.2776356251</v>
      </c>
    </row>
    <row r="252" spans="2:12">
      <c r="B252" s="5" t="str">
        <f t="shared" si="64"/>
        <v>Variedad</v>
      </c>
      <c r="C252" s="2" t="str">
        <f>CONCATENATE($C$250,D252)</f>
        <v>13699138</v>
      </c>
      <c r="D252" s="2">
        <v>138</v>
      </c>
      <c r="E252" s="4" t="s">
        <v>389</v>
      </c>
      <c r="F252" s="23" t="s">
        <v>390</v>
      </c>
      <c r="G252" s="18">
        <v>0.105181303436321</v>
      </c>
      <c r="H252" s="19">
        <v>1316.1</v>
      </c>
      <c r="I252" s="24">
        <f t="shared" si="81"/>
        <v>7.99189297441843e-5</v>
      </c>
      <c r="J252" s="54">
        <v>29700</v>
      </c>
      <c r="K252" s="17">
        <f t="shared" si="82"/>
        <v>2.37359221340227</v>
      </c>
      <c r="L252" s="9">
        <f t="shared" si="78"/>
        <v>2256.66742648735</v>
      </c>
    </row>
    <row r="253" spans="2:12">
      <c r="B253" s="5" t="str">
        <f t="shared" si="64"/>
        <v>Variedad</v>
      </c>
      <c r="C253" s="2" t="str">
        <f>CONCATENATE($C$250,D253)</f>
        <v>13699139</v>
      </c>
      <c r="D253" s="2">
        <v>139</v>
      </c>
      <c r="E253" s="4" t="s">
        <v>391</v>
      </c>
      <c r="F253" s="23" t="s">
        <v>47</v>
      </c>
      <c r="G253" s="18">
        <v>0.303937897120652</v>
      </c>
      <c r="H253" s="19">
        <v>288.333333333333</v>
      </c>
      <c r="I253" s="24">
        <f t="shared" si="81"/>
        <v>0.00105411987440689</v>
      </c>
      <c r="J253" s="54">
        <v>3600</v>
      </c>
      <c r="K253" s="17">
        <f t="shared" si="82"/>
        <v>3.79483154786479</v>
      </c>
      <c r="L253" s="9">
        <f t="shared" si="78"/>
        <v>1248.5549132948</v>
      </c>
    </row>
    <row r="254" spans="2:12">
      <c r="B254" s="5" t="str">
        <f t="shared" si="64"/>
        <v>Variedad</v>
      </c>
      <c r="C254" s="2" t="str">
        <f>CONCATENATE($C$250,D254)</f>
        <v>13699140</v>
      </c>
      <c r="D254" s="2">
        <v>140</v>
      </c>
      <c r="E254" s="4" t="s">
        <v>392</v>
      </c>
      <c r="F254" s="23" t="s">
        <v>393</v>
      </c>
      <c r="G254" s="18">
        <v>0.141196846232336</v>
      </c>
      <c r="H254" s="19">
        <v>230.208333333333</v>
      </c>
      <c r="I254" s="24">
        <f t="shared" si="81"/>
        <v>0.000613343766439108</v>
      </c>
      <c r="J254" s="54">
        <v>3750</v>
      </c>
      <c r="K254" s="17">
        <f t="shared" si="82"/>
        <v>2.30003912414665</v>
      </c>
      <c r="L254" s="9">
        <f t="shared" si="78"/>
        <v>1628.9592760181</v>
      </c>
    </row>
    <row r="255" spans="2:12">
      <c r="B255" s="5"/>
      <c r="C255" s="2"/>
      <c r="D255" s="2"/>
      <c r="E255" s="4"/>
      <c r="F255" s="4"/>
      <c r="G255" s="9"/>
      <c r="H255" s="24"/>
      <c r="I255" s="24" t="s">
        <v>33</v>
      </c>
      <c r="J255" s="60"/>
      <c r="K255" s="17"/>
      <c r="L255" s="9"/>
    </row>
    <row r="256" spans="2:12">
      <c r="B256" s="5" t="str">
        <f t="shared" si="64"/>
        <v>Sublase</v>
      </c>
      <c r="C256" s="12" t="s">
        <v>394</v>
      </c>
      <c r="D256" s="12" t="s">
        <v>394</v>
      </c>
      <c r="E256" s="38" t="s">
        <v>395</v>
      </c>
      <c r="F256" s="23"/>
      <c r="G256" s="17">
        <f>G257</f>
        <v>1.04997517441942</v>
      </c>
      <c r="H256" s="24"/>
      <c r="I256" s="24" t="s">
        <v>33</v>
      </c>
      <c r="J256" s="60"/>
      <c r="K256" s="17">
        <f>K257</f>
        <v>10.0038563248778</v>
      </c>
      <c r="L256" s="9">
        <f t="shared" ref="L256:L262" si="83">(K256/G256)*100</f>
        <v>952.770748166444</v>
      </c>
    </row>
    <row r="257" spans="2:12">
      <c r="B257" s="5" t="str">
        <f t="shared" si="64"/>
        <v>Grupo</v>
      </c>
      <c r="C257" s="2" t="s">
        <v>396</v>
      </c>
      <c r="D257" s="2" t="s">
        <v>396</v>
      </c>
      <c r="E257" s="34" t="s">
        <v>397</v>
      </c>
      <c r="F257" s="23"/>
      <c r="G257" s="17">
        <f>G259</f>
        <v>1.04997517441942</v>
      </c>
      <c r="H257" s="23"/>
      <c r="I257" s="24" t="s">
        <v>33</v>
      </c>
      <c r="J257" s="60"/>
      <c r="K257" s="17">
        <f>K259</f>
        <v>10.0038563248778</v>
      </c>
      <c r="L257" s="9">
        <f t="shared" si="83"/>
        <v>952.770748166444</v>
      </c>
    </row>
    <row r="258" spans="2:12">
      <c r="B258" s="5"/>
      <c r="C258" s="2"/>
      <c r="D258" s="2"/>
      <c r="E258" s="4" t="s">
        <v>61</v>
      </c>
      <c r="F258" s="23"/>
      <c r="G258" s="9"/>
      <c r="H258" s="23"/>
      <c r="I258" s="24" t="s">
        <v>33</v>
      </c>
      <c r="J258" s="60"/>
      <c r="K258" s="9"/>
      <c r="L258" s="9"/>
    </row>
    <row r="259" spans="2:12">
      <c r="B259" s="5" t="str">
        <f t="shared" si="64"/>
        <v>Producto</v>
      </c>
      <c r="C259" s="2" t="s">
        <v>398</v>
      </c>
      <c r="D259" s="2" t="s">
        <v>398</v>
      </c>
      <c r="E259" s="34" t="s">
        <v>399</v>
      </c>
      <c r="F259" s="23"/>
      <c r="G259" s="17">
        <f>SUM(G260:G262)</f>
        <v>1.04997517441942</v>
      </c>
      <c r="H259" s="24"/>
      <c r="I259" s="24" t="s">
        <v>33</v>
      </c>
      <c r="J259" s="60"/>
      <c r="K259" s="17">
        <f>SUM(K260:K262)</f>
        <v>10.0038563248778</v>
      </c>
      <c r="L259" s="9">
        <f t="shared" si="83"/>
        <v>952.770748166444</v>
      </c>
    </row>
    <row r="260" spans="2:12">
      <c r="B260" s="5" t="str">
        <f t="shared" si="64"/>
        <v>Variedad</v>
      </c>
      <c r="C260" s="2" t="str">
        <f>CONCATENATE($C$259,D260)</f>
        <v>13711141</v>
      </c>
      <c r="D260" s="2">
        <v>141</v>
      </c>
      <c r="E260" s="4" t="s">
        <v>400</v>
      </c>
      <c r="F260" s="23" t="s">
        <v>401</v>
      </c>
      <c r="G260" s="18">
        <v>0.687627338731046</v>
      </c>
      <c r="H260" s="19">
        <v>2281.04166666667</v>
      </c>
      <c r="I260" s="24">
        <f t="shared" ref="I260:I262" si="84">(G260/H260)</f>
        <v>0.00030145321270518</v>
      </c>
      <c r="J260" s="54">
        <v>21207.5</v>
      </c>
      <c r="K260" s="17">
        <f t="shared" ref="K260:K262" si="85">(I260*J260)</f>
        <v>6.3930690084451</v>
      </c>
      <c r="L260" s="9">
        <f t="shared" si="83"/>
        <v>929.728742350898</v>
      </c>
    </row>
    <row r="261" spans="2:12">
      <c r="B261" s="5" t="str">
        <f t="shared" si="64"/>
        <v>Variedad</v>
      </c>
      <c r="C261" s="2" t="str">
        <f>CONCATENATE($C$259,D261)</f>
        <v>13711142</v>
      </c>
      <c r="D261" s="2">
        <v>142</v>
      </c>
      <c r="E261" s="4" t="s">
        <v>402</v>
      </c>
      <c r="F261" s="23" t="s">
        <v>403</v>
      </c>
      <c r="G261" s="18">
        <v>0.0841037994353573</v>
      </c>
      <c r="H261" s="19">
        <v>5420</v>
      </c>
      <c r="I261" s="24">
        <f t="shared" si="84"/>
        <v>1.55173061688851e-5</v>
      </c>
      <c r="J261" s="54">
        <v>67100</v>
      </c>
      <c r="K261" s="17">
        <f t="shared" si="85"/>
        <v>1.04121124393219</v>
      </c>
      <c r="L261" s="9">
        <f t="shared" si="83"/>
        <v>1238.0073800738</v>
      </c>
    </row>
    <row r="262" spans="2:12">
      <c r="B262" s="5" t="str">
        <f t="shared" si="64"/>
        <v>Variedad</v>
      </c>
      <c r="C262" s="2" t="str">
        <f>CONCATENATE($C$259,D262)</f>
        <v>13711143</v>
      </c>
      <c r="D262" s="2">
        <v>143</v>
      </c>
      <c r="E262" s="4" t="s">
        <v>404</v>
      </c>
      <c r="F262" s="23" t="s">
        <v>405</v>
      </c>
      <c r="G262" s="18">
        <v>0.278244036253017</v>
      </c>
      <c r="H262" s="19">
        <v>549</v>
      </c>
      <c r="I262" s="24">
        <f t="shared" si="84"/>
        <v>0.000506819738165787</v>
      </c>
      <c r="J262" s="54">
        <v>5070</v>
      </c>
      <c r="K262" s="17">
        <f t="shared" si="85"/>
        <v>2.56957607250054</v>
      </c>
      <c r="L262" s="9">
        <f t="shared" si="83"/>
        <v>923.497267759563</v>
      </c>
    </row>
    <row r="263" spans="2:12">
      <c r="B263" s="5"/>
      <c r="C263" s="2"/>
      <c r="D263" s="2"/>
      <c r="E263" s="4"/>
      <c r="F263" s="23"/>
      <c r="G263" s="9"/>
      <c r="H263" s="23"/>
      <c r="I263" s="24" t="s">
        <v>33</v>
      </c>
      <c r="J263" s="60"/>
      <c r="K263" s="17"/>
      <c r="L263" s="9"/>
    </row>
    <row r="264" spans="2:12">
      <c r="B264" s="5" t="str">
        <f t="shared" si="64"/>
        <v>Sublase</v>
      </c>
      <c r="C264" s="12" t="s">
        <v>406</v>
      </c>
      <c r="D264" s="12" t="s">
        <v>406</v>
      </c>
      <c r="E264" s="38" t="s">
        <v>407</v>
      </c>
      <c r="F264" s="23"/>
      <c r="G264" s="17">
        <f>G265+G281+G285+G292</f>
        <v>2.67314558122755</v>
      </c>
      <c r="H264" s="24"/>
      <c r="I264" s="24" t="s">
        <v>33</v>
      </c>
      <c r="J264" s="60"/>
      <c r="K264" s="17">
        <f>K265+K281+K285+K292</f>
        <v>59.9483587977698</v>
      </c>
      <c r="L264" s="9">
        <f t="shared" ref="L264:L274" si="86">(K264/G264)*100</f>
        <v>2242.61481375214</v>
      </c>
    </row>
    <row r="265" spans="2:12">
      <c r="B265" s="5" t="str">
        <f t="shared" si="64"/>
        <v>Grupo</v>
      </c>
      <c r="C265" s="2" t="s">
        <v>408</v>
      </c>
      <c r="D265" s="2" t="s">
        <v>408</v>
      </c>
      <c r="E265" s="34" t="s">
        <v>409</v>
      </c>
      <c r="F265" s="23"/>
      <c r="G265" s="17">
        <f>G267+G271+G274+G279</f>
        <v>1.37103990022881</v>
      </c>
      <c r="H265" s="24"/>
      <c r="I265" s="24" t="s">
        <v>33</v>
      </c>
      <c r="J265" s="60"/>
      <c r="K265" s="17">
        <f>K267+K271+K274+K279</f>
        <v>53.8352915681468</v>
      </c>
      <c r="L265" s="9">
        <f t="shared" si="86"/>
        <v>3926.60283330649</v>
      </c>
    </row>
    <row r="266" spans="2:12">
      <c r="B266" s="5"/>
      <c r="C266" s="2"/>
      <c r="D266" s="2"/>
      <c r="E266" s="4" t="s">
        <v>61</v>
      </c>
      <c r="F266" s="23"/>
      <c r="G266" s="9"/>
      <c r="H266" s="24"/>
      <c r="I266" s="24" t="s">
        <v>33</v>
      </c>
      <c r="J266" s="60"/>
      <c r="K266" s="9"/>
      <c r="L266" s="9"/>
    </row>
    <row r="267" spans="2:12">
      <c r="B267" s="5" t="str">
        <f t="shared" ref="B267:B330" si="87">IF(LEN(C267)=1,"Division",IF(LEN(C267)=2,"Clase",IF(LEN(C267)=3,"Sublase",IF(LEN(C267)=4,"Grupo",IF(LEN(C267)=5,"Producto","Variedad")))))</f>
        <v>Producto</v>
      </c>
      <c r="C267" s="2" t="s">
        <v>410</v>
      </c>
      <c r="D267" s="2" t="s">
        <v>410</v>
      </c>
      <c r="E267" s="34" t="s">
        <v>411</v>
      </c>
      <c r="F267" s="23"/>
      <c r="G267" s="17">
        <f>SUM(G268:G270)</f>
        <v>0.155859929602728</v>
      </c>
      <c r="H267" s="24"/>
      <c r="I267" s="24" t="s">
        <v>33</v>
      </c>
      <c r="J267" s="60"/>
      <c r="K267" s="17">
        <f>SUM(K268:K270)</f>
        <v>1.27291290549449</v>
      </c>
      <c r="L267" s="9">
        <f t="shared" si="86"/>
        <v>816.703118459642</v>
      </c>
    </row>
    <row r="268" spans="2:12">
      <c r="B268" s="5" t="str">
        <f t="shared" si="87"/>
        <v>Variedad</v>
      </c>
      <c r="C268" s="2" t="str">
        <f>CONCATENATE($C$267,D268)</f>
        <v>13811144</v>
      </c>
      <c r="D268" s="2">
        <v>144</v>
      </c>
      <c r="E268" s="4" t="s">
        <v>412</v>
      </c>
      <c r="F268" s="23" t="s">
        <v>228</v>
      </c>
      <c r="G268" s="18">
        <v>0.0503566388927921</v>
      </c>
      <c r="H268" s="19">
        <v>66</v>
      </c>
      <c r="I268" s="24">
        <f t="shared" ref="I268:I270" si="88">(G268/H268)</f>
        <v>0.000762979377163517</v>
      </c>
      <c r="J268" s="54">
        <v>485.4</v>
      </c>
      <c r="K268" s="17">
        <f t="shared" ref="K268:K270" si="89">(I268*J268)</f>
        <v>0.370350189675171</v>
      </c>
      <c r="L268" s="9">
        <f t="shared" si="86"/>
        <v>735.454545454545</v>
      </c>
    </row>
    <row r="269" spans="2:12">
      <c r="B269" s="5" t="str">
        <f t="shared" si="87"/>
        <v>Variedad</v>
      </c>
      <c r="C269" s="2" t="str">
        <f>CONCATENATE($C$267,D269)</f>
        <v>13811145</v>
      </c>
      <c r="D269" s="2">
        <v>145</v>
      </c>
      <c r="E269" s="4" t="s">
        <v>413</v>
      </c>
      <c r="F269" s="23" t="s">
        <v>414</v>
      </c>
      <c r="G269" s="18">
        <v>0.00825951624342585</v>
      </c>
      <c r="H269" s="19">
        <v>188.7</v>
      </c>
      <c r="I269" s="24">
        <f t="shared" si="88"/>
        <v>4.37706213218116e-5</v>
      </c>
      <c r="J269" s="51">
        <v>945</v>
      </c>
      <c r="K269" s="17">
        <f t="shared" si="89"/>
        <v>0.041363237149112</v>
      </c>
      <c r="L269" s="9">
        <f t="shared" si="86"/>
        <v>500.794912559618</v>
      </c>
    </row>
    <row r="270" spans="2:12">
      <c r="B270" s="5" t="str">
        <f t="shared" si="87"/>
        <v>Variedad</v>
      </c>
      <c r="C270" s="2" t="str">
        <f>CONCATENATE($C$267,D270)</f>
        <v>13811146</v>
      </c>
      <c r="D270" s="2">
        <v>146</v>
      </c>
      <c r="E270" s="4" t="s">
        <v>415</v>
      </c>
      <c r="F270" s="23" t="s">
        <v>403</v>
      </c>
      <c r="G270" s="18">
        <v>0.0972437744665105</v>
      </c>
      <c r="H270" s="19">
        <v>5420</v>
      </c>
      <c r="I270" s="24">
        <f t="shared" si="88"/>
        <v>1.79416558056292e-5</v>
      </c>
      <c r="J270" s="54">
        <v>48000</v>
      </c>
      <c r="K270" s="17">
        <f t="shared" si="89"/>
        <v>0.861199478670204</v>
      </c>
      <c r="L270" s="9">
        <f t="shared" si="86"/>
        <v>885.608856088561</v>
      </c>
    </row>
    <row r="271" spans="2:12">
      <c r="B271" s="5" t="str">
        <f t="shared" si="87"/>
        <v>Producto</v>
      </c>
      <c r="C271" s="2" t="s">
        <v>416</v>
      </c>
      <c r="D271" s="2" t="s">
        <v>416</v>
      </c>
      <c r="E271" s="34" t="s">
        <v>417</v>
      </c>
      <c r="F271" s="23"/>
      <c r="G271" s="17">
        <f>SUM(G272:G273)</f>
        <v>0.172968669118787</v>
      </c>
      <c r="H271" s="23"/>
      <c r="I271" s="24" t="s">
        <v>33</v>
      </c>
      <c r="J271" s="60"/>
      <c r="K271" s="17">
        <f>SUM(K272:K273)</f>
        <v>0.66332829522578</v>
      </c>
      <c r="L271" s="9">
        <f t="shared" si="86"/>
        <v>383.496212698635</v>
      </c>
    </row>
    <row r="272" spans="2:12">
      <c r="B272" s="5" t="str">
        <f t="shared" si="87"/>
        <v>Variedad</v>
      </c>
      <c r="C272" s="2" t="str">
        <f>CONCATENATE($C$271,D272)</f>
        <v>13812147</v>
      </c>
      <c r="D272" s="2">
        <v>147</v>
      </c>
      <c r="E272" s="4" t="s">
        <v>418</v>
      </c>
      <c r="F272" s="23" t="s">
        <v>70</v>
      </c>
      <c r="G272" s="18">
        <v>0.0848418376804992</v>
      </c>
      <c r="H272" s="19">
        <v>495</v>
      </c>
      <c r="I272" s="24">
        <f t="shared" ref="I272:I276" si="90">(G272/H272)</f>
        <v>0.000171397651879796</v>
      </c>
      <c r="J272" s="54">
        <v>1986</v>
      </c>
      <c r="K272" s="17">
        <f t="shared" ref="K272:K276" si="91">(I272*J272)</f>
        <v>0.340395736633276</v>
      </c>
      <c r="L272" s="9">
        <f t="shared" si="86"/>
        <v>401.212121212121</v>
      </c>
    </row>
    <row r="273" spans="2:12">
      <c r="B273" s="5" t="str">
        <f t="shared" si="87"/>
        <v>Variedad</v>
      </c>
      <c r="C273" s="2" t="str">
        <f>CONCATENATE($C$271,D273)</f>
        <v>13812148</v>
      </c>
      <c r="D273" s="2">
        <v>148</v>
      </c>
      <c r="E273" s="4" t="s">
        <v>419</v>
      </c>
      <c r="F273" s="23" t="s">
        <v>70</v>
      </c>
      <c r="G273" s="18">
        <v>0.0881268314382875</v>
      </c>
      <c r="H273" s="19">
        <v>295</v>
      </c>
      <c r="I273" s="24">
        <f t="shared" si="90"/>
        <v>0.000298735021824703</v>
      </c>
      <c r="J273" s="54">
        <v>1081</v>
      </c>
      <c r="K273" s="17">
        <f t="shared" si="91"/>
        <v>0.322932558592504</v>
      </c>
      <c r="L273" s="9">
        <f t="shared" si="86"/>
        <v>366.440677966102</v>
      </c>
    </row>
    <row r="274" spans="2:12">
      <c r="B274" s="5" t="str">
        <f t="shared" si="87"/>
        <v>Producto</v>
      </c>
      <c r="C274" s="2">
        <v>13813</v>
      </c>
      <c r="D274" s="2" t="s">
        <v>420</v>
      </c>
      <c r="E274" s="34" t="s">
        <v>421</v>
      </c>
      <c r="F274" s="23"/>
      <c r="G274" s="17">
        <f>SUM(G276:G278)</f>
        <v>0.559313601277877</v>
      </c>
      <c r="H274" s="24"/>
      <c r="I274" s="24"/>
      <c r="J274" s="60"/>
      <c r="K274" s="17">
        <f>SUM(K276:K278)</f>
        <v>12.3077513368528</v>
      </c>
      <c r="L274" s="9">
        <f t="shared" si="86"/>
        <v>2200.50993015958</v>
      </c>
    </row>
    <row r="275" spans="2:12">
      <c r="B275" s="5" t="str">
        <f t="shared" si="87"/>
        <v>Variedad</v>
      </c>
      <c r="C275" s="2">
        <v>13813149</v>
      </c>
      <c r="D275" s="2">
        <v>149</v>
      </c>
      <c r="E275" s="4" t="s">
        <v>422</v>
      </c>
      <c r="F275" s="23"/>
      <c r="G275" s="9"/>
      <c r="H275" s="23"/>
      <c r="I275" s="24" t="s">
        <v>33</v>
      </c>
      <c r="J275" s="60"/>
      <c r="K275" s="17"/>
      <c r="L275" s="9"/>
    </row>
    <row r="276" spans="2:12">
      <c r="B276" s="5"/>
      <c r="C276" s="2"/>
      <c r="D276" s="2"/>
      <c r="E276" s="4" t="s">
        <v>423</v>
      </c>
      <c r="F276" s="23" t="s">
        <v>70</v>
      </c>
      <c r="G276" s="18">
        <v>0.223726887644965</v>
      </c>
      <c r="H276" s="19">
        <v>58.76</v>
      </c>
      <c r="I276" s="24">
        <f t="shared" si="90"/>
        <v>0.00380746915665359</v>
      </c>
      <c r="J276" s="54">
        <v>1630</v>
      </c>
      <c r="K276" s="17">
        <f t="shared" si="91"/>
        <v>6.20617472534535</v>
      </c>
      <c r="L276" s="9">
        <f t="shared" ref="L276:L281" si="92">(K276/G276)*100</f>
        <v>2773.99591558884</v>
      </c>
    </row>
    <row r="277" spans="2:12">
      <c r="B277" s="5" t="str">
        <f t="shared" si="87"/>
        <v>Variedad</v>
      </c>
      <c r="C277" s="2">
        <v>13813150</v>
      </c>
      <c r="D277" s="2">
        <v>150</v>
      </c>
      <c r="E277" s="4" t="s">
        <v>424</v>
      </c>
      <c r="F277" s="4"/>
      <c r="G277" s="9"/>
      <c r="H277" s="23"/>
      <c r="I277" s="24" t="s">
        <v>33</v>
      </c>
      <c r="J277" s="60"/>
      <c r="K277" s="17"/>
      <c r="L277" s="9"/>
    </row>
    <row r="278" spans="2:12">
      <c r="B278" s="5"/>
      <c r="C278" s="2"/>
      <c r="D278" s="2"/>
      <c r="E278" s="4" t="s">
        <v>425</v>
      </c>
      <c r="F278" s="23" t="s">
        <v>70</v>
      </c>
      <c r="G278" s="18">
        <v>0.335586713632912</v>
      </c>
      <c r="H278" s="19">
        <v>16.5</v>
      </c>
      <c r="I278" s="24">
        <f>(G278/H278)</f>
        <v>0.020338588705025</v>
      </c>
      <c r="J278" s="54">
        <v>300</v>
      </c>
      <c r="K278" s="17">
        <f>(I278*J278)</f>
        <v>6.10157661150749</v>
      </c>
      <c r="L278" s="9">
        <f t="shared" si="92"/>
        <v>1818.18181818182</v>
      </c>
    </row>
    <row r="279" spans="2:12">
      <c r="B279" s="5" t="str">
        <f t="shared" si="87"/>
        <v>Producto</v>
      </c>
      <c r="C279" s="2">
        <v>13819</v>
      </c>
      <c r="D279" s="2" t="s">
        <v>426</v>
      </c>
      <c r="E279" s="34" t="s">
        <v>427</v>
      </c>
      <c r="F279" s="23"/>
      <c r="G279" s="17">
        <f>SUM(G280)</f>
        <v>0.482897700229414</v>
      </c>
      <c r="H279" s="24"/>
      <c r="I279" s="24" t="s">
        <v>33</v>
      </c>
      <c r="J279" s="60"/>
      <c r="K279" s="17">
        <f>SUM(K280)</f>
        <v>39.5912990305737</v>
      </c>
      <c r="L279" s="9">
        <f t="shared" si="92"/>
        <v>8198.69281045752</v>
      </c>
    </row>
    <row r="280" spans="2:12">
      <c r="B280" s="5" t="str">
        <f t="shared" si="87"/>
        <v>Variedad</v>
      </c>
      <c r="C280" s="2">
        <v>13819151</v>
      </c>
      <c r="D280" s="2">
        <v>151</v>
      </c>
      <c r="E280" s="4" t="s">
        <v>428</v>
      </c>
      <c r="F280" s="23" t="s">
        <v>429</v>
      </c>
      <c r="G280" s="18">
        <v>0.482897700229414</v>
      </c>
      <c r="H280" s="19">
        <v>382.5</v>
      </c>
      <c r="I280" s="24">
        <f>(G280/H280)</f>
        <v>0.0012624776476586</v>
      </c>
      <c r="J280" s="54">
        <v>31360</v>
      </c>
      <c r="K280" s="17">
        <f>(I280*J280)</f>
        <v>39.5912990305737</v>
      </c>
      <c r="L280" s="9">
        <f t="shared" si="92"/>
        <v>8198.69281045752</v>
      </c>
    </row>
    <row r="281" spans="2:12">
      <c r="B281" s="5" t="str">
        <f t="shared" si="87"/>
        <v>Grupo</v>
      </c>
      <c r="C281" s="2" t="s">
        <v>430</v>
      </c>
      <c r="D281" s="2" t="s">
        <v>430</v>
      </c>
      <c r="E281" s="34" t="s">
        <v>431</v>
      </c>
      <c r="F281" s="23"/>
      <c r="G281" s="17">
        <f>G283</f>
        <v>0.0739847162409368</v>
      </c>
      <c r="H281" s="23"/>
      <c r="I281" s="24" t="s">
        <v>33</v>
      </c>
      <c r="J281" s="60"/>
      <c r="K281" s="17">
        <f>K283</f>
        <v>0.081990043303656</v>
      </c>
      <c r="L281" s="9">
        <f t="shared" si="92"/>
        <v>110.820244328098</v>
      </c>
    </row>
    <row r="282" spans="2:12">
      <c r="B282" s="5"/>
      <c r="C282" s="2"/>
      <c r="D282" s="2"/>
      <c r="E282" s="4" t="s">
        <v>61</v>
      </c>
      <c r="F282" s="23"/>
      <c r="G282" s="9"/>
      <c r="H282" s="23"/>
      <c r="I282" s="24" t="s">
        <v>33</v>
      </c>
      <c r="J282" s="60"/>
      <c r="K282" s="17"/>
      <c r="L282" s="9"/>
    </row>
    <row r="283" spans="2:12">
      <c r="B283" s="5" t="str">
        <f t="shared" si="87"/>
        <v>Producto</v>
      </c>
      <c r="C283" s="2">
        <v>13829</v>
      </c>
      <c r="D283" s="2" t="s">
        <v>432</v>
      </c>
      <c r="E283" s="34" t="s">
        <v>433</v>
      </c>
      <c r="F283" s="23"/>
      <c r="G283" s="17">
        <f>SUM(G284)</f>
        <v>0.0739847162409368</v>
      </c>
      <c r="H283" s="24"/>
      <c r="I283" s="24" t="s">
        <v>33</v>
      </c>
      <c r="J283" s="60"/>
      <c r="K283" s="17">
        <f>SUM(K284)</f>
        <v>0.081990043303656</v>
      </c>
      <c r="L283" s="9">
        <f t="shared" ref="L283:L285" si="93">(K283/G283)*100</f>
        <v>110.820244328098</v>
      </c>
    </row>
    <row r="284" spans="2:12">
      <c r="B284" s="5" t="str">
        <f t="shared" si="87"/>
        <v>Variedad</v>
      </c>
      <c r="C284" s="2">
        <v>13829152</v>
      </c>
      <c r="D284" s="2">
        <v>152</v>
      </c>
      <c r="E284" s="4" t="s">
        <v>434</v>
      </c>
      <c r="F284" s="23" t="s">
        <v>405</v>
      </c>
      <c r="G284" s="18">
        <v>0.0739847162409368</v>
      </c>
      <c r="H284" s="19">
        <v>57300</v>
      </c>
      <c r="I284" s="24">
        <f t="shared" ref="I284:I289" si="94">(G284/H284)</f>
        <v>1.29118178430954e-6</v>
      </c>
      <c r="J284" s="54">
        <v>63500</v>
      </c>
      <c r="K284" s="17">
        <f t="shared" ref="K284:K289" si="95">(I284*J284)</f>
        <v>0.081990043303656</v>
      </c>
      <c r="L284" s="9">
        <f t="shared" si="93"/>
        <v>110.820244328098</v>
      </c>
    </row>
    <row r="285" spans="2:12">
      <c r="B285" s="5" t="str">
        <f t="shared" si="87"/>
        <v>Grupo</v>
      </c>
      <c r="C285" s="2" t="s">
        <v>435</v>
      </c>
      <c r="D285" s="2" t="s">
        <v>435</v>
      </c>
      <c r="E285" s="34" t="s">
        <v>436</v>
      </c>
      <c r="F285" s="23"/>
      <c r="G285" s="17">
        <f>G287+G290</f>
        <v>0.734680894693374</v>
      </c>
      <c r="H285" s="23"/>
      <c r="I285" s="24" t="s">
        <v>33</v>
      </c>
      <c r="J285" s="60"/>
      <c r="K285" s="17">
        <f>K287+K290</f>
        <v>3.9597838677454</v>
      </c>
      <c r="L285" s="9">
        <f t="shared" si="93"/>
        <v>538.980106376395</v>
      </c>
    </row>
    <row r="286" spans="2:12">
      <c r="B286" s="5"/>
      <c r="C286" s="2"/>
      <c r="D286" s="2"/>
      <c r="E286" s="4" t="s">
        <v>61</v>
      </c>
      <c r="F286" s="23"/>
      <c r="G286" s="9"/>
      <c r="H286" s="23"/>
      <c r="I286" s="24" t="s">
        <v>33</v>
      </c>
      <c r="J286" s="60"/>
      <c r="K286" s="9"/>
      <c r="L286" s="9"/>
    </row>
    <row r="287" spans="2:12">
      <c r="B287" s="5" t="str">
        <f t="shared" si="87"/>
        <v>Producto</v>
      </c>
      <c r="C287" s="2">
        <v>13832</v>
      </c>
      <c r="D287" s="2" t="s">
        <v>437</v>
      </c>
      <c r="E287" s="34" t="s">
        <v>438</v>
      </c>
      <c r="F287" s="23"/>
      <c r="G287" s="17">
        <f>SUM(G288:G289)</f>
        <v>0.451560017487164</v>
      </c>
      <c r="H287" s="23"/>
      <c r="I287" s="24" t="s">
        <v>33</v>
      </c>
      <c r="J287" s="60"/>
      <c r="K287" s="17">
        <f>SUM(K288:K289)</f>
        <v>1.33179347074543</v>
      </c>
      <c r="L287" s="9">
        <f t="shared" ref="L287:L292" si="96">(K287/G287)*100</f>
        <v>294.93166338255</v>
      </c>
    </row>
    <row r="288" spans="2:12">
      <c r="B288" s="5" t="str">
        <f t="shared" si="87"/>
        <v>Variedad</v>
      </c>
      <c r="C288" s="2">
        <v>13832153</v>
      </c>
      <c r="D288" s="2">
        <v>153</v>
      </c>
      <c r="E288" s="4" t="s">
        <v>439</v>
      </c>
      <c r="F288" s="23" t="s">
        <v>405</v>
      </c>
      <c r="G288" s="18">
        <v>0.249352009656434</v>
      </c>
      <c r="H288" s="19">
        <v>52425</v>
      </c>
      <c r="I288" s="24">
        <f t="shared" si="94"/>
        <v>4.7563568842429e-6</v>
      </c>
      <c r="J288" s="54">
        <v>109950</v>
      </c>
      <c r="K288" s="17">
        <f t="shared" si="95"/>
        <v>0.522961439422507</v>
      </c>
      <c r="L288" s="9">
        <f t="shared" si="96"/>
        <v>209.728183118741</v>
      </c>
    </row>
    <row r="289" spans="2:12">
      <c r="B289" s="5" t="str">
        <f t="shared" si="87"/>
        <v>Variedad</v>
      </c>
      <c r="C289" s="2">
        <v>13832154</v>
      </c>
      <c r="D289" s="2">
        <v>154</v>
      </c>
      <c r="E289" s="4" t="s">
        <v>440</v>
      </c>
      <c r="F289" s="23" t="s">
        <v>70</v>
      </c>
      <c r="G289" s="18">
        <v>0.20220800783073</v>
      </c>
      <c r="H289" s="19">
        <v>2.5</v>
      </c>
      <c r="I289" s="24">
        <f t="shared" si="94"/>
        <v>0.080883203132292</v>
      </c>
      <c r="J289" s="54">
        <v>10</v>
      </c>
      <c r="K289" s="17">
        <f t="shared" si="95"/>
        <v>0.80883203132292</v>
      </c>
      <c r="L289" s="9">
        <f t="shared" si="96"/>
        <v>400</v>
      </c>
    </row>
    <row r="290" spans="2:12">
      <c r="B290" s="5" t="str">
        <f t="shared" si="87"/>
        <v>Producto</v>
      </c>
      <c r="C290" s="2">
        <v>13839</v>
      </c>
      <c r="D290" s="2" t="s">
        <v>441</v>
      </c>
      <c r="E290" s="34" t="s">
        <v>442</v>
      </c>
      <c r="F290" s="23"/>
      <c r="G290" s="17">
        <f>SUM(G291)</f>
        <v>0.28312087720621</v>
      </c>
      <c r="H290" s="23"/>
      <c r="I290" s="24" t="s">
        <v>33</v>
      </c>
      <c r="J290" s="60"/>
      <c r="K290" s="17">
        <f>SUM(K291)</f>
        <v>2.62799039699997</v>
      </c>
      <c r="L290" s="9">
        <f t="shared" si="96"/>
        <v>928.222045273575</v>
      </c>
    </row>
    <row r="291" spans="2:12">
      <c r="B291" s="5" t="str">
        <f t="shared" si="87"/>
        <v>Variedad</v>
      </c>
      <c r="C291" s="2">
        <v>13839155</v>
      </c>
      <c r="D291" s="2">
        <v>155</v>
      </c>
      <c r="E291" s="4" t="s">
        <v>443</v>
      </c>
      <c r="F291" s="23" t="s">
        <v>444</v>
      </c>
      <c r="G291" s="18">
        <v>0.28312087720621</v>
      </c>
      <c r="H291" s="19">
        <v>219.775</v>
      </c>
      <c r="I291" s="24">
        <f t="shared" ref="I291:I296" si="97">(G291/H291)</f>
        <v>0.00128823058676469</v>
      </c>
      <c r="J291" s="54">
        <v>2040</v>
      </c>
      <c r="K291" s="17">
        <f t="shared" ref="K291:K296" si="98">(I291*J291)</f>
        <v>2.62799039699997</v>
      </c>
      <c r="L291" s="9">
        <f t="shared" si="96"/>
        <v>928.222045273575</v>
      </c>
    </row>
    <row r="292" spans="2:12">
      <c r="B292" s="5" t="str">
        <f t="shared" si="87"/>
        <v>Grupo</v>
      </c>
      <c r="C292" s="2" t="s">
        <v>445</v>
      </c>
      <c r="D292" s="2" t="s">
        <v>445</v>
      </c>
      <c r="E292" s="34" t="s">
        <v>446</v>
      </c>
      <c r="F292" s="23"/>
      <c r="G292" s="17">
        <f>G294</f>
        <v>0.49344007006443</v>
      </c>
      <c r="H292" s="23"/>
      <c r="I292" s="24" t="s">
        <v>33</v>
      </c>
      <c r="J292" s="60"/>
      <c r="K292" s="17">
        <f>K294</f>
        <v>2.07129331857395</v>
      </c>
      <c r="L292" s="9">
        <f t="shared" si="96"/>
        <v>419.765933946851</v>
      </c>
    </row>
    <row r="293" spans="2:12">
      <c r="B293" s="5"/>
      <c r="C293" s="2"/>
      <c r="D293" s="2"/>
      <c r="E293" s="4" t="s">
        <v>61</v>
      </c>
      <c r="F293" s="23"/>
      <c r="G293" s="9"/>
      <c r="H293" s="24"/>
      <c r="I293" s="24" t="s">
        <v>33</v>
      </c>
      <c r="J293" s="60"/>
      <c r="K293" s="9"/>
      <c r="L293" s="9"/>
    </row>
    <row r="294" spans="2:12">
      <c r="B294" s="5" t="str">
        <f t="shared" si="87"/>
        <v>Producto</v>
      </c>
      <c r="C294" s="2">
        <v>13844</v>
      </c>
      <c r="D294" s="2" t="s">
        <v>447</v>
      </c>
      <c r="E294" s="34" t="s">
        <v>448</v>
      </c>
      <c r="F294" s="23"/>
      <c r="G294" s="17">
        <f>SUM(G295:G296)</f>
        <v>0.49344007006443</v>
      </c>
      <c r="H294" s="24"/>
      <c r="I294" s="24" t="s">
        <v>33</v>
      </c>
      <c r="J294" s="60"/>
      <c r="K294" s="17">
        <f>SUM(K295:K296)</f>
        <v>2.07129331857395</v>
      </c>
      <c r="L294" s="9">
        <f t="shared" ref="L294:L296" si="99">(K294/G294)*100</f>
        <v>419.765933946851</v>
      </c>
    </row>
    <row r="295" spans="2:12">
      <c r="B295" s="5" t="str">
        <f t="shared" si="87"/>
        <v>Variedad</v>
      </c>
      <c r="C295" s="2">
        <v>13844156</v>
      </c>
      <c r="D295" s="2">
        <v>156</v>
      </c>
      <c r="E295" s="4" t="s">
        <v>449</v>
      </c>
      <c r="F295" s="23" t="s">
        <v>70</v>
      </c>
      <c r="G295" s="18">
        <v>0.29132612593161</v>
      </c>
      <c r="H295" s="19">
        <v>2930.835</v>
      </c>
      <c r="I295" s="24">
        <f t="shared" si="97"/>
        <v>9.94003845087185e-5</v>
      </c>
      <c r="J295" s="54">
        <v>12590</v>
      </c>
      <c r="K295" s="17">
        <f t="shared" si="98"/>
        <v>1.25145084096477</v>
      </c>
      <c r="L295" s="9">
        <f t="shared" si="99"/>
        <v>429.570412527488</v>
      </c>
    </row>
    <row r="296" spans="2:12">
      <c r="B296" s="5" t="str">
        <f t="shared" si="87"/>
        <v>Variedad</v>
      </c>
      <c r="C296" s="2">
        <v>13844157</v>
      </c>
      <c r="D296" s="2">
        <v>157</v>
      </c>
      <c r="E296" s="4" t="s">
        <v>450</v>
      </c>
      <c r="F296" s="23" t="s">
        <v>70</v>
      </c>
      <c r="G296" s="18">
        <v>0.20211394413282</v>
      </c>
      <c r="H296" s="19">
        <v>295.833333333333</v>
      </c>
      <c r="I296" s="24">
        <f t="shared" si="97"/>
        <v>0.000683202064674322</v>
      </c>
      <c r="J296" s="54">
        <v>1200</v>
      </c>
      <c r="K296" s="17">
        <f t="shared" si="98"/>
        <v>0.819842477609186</v>
      </c>
      <c r="L296" s="9">
        <f t="shared" si="99"/>
        <v>405.633802816902</v>
      </c>
    </row>
    <row r="297" spans="2:12">
      <c r="B297" s="5"/>
      <c r="C297" s="2"/>
      <c r="D297" s="2"/>
      <c r="E297" s="4"/>
      <c r="F297" s="23"/>
      <c r="G297" s="9"/>
      <c r="H297" s="24"/>
      <c r="I297" s="24" t="s">
        <v>33</v>
      </c>
      <c r="J297" s="60"/>
      <c r="K297" s="17"/>
      <c r="L297" s="9"/>
    </row>
    <row r="298" spans="2:12">
      <c r="B298" s="5" t="str">
        <f t="shared" si="87"/>
        <v>Sublase</v>
      </c>
      <c r="C298" s="12" t="s">
        <v>451</v>
      </c>
      <c r="D298" s="12" t="s">
        <v>451</v>
      </c>
      <c r="E298" s="38" t="s">
        <v>452</v>
      </c>
      <c r="F298" s="23"/>
      <c r="G298" s="17">
        <f>G299</f>
        <v>0.197685714661969</v>
      </c>
      <c r="H298" s="23"/>
      <c r="I298" s="24" t="s">
        <v>33</v>
      </c>
      <c r="J298" s="60"/>
      <c r="K298" s="17">
        <f>K299</f>
        <v>1.4470708868179</v>
      </c>
      <c r="L298" s="9">
        <f t="shared" ref="L298:L305" si="100">(K298/G298)*100</f>
        <v>732.005794800248</v>
      </c>
    </row>
    <row r="299" spans="2:12">
      <c r="B299" s="5" t="str">
        <f t="shared" si="87"/>
        <v>Grupo</v>
      </c>
      <c r="C299" s="2" t="s">
        <v>453</v>
      </c>
      <c r="D299" s="2" t="s">
        <v>453</v>
      </c>
      <c r="E299" s="34" t="s">
        <v>454</v>
      </c>
      <c r="F299" s="23"/>
      <c r="G299" s="17">
        <f>G301</f>
        <v>0.197685714661969</v>
      </c>
      <c r="H299" s="23"/>
      <c r="I299" s="24" t="s">
        <v>33</v>
      </c>
      <c r="J299" s="60"/>
      <c r="K299" s="17">
        <f>K301</f>
        <v>1.4470708868179</v>
      </c>
      <c r="L299" s="9">
        <f t="shared" si="100"/>
        <v>732.005794800248</v>
      </c>
    </row>
    <row r="300" spans="2:12">
      <c r="B300" s="5" t="str">
        <f t="shared" si="87"/>
        <v>Division</v>
      </c>
      <c r="C300" s="2" t="s">
        <v>61</v>
      </c>
      <c r="D300" s="2" t="s">
        <v>61</v>
      </c>
      <c r="E300" s="4" t="s">
        <v>61</v>
      </c>
      <c r="F300" s="23"/>
      <c r="G300" s="9"/>
      <c r="H300" s="23"/>
      <c r="I300" s="24" t="s">
        <v>33</v>
      </c>
      <c r="J300" s="60"/>
      <c r="K300" s="9"/>
      <c r="L300" s="9"/>
    </row>
    <row r="301" spans="2:12">
      <c r="B301" s="5" t="str">
        <f t="shared" si="87"/>
        <v>Producto</v>
      </c>
      <c r="C301" s="2" t="s">
        <v>455</v>
      </c>
      <c r="D301" s="2" t="s">
        <v>455</v>
      </c>
      <c r="E301" s="34" t="s">
        <v>456</v>
      </c>
      <c r="F301" s="23"/>
      <c r="G301" s="17">
        <f>SUM(G302:G305)</f>
        <v>0.197685714661969</v>
      </c>
      <c r="H301" s="23"/>
      <c r="I301" s="24" t="s">
        <v>33</v>
      </c>
      <c r="J301" s="60"/>
      <c r="K301" s="17">
        <f>SUM(K302:K305)</f>
        <v>1.4470708868179</v>
      </c>
      <c r="L301" s="9">
        <f t="shared" si="100"/>
        <v>732.005794800248</v>
      </c>
    </row>
    <row r="302" spans="2:12">
      <c r="B302" s="5" t="str">
        <f t="shared" si="87"/>
        <v>Variedad</v>
      </c>
      <c r="C302" s="2" t="str">
        <f>CONCATENATE($C$301,D302)</f>
        <v>13909158</v>
      </c>
      <c r="D302" s="2">
        <v>158</v>
      </c>
      <c r="E302" s="4" t="s">
        <v>457</v>
      </c>
      <c r="F302" s="23" t="s">
        <v>458</v>
      </c>
      <c r="G302" s="18">
        <v>0.00239138862764104</v>
      </c>
      <c r="H302" s="19">
        <v>22.75</v>
      </c>
      <c r="I302" s="24">
        <f t="shared" ref="I302:I305" si="101">(G302/H302)</f>
        <v>0.000105115983632573</v>
      </c>
      <c r="J302" s="54">
        <v>166.08</v>
      </c>
      <c r="K302" s="17">
        <f t="shared" ref="K302:K305" si="102">(I302*J302)</f>
        <v>0.0174576625616978</v>
      </c>
      <c r="L302" s="9">
        <f t="shared" si="100"/>
        <v>730.021978021978</v>
      </c>
    </row>
    <row r="303" spans="2:12">
      <c r="B303" s="5" t="str">
        <f t="shared" si="87"/>
        <v>Variedad</v>
      </c>
      <c r="C303" s="2" t="str">
        <f>CONCATENATE($C$301,D303)</f>
        <v>13909159</v>
      </c>
      <c r="D303" s="2">
        <v>159</v>
      </c>
      <c r="E303" s="4" t="s">
        <v>459</v>
      </c>
      <c r="F303" s="23" t="s">
        <v>460</v>
      </c>
      <c r="G303" s="18">
        <v>0.159296872410987</v>
      </c>
      <c r="H303" s="19">
        <v>2450.96</v>
      </c>
      <c r="I303" s="24">
        <f t="shared" si="101"/>
        <v>6.49936646909729e-5</v>
      </c>
      <c r="J303" s="54">
        <v>15264</v>
      </c>
      <c r="K303" s="17">
        <f t="shared" si="102"/>
        <v>0.992063297843011</v>
      </c>
      <c r="L303" s="9">
        <f t="shared" si="100"/>
        <v>622.776381499494</v>
      </c>
    </row>
    <row r="304" spans="2:12">
      <c r="B304" s="5" t="str">
        <f t="shared" si="87"/>
        <v>Variedad</v>
      </c>
      <c r="C304" s="2" t="str">
        <f>CONCATENATE($C$301,D304)</f>
        <v>13909160</v>
      </c>
      <c r="D304" s="2">
        <v>160</v>
      </c>
      <c r="E304" s="4" t="s">
        <v>461</v>
      </c>
      <c r="F304" s="23" t="s">
        <v>214</v>
      </c>
      <c r="G304" s="18">
        <v>0.0109330959647976</v>
      </c>
      <c r="H304" s="19">
        <v>29.25</v>
      </c>
      <c r="I304" s="24">
        <f t="shared" si="101"/>
        <v>0.000373781058625559</v>
      </c>
      <c r="J304" s="54">
        <v>925</v>
      </c>
      <c r="K304" s="17">
        <f t="shared" si="102"/>
        <v>0.345747479228642</v>
      </c>
      <c r="L304" s="9">
        <f t="shared" si="100"/>
        <v>3162.39316239316</v>
      </c>
    </row>
    <row r="305" spans="2:12">
      <c r="B305" s="5" t="str">
        <f t="shared" si="87"/>
        <v>Variedad</v>
      </c>
      <c r="C305" s="2" t="str">
        <f>CONCATENATE($C$301,D305)</f>
        <v>13909161</v>
      </c>
      <c r="D305" s="2">
        <v>161</v>
      </c>
      <c r="E305" s="4" t="s">
        <v>462</v>
      </c>
      <c r="F305" s="23" t="s">
        <v>458</v>
      </c>
      <c r="G305" s="18">
        <v>0.0250643576585433</v>
      </c>
      <c r="H305" s="19">
        <v>121.878333333333</v>
      </c>
      <c r="I305" s="24">
        <f t="shared" si="101"/>
        <v>0.000205650643334555</v>
      </c>
      <c r="J305" s="54">
        <v>446.4</v>
      </c>
      <c r="K305" s="17">
        <f t="shared" si="102"/>
        <v>0.0918024471845455</v>
      </c>
      <c r="L305" s="9">
        <f t="shared" si="100"/>
        <v>366.266905520534</v>
      </c>
    </row>
    <row r="306" spans="2:12">
      <c r="B306" s="5"/>
      <c r="C306" s="2"/>
      <c r="D306" s="2"/>
      <c r="E306" s="4"/>
      <c r="F306" s="23"/>
      <c r="G306" s="9"/>
      <c r="H306" s="23"/>
      <c r="I306" s="24" t="s">
        <v>33</v>
      </c>
      <c r="J306" s="60"/>
      <c r="K306" s="17"/>
      <c r="L306" s="9"/>
    </row>
    <row r="307" spans="2:12">
      <c r="B307" s="5" t="str">
        <f t="shared" si="87"/>
        <v>Division</v>
      </c>
      <c r="C307" s="6" t="s">
        <v>463</v>
      </c>
      <c r="D307" s="6" t="s">
        <v>463</v>
      </c>
      <c r="E307" s="36" t="s">
        <v>464</v>
      </c>
      <c r="F307" s="23"/>
      <c r="G307" s="17">
        <f>G308+G315</f>
        <v>38.0780159969066</v>
      </c>
      <c r="H307" s="23"/>
      <c r="I307" s="24" t="s">
        <v>33</v>
      </c>
      <c r="J307" s="60"/>
      <c r="K307" s="17">
        <f>K308+K315</f>
        <v>405.33439552751</v>
      </c>
      <c r="L307" s="9">
        <f t="shared" ref="L307:L310" si="103">(K307/G307)*100</f>
        <v>1064.48402028204</v>
      </c>
    </row>
    <row r="308" spans="2:12">
      <c r="B308" s="5" t="str">
        <f t="shared" si="87"/>
        <v>Clase</v>
      </c>
      <c r="C308" s="10" t="s">
        <v>465</v>
      </c>
      <c r="D308" s="10" t="s">
        <v>465</v>
      </c>
      <c r="E308" s="37" t="s">
        <v>466</v>
      </c>
      <c r="F308" s="23"/>
      <c r="G308" s="17">
        <f>G309</f>
        <v>0.860823931425538</v>
      </c>
      <c r="H308" s="23"/>
      <c r="I308" s="24" t="s">
        <v>33</v>
      </c>
      <c r="J308" s="60"/>
      <c r="K308" s="17">
        <f>K309</f>
        <v>3.39215892983489</v>
      </c>
      <c r="L308" s="9">
        <f t="shared" si="103"/>
        <v>394.059552249834</v>
      </c>
    </row>
    <row r="309" spans="2:12">
      <c r="B309" s="5" t="str">
        <f t="shared" si="87"/>
        <v>Sublase</v>
      </c>
      <c r="C309" s="12" t="s">
        <v>467</v>
      </c>
      <c r="D309" s="12" t="s">
        <v>467</v>
      </c>
      <c r="E309" s="38" t="s">
        <v>468</v>
      </c>
      <c r="F309" s="23"/>
      <c r="G309" s="17">
        <f>G310</f>
        <v>0.860823931425538</v>
      </c>
      <c r="H309" s="23"/>
      <c r="I309" s="24" t="s">
        <v>33</v>
      </c>
      <c r="J309" s="60"/>
      <c r="K309" s="17">
        <f>K310</f>
        <v>3.39215892983489</v>
      </c>
      <c r="L309" s="9">
        <f t="shared" si="103"/>
        <v>394.059552249834</v>
      </c>
    </row>
    <row r="310" spans="2:12">
      <c r="B310" s="5" t="str">
        <f t="shared" si="87"/>
        <v>Grupo</v>
      </c>
      <c r="C310" s="2" t="s">
        <v>469</v>
      </c>
      <c r="D310" s="2" t="s">
        <v>469</v>
      </c>
      <c r="E310" s="34" t="s">
        <v>470</v>
      </c>
      <c r="F310" s="23"/>
      <c r="G310" s="17">
        <f>G312</f>
        <v>0.860823931425538</v>
      </c>
      <c r="H310" s="24"/>
      <c r="I310" s="24" t="s">
        <v>33</v>
      </c>
      <c r="J310" s="60"/>
      <c r="K310" s="17">
        <f>K312</f>
        <v>3.39215892983489</v>
      </c>
      <c r="L310" s="9">
        <f t="shared" si="103"/>
        <v>394.059552249834</v>
      </c>
    </row>
    <row r="311" spans="2:12">
      <c r="B311" s="5"/>
      <c r="C311" s="2"/>
      <c r="D311" s="2"/>
      <c r="E311" s="4" t="s">
        <v>61</v>
      </c>
      <c r="F311" s="23"/>
      <c r="G311" s="9"/>
      <c r="H311" s="24"/>
      <c r="I311" s="24" t="s">
        <v>33</v>
      </c>
      <c r="J311" s="60"/>
      <c r="K311" s="9"/>
      <c r="L311" s="9"/>
    </row>
    <row r="312" spans="2:12">
      <c r="B312" s="5" t="str">
        <f t="shared" si="87"/>
        <v>Producto</v>
      </c>
      <c r="C312" s="2">
        <v>21111</v>
      </c>
      <c r="D312" s="2" t="s">
        <v>471</v>
      </c>
      <c r="E312" s="34" t="s">
        <v>26</v>
      </c>
      <c r="F312" s="23"/>
      <c r="G312" s="17">
        <f>SUM(G313)</f>
        <v>0.860823931425538</v>
      </c>
      <c r="H312" s="24"/>
      <c r="I312" s="24" t="s">
        <v>294</v>
      </c>
      <c r="J312" s="60"/>
      <c r="K312" s="17">
        <f>SUM(K313)</f>
        <v>3.39215892983489</v>
      </c>
      <c r="L312" s="9">
        <f t="shared" ref="L312:L317" si="104">(K312/G312)*100</f>
        <v>394.059552249834</v>
      </c>
    </row>
    <row r="313" spans="2:12">
      <c r="B313" s="5" t="str">
        <f t="shared" si="87"/>
        <v>Variedad</v>
      </c>
      <c r="C313" s="2">
        <v>21111162</v>
      </c>
      <c r="D313" s="2">
        <v>162</v>
      </c>
      <c r="E313" s="4" t="s">
        <v>472</v>
      </c>
      <c r="F313" s="23" t="s">
        <v>473</v>
      </c>
      <c r="G313" s="18">
        <v>0.860823931425538</v>
      </c>
      <c r="H313" s="19">
        <v>507.5375</v>
      </c>
      <c r="I313" s="24">
        <f>(G313/H313)</f>
        <v>0.00169607946491745</v>
      </c>
      <c r="J313" s="54">
        <v>2000</v>
      </c>
      <c r="K313" s="17">
        <f>(I313*J313)</f>
        <v>3.39215892983489</v>
      </c>
      <c r="L313" s="9">
        <f t="shared" si="104"/>
        <v>394.059552249834</v>
      </c>
    </row>
    <row r="314" spans="2:12">
      <c r="B314" s="5"/>
      <c r="C314" s="2"/>
      <c r="D314" s="2"/>
      <c r="E314" s="4"/>
      <c r="F314" s="23"/>
      <c r="G314" s="9"/>
      <c r="H314" s="23"/>
      <c r="I314" s="24" t="s">
        <v>33</v>
      </c>
      <c r="J314" s="60"/>
      <c r="K314" s="17"/>
      <c r="L314" s="9"/>
    </row>
    <row r="315" spans="2:12">
      <c r="B315" s="5" t="str">
        <f t="shared" si="87"/>
        <v>Clase</v>
      </c>
      <c r="C315" s="10" t="s">
        <v>474</v>
      </c>
      <c r="D315" s="10" t="s">
        <v>474</v>
      </c>
      <c r="E315" s="37" t="s">
        <v>475</v>
      </c>
      <c r="F315" s="23"/>
      <c r="G315" s="17">
        <f>G316+G337+G347+G353+G384+G396+G431</f>
        <v>37.2171920654811</v>
      </c>
      <c r="H315" s="23"/>
      <c r="I315" s="24" t="s">
        <v>33</v>
      </c>
      <c r="J315" s="60"/>
      <c r="K315" s="17">
        <f>K316+K337+K347+K353+K384+K396+K431</f>
        <v>401.942236597675</v>
      </c>
      <c r="L315" s="9">
        <f t="shared" si="104"/>
        <v>1079.99076311422</v>
      </c>
    </row>
    <row r="316" spans="2:12">
      <c r="B316" s="5" t="str">
        <f t="shared" si="87"/>
        <v>Sublase</v>
      </c>
      <c r="C316" s="12" t="s">
        <v>476</v>
      </c>
      <c r="D316" s="12" t="s">
        <v>476</v>
      </c>
      <c r="E316" s="38" t="s">
        <v>477</v>
      </c>
      <c r="F316" s="23"/>
      <c r="G316" s="17">
        <f>G317+G332</f>
        <v>1.5817281122096</v>
      </c>
      <c r="H316" s="23"/>
      <c r="I316" s="24" t="s">
        <v>33</v>
      </c>
      <c r="J316" s="60"/>
      <c r="K316" s="17">
        <f>K317+K332</f>
        <v>8.89811044449469</v>
      </c>
      <c r="L316" s="9">
        <f t="shared" si="104"/>
        <v>562.556255769169</v>
      </c>
    </row>
    <row r="317" spans="2:12">
      <c r="B317" s="5" t="str">
        <f t="shared" si="87"/>
        <v>Grupo</v>
      </c>
      <c r="C317" s="2" t="s">
        <v>478</v>
      </c>
      <c r="D317" s="2" t="s">
        <v>478</v>
      </c>
      <c r="E317" s="34" t="s">
        <v>479</v>
      </c>
      <c r="F317" s="23"/>
      <c r="G317" s="17">
        <f>G319+G322+G325+G327+G330</f>
        <v>1.48128978984868</v>
      </c>
      <c r="H317" s="23"/>
      <c r="I317" s="24" t="s">
        <v>33</v>
      </c>
      <c r="J317" s="60"/>
      <c r="K317" s="17">
        <f>K319+K322+K325+K327+K330</f>
        <v>8.40271633782608</v>
      </c>
      <c r="L317" s="9">
        <f t="shared" si="104"/>
        <v>567.25675120494</v>
      </c>
    </row>
    <row r="318" spans="2:12">
      <c r="B318" s="5"/>
      <c r="C318" s="2"/>
      <c r="D318" s="2"/>
      <c r="E318" s="4" t="s">
        <v>61</v>
      </c>
      <c r="F318" s="23"/>
      <c r="G318" s="9"/>
      <c r="H318" s="23"/>
      <c r="I318" s="24" t="s">
        <v>33</v>
      </c>
      <c r="J318" s="60"/>
      <c r="K318" s="9"/>
      <c r="L318" s="9"/>
    </row>
    <row r="319" spans="2:12">
      <c r="B319" s="5" t="str">
        <f t="shared" si="87"/>
        <v>Producto</v>
      </c>
      <c r="C319" s="2">
        <v>23112</v>
      </c>
      <c r="D319" s="2" t="s">
        <v>480</v>
      </c>
      <c r="E319" s="34" t="s">
        <v>98</v>
      </c>
      <c r="F319" s="23"/>
      <c r="G319" s="17">
        <f>SUM(G320:G321)</f>
        <v>0.41787074229716</v>
      </c>
      <c r="H319" s="23"/>
      <c r="I319" s="24" t="s">
        <v>33</v>
      </c>
      <c r="J319" s="60"/>
      <c r="K319" s="17">
        <f>SUM(K320:K321)</f>
        <v>3.68951135151075</v>
      </c>
      <c r="L319" s="9">
        <f t="shared" ref="L319:L335" si="105">(K319/G319)*100</f>
        <v>882.931245970561</v>
      </c>
    </row>
    <row r="320" spans="2:12">
      <c r="B320" s="5" t="str">
        <f t="shared" si="87"/>
        <v>Variedad</v>
      </c>
      <c r="C320" s="2">
        <v>23112163</v>
      </c>
      <c r="D320" s="2">
        <v>163</v>
      </c>
      <c r="E320" s="4" t="s">
        <v>481</v>
      </c>
      <c r="F320" s="23" t="s">
        <v>482</v>
      </c>
      <c r="G320" s="18">
        <v>0.315200216028136</v>
      </c>
      <c r="H320" s="19">
        <v>1186.2</v>
      </c>
      <c r="I320" s="24">
        <f t="shared" ref="I320:I324" si="106">(G320/H320)</f>
        <v>0.000265722657248471</v>
      </c>
      <c r="J320" s="54">
        <v>6559.56</v>
      </c>
      <c r="K320" s="17">
        <f t="shared" ref="K320:K324" si="107">(I320*J320)</f>
        <v>1.74302371358078</v>
      </c>
      <c r="L320" s="9">
        <v>416</v>
      </c>
    </row>
    <row r="321" spans="2:12">
      <c r="B321" s="5" t="str">
        <f t="shared" si="87"/>
        <v>Variedad</v>
      </c>
      <c r="C321" s="2">
        <v>23112164</v>
      </c>
      <c r="D321" s="2">
        <v>164</v>
      </c>
      <c r="E321" s="4" t="s">
        <v>483</v>
      </c>
      <c r="F321" s="23" t="s">
        <v>484</v>
      </c>
      <c r="G321" s="18">
        <v>0.102670526269024</v>
      </c>
      <c r="H321" s="19">
        <v>91.99</v>
      </c>
      <c r="I321" s="24">
        <f t="shared" si="106"/>
        <v>0.00111610529697819</v>
      </c>
      <c r="J321" s="54">
        <v>1744</v>
      </c>
      <c r="K321" s="17">
        <f t="shared" si="107"/>
        <v>1.94648763792997</v>
      </c>
      <c r="L321" s="9">
        <f t="shared" si="105"/>
        <v>1895.85824546146</v>
      </c>
    </row>
    <row r="322" spans="2:12">
      <c r="B322" s="5" t="str">
        <f t="shared" si="87"/>
        <v>Producto</v>
      </c>
      <c r="C322" s="2">
        <v>23113</v>
      </c>
      <c r="D322" s="2" t="s">
        <v>485</v>
      </c>
      <c r="E322" s="34" t="s">
        <v>486</v>
      </c>
      <c r="F322" s="23"/>
      <c r="G322" s="17">
        <f>SUM(G323:G324)</f>
        <v>0.214193893645215</v>
      </c>
      <c r="H322" s="23"/>
      <c r="I322" s="24" t="s">
        <v>33</v>
      </c>
      <c r="J322" s="60"/>
      <c r="K322" s="17">
        <f>SUM(K323:K324)</f>
        <v>1.25112877703142</v>
      </c>
      <c r="L322" s="9">
        <f t="shared" si="105"/>
        <v>584.110385099845</v>
      </c>
    </row>
    <row r="323" spans="2:12">
      <c r="B323" s="5" t="str">
        <f t="shared" si="87"/>
        <v>Variedad</v>
      </c>
      <c r="C323" s="2">
        <v>23113165</v>
      </c>
      <c r="D323" s="2">
        <v>165</v>
      </c>
      <c r="E323" s="4" t="s">
        <v>487</v>
      </c>
      <c r="F323" s="23" t="s">
        <v>488</v>
      </c>
      <c r="G323" s="18">
        <v>0.128516336187129</v>
      </c>
      <c r="H323" s="19">
        <v>97.44</v>
      </c>
      <c r="I323" s="24">
        <f t="shared" si="106"/>
        <v>0.00131892791653458</v>
      </c>
      <c r="J323" s="54">
        <v>356.4</v>
      </c>
      <c r="K323" s="17">
        <f t="shared" si="107"/>
        <v>0.470065909452923</v>
      </c>
      <c r="L323" s="9">
        <f t="shared" si="105"/>
        <v>365.76354679803</v>
      </c>
    </row>
    <row r="324" spans="2:12">
      <c r="B324" s="5" t="str">
        <f t="shared" si="87"/>
        <v>Variedad</v>
      </c>
      <c r="C324" s="2">
        <v>23113166</v>
      </c>
      <c r="D324" s="2">
        <v>166</v>
      </c>
      <c r="E324" s="4" t="s">
        <v>489</v>
      </c>
      <c r="F324" s="23" t="s">
        <v>80</v>
      </c>
      <c r="G324" s="18">
        <v>0.0856775574580863</v>
      </c>
      <c r="H324" s="19">
        <v>425.0625</v>
      </c>
      <c r="I324" s="24">
        <f t="shared" si="106"/>
        <v>0.000201564610987999</v>
      </c>
      <c r="J324" s="51">
        <v>3875</v>
      </c>
      <c r="K324" s="17">
        <f t="shared" si="107"/>
        <v>0.781062867578496</v>
      </c>
      <c r="L324" s="9">
        <f t="shared" si="105"/>
        <v>911.630642552566</v>
      </c>
    </row>
    <row r="325" spans="2:12">
      <c r="B325" s="5" t="str">
        <f t="shared" si="87"/>
        <v>Producto</v>
      </c>
      <c r="C325" s="2">
        <v>23114</v>
      </c>
      <c r="D325" s="2" t="s">
        <v>490</v>
      </c>
      <c r="E325" s="34" t="s">
        <v>491</v>
      </c>
      <c r="F325" s="23"/>
      <c r="G325" s="17">
        <f>SUM(G326)</f>
        <v>0.0454761801050648</v>
      </c>
      <c r="H325" s="23"/>
      <c r="I325" s="24" t="s">
        <v>33</v>
      </c>
      <c r="J325" s="64"/>
      <c r="K325" s="17">
        <f>SUM(K326)</f>
        <v>0.361688313595185</v>
      </c>
      <c r="L325" s="9">
        <f t="shared" si="105"/>
        <v>795.335740072202</v>
      </c>
    </row>
    <row r="326" spans="2:12">
      <c r="B326" s="5" t="str">
        <f t="shared" si="87"/>
        <v>Variedad</v>
      </c>
      <c r="C326" s="2">
        <v>23114167</v>
      </c>
      <c r="D326" s="2">
        <v>167</v>
      </c>
      <c r="E326" s="4" t="s">
        <v>492</v>
      </c>
      <c r="F326" s="23" t="s">
        <v>493</v>
      </c>
      <c r="G326" s="18">
        <v>0.0454761801050648</v>
      </c>
      <c r="H326" s="19">
        <v>69.25</v>
      </c>
      <c r="I326" s="24">
        <f t="shared" ref="I326:I329" si="108">(G326/H326)</f>
        <v>0.000656695741589383</v>
      </c>
      <c r="J326" s="51">
        <v>550.77</v>
      </c>
      <c r="K326" s="17">
        <f t="shared" ref="K326:K329" si="109">(I326*J326)</f>
        <v>0.361688313595185</v>
      </c>
      <c r="L326" s="9">
        <f t="shared" si="105"/>
        <v>795.335740072202</v>
      </c>
    </row>
    <row r="327" spans="2:12">
      <c r="B327" s="5" t="str">
        <f t="shared" si="87"/>
        <v>Producto</v>
      </c>
      <c r="C327" s="2">
        <v>23115</v>
      </c>
      <c r="D327" s="2" t="s">
        <v>494</v>
      </c>
      <c r="E327" s="34" t="s">
        <v>495</v>
      </c>
      <c r="F327" s="23"/>
      <c r="G327" s="17">
        <f>SUM(G328:G329)</f>
        <v>0.408985340679178</v>
      </c>
      <c r="H327" s="23"/>
      <c r="I327" s="24" t="s">
        <v>33</v>
      </c>
      <c r="J327" s="64"/>
      <c r="K327" s="17">
        <f>SUM(K328:K329)</f>
        <v>1.47146926314585</v>
      </c>
      <c r="L327" s="9">
        <f t="shared" si="105"/>
        <v>359.78533135253</v>
      </c>
    </row>
    <row r="328" spans="2:12">
      <c r="B328" s="5" t="str">
        <f t="shared" si="87"/>
        <v>Variedad</v>
      </c>
      <c r="C328" s="2">
        <v>23115168</v>
      </c>
      <c r="D328" s="2">
        <v>168</v>
      </c>
      <c r="E328" s="4" t="s">
        <v>124</v>
      </c>
      <c r="F328" s="23" t="s">
        <v>496</v>
      </c>
      <c r="G328" s="18">
        <v>0.286290100258878</v>
      </c>
      <c r="H328" s="19">
        <v>267.36</v>
      </c>
      <c r="I328" s="24">
        <f t="shared" si="108"/>
        <v>0.00107080378612686</v>
      </c>
      <c r="J328" s="51">
        <v>509.4</v>
      </c>
      <c r="K328" s="17">
        <f t="shared" si="109"/>
        <v>0.545467448653024</v>
      </c>
      <c r="L328" s="9">
        <f t="shared" si="105"/>
        <v>190.529622980251</v>
      </c>
    </row>
    <row r="329" spans="2:12">
      <c r="B329" s="5" t="str">
        <f t="shared" si="87"/>
        <v>Variedad</v>
      </c>
      <c r="C329" s="2">
        <v>23115169</v>
      </c>
      <c r="D329" s="2">
        <v>169</v>
      </c>
      <c r="E329" s="4" t="s">
        <v>128</v>
      </c>
      <c r="F329" s="23" t="s">
        <v>497</v>
      </c>
      <c r="G329" s="18">
        <v>0.1226952404203</v>
      </c>
      <c r="H329" s="19">
        <v>25.44</v>
      </c>
      <c r="I329" s="24">
        <f t="shared" si="108"/>
        <v>0.00482292611715016</v>
      </c>
      <c r="J329" s="51">
        <v>192</v>
      </c>
      <c r="K329" s="17">
        <f t="shared" si="109"/>
        <v>0.92600181449283</v>
      </c>
      <c r="L329" s="9">
        <f t="shared" si="105"/>
        <v>754.716981132075</v>
      </c>
    </row>
    <row r="330" spans="2:12">
      <c r="B330" s="5" t="str">
        <f t="shared" si="87"/>
        <v>Producto</v>
      </c>
      <c r="C330" s="2">
        <v>23117</v>
      </c>
      <c r="D330" s="2" t="s">
        <v>498</v>
      </c>
      <c r="E330" s="34" t="s">
        <v>499</v>
      </c>
      <c r="F330" s="23"/>
      <c r="G330" s="17">
        <f>SUM(G331)</f>
        <v>0.394763633122057</v>
      </c>
      <c r="H330" s="23"/>
      <c r="I330" s="24" t="s">
        <v>33</v>
      </c>
      <c r="J330" s="64"/>
      <c r="K330" s="17">
        <f>SUM(K331)</f>
        <v>1.62891863254287</v>
      </c>
      <c r="L330" s="9">
        <f t="shared" si="105"/>
        <v>412.631381381381</v>
      </c>
    </row>
    <row r="331" spans="2:12">
      <c r="B331" s="5" t="str">
        <f t="shared" ref="B331:B394" si="110">IF(LEN(C331)=1,"Division",IF(LEN(C331)=2,"Clase",IF(LEN(C331)=3,"Sublase",IF(LEN(C331)=4,"Grupo",IF(LEN(C331)=5,"Producto","Variedad")))))</f>
        <v>Variedad</v>
      </c>
      <c r="C331" s="2">
        <v>23117170</v>
      </c>
      <c r="D331" s="2">
        <v>170</v>
      </c>
      <c r="E331" s="62" t="s">
        <v>500</v>
      </c>
      <c r="F331" s="63" t="s">
        <v>501</v>
      </c>
      <c r="G331" s="27">
        <v>0.394763633122057</v>
      </c>
      <c r="H331" s="28">
        <v>53.28</v>
      </c>
      <c r="I331" s="65">
        <f t="shared" ref="I331:I335" si="111">(G331/H331)</f>
        <v>0.00740922734838696</v>
      </c>
      <c r="J331" s="51">
        <v>219.85</v>
      </c>
      <c r="K331" s="17">
        <f t="shared" ref="K331:K335" si="112">(I331*J331)</f>
        <v>1.62891863254287</v>
      </c>
      <c r="L331" s="9">
        <f t="shared" si="105"/>
        <v>412.631381381381</v>
      </c>
    </row>
    <row r="332" spans="2:12">
      <c r="B332" s="5" t="str">
        <f t="shared" si="110"/>
        <v>Grupo</v>
      </c>
      <c r="C332" s="2" t="s">
        <v>502</v>
      </c>
      <c r="D332" s="2" t="s">
        <v>502</v>
      </c>
      <c r="E332" s="34" t="s">
        <v>174</v>
      </c>
      <c r="F332" s="23"/>
      <c r="G332" s="17">
        <f>G333</f>
        <v>0.100438322360924</v>
      </c>
      <c r="H332" s="24"/>
      <c r="I332" s="24" t="s">
        <v>33</v>
      </c>
      <c r="J332" s="60"/>
      <c r="K332" s="17">
        <f>K333</f>
        <v>0.495394106668609</v>
      </c>
      <c r="L332" s="9">
        <f t="shared" si="105"/>
        <v>493.232159820847</v>
      </c>
    </row>
    <row r="333" spans="2:12">
      <c r="B333" s="5" t="str">
        <f t="shared" si="110"/>
        <v>Producto</v>
      </c>
      <c r="C333" s="2">
        <v>23131</v>
      </c>
      <c r="D333" s="2" t="s">
        <v>503</v>
      </c>
      <c r="E333" s="34" t="s">
        <v>504</v>
      </c>
      <c r="F333" s="23"/>
      <c r="G333" s="17">
        <f>SUM(G334:G335)</f>
        <v>0.100438322360924</v>
      </c>
      <c r="H333" s="23"/>
      <c r="I333" s="24" t="s">
        <v>33</v>
      </c>
      <c r="J333" s="60"/>
      <c r="K333" s="17">
        <f>SUM(K334:K335)</f>
        <v>0.495394106668609</v>
      </c>
      <c r="L333" s="9">
        <f t="shared" si="105"/>
        <v>493.232159820847</v>
      </c>
    </row>
    <row r="334" spans="2:12">
      <c r="B334" s="5" t="str">
        <f t="shared" si="110"/>
        <v>Variedad</v>
      </c>
      <c r="C334" s="2">
        <v>23131171</v>
      </c>
      <c r="D334" s="2">
        <v>171</v>
      </c>
      <c r="E334" s="4" t="s">
        <v>505</v>
      </c>
      <c r="F334" s="23" t="s">
        <v>506</v>
      </c>
      <c r="G334" s="18">
        <v>0.028121427840626</v>
      </c>
      <c r="H334" s="19">
        <v>129.03</v>
      </c>
      <c r="I334" s="24">
        <f t="shared" si="111"/>
        <v>0.000217944879800248</v>
      </c>
      <c r="J334" s="54">
        <v>699.59</v>
      </c>
      <c r="K334" s="17">
        <f t="shared" si="112"/>
        <v>0.152472058459456</v>
      </c>
      <c r="L334" s="9">
        <f t="shared" si="105"/>
        <v>542.191738355421</v>
      </c>
    </row>
    <row r="335" spans="2:12">
      <c r="B335" s="5" t="str">
        <f t="shared" si="110"/>
        <v>Variedad</v>
      </c>
      <c r="C335" s="2">
        <v>23131172</v>
      </c>
      <c r="D335" s="2">
        <v>172</v>
      </c>
      <c r="E335" s="4" t="s">
        <v>507</v>
      </c>
      <c r="F335" s="23" t="s">
        <v>506</v>
      </c>
      <c r="G335" s="18">
        <v>0.0723168945202976</v>
      </c>
      <c r="H335" s="19">
        <v>372</v>
      </c>
      <c r="I335" s="24">
        <f t="shared" si="111"/>
        <v>0.000194400254086822</v>
      </c>
      <c r="J335" s="54">
        <v>1764</v>
      </c>
      <c r="K335" s="17">
        <f t="shared" si="112"/>
        <v>0.342922048209153</v>
      </c>
      <c r="L335" s="9">
        <f t="shared" si="105"/>
        <v>474.193548387097</v>
      </c>
    </row>
    <row r="336" spans="2:12">
      <c r="B336" s="5"/>
      <c r="C336" s="2"/>
      <c r="D336" s="2"/>
      <c r="E336" s="4"/>
      <c r="F336" s="4"/>
      <c r="G336" s="9"/>
      <c r="H336" s="24"/>
      <c r="I336" s="24" t="s">
        <v>33</v>
      </c>
      <c r="J336" s="60"/>
      <c r="K336" s="17"/>
      <c r="L336" s="9"/>
    </row>
    <row r="337" spans="2:12">
      <c r="B337" s="5" t="str">
        <f t="shared" si="110"/>
        <v>Sublase</v>
      </c>
      <c r="C337" s="12" t="s">
        <v>508</v>
      </c>
      <c r="D337" s="12" t="s">
        <v>508</v>
      </c>
      <c r="E337" s="38" t="s">
        <v>509</v>
      </c>
      <c r="F337" s="23"/>
      <c r="G337" s="17">
        <f>G338+G342</f>
        <v>2.16235437673321</v>
      </c>
      <c r="H337" s="24"/>
      <c r="I337" s="24" t="s">
        <v>33</v>
      </c>
      <c r="J337" s="60"/>
      <c r="K337" s="17">
        <f>K338+K342</f>
        <v>23.9615939893051</v>
      </c>
      <c r="L337" s="9">
        <f t="shared" ref="L337:L342" si="113">(K337/G337)*100</f>
        <v>1108.12521051731</v>
      </c>
    </row>
    <row r="338" spans="2:12">
      <c r="B338" s="5" t="str">
        <f t="shared" si="110"/>
        <v>Grupo</v>
      </c>
      <c r="C338" s="2" t="s">
        <v>510</v>
      </c>
      <c r="D338" s="2" t="s">
        <v>510</v>
      </c>
      <c r="E338" s="34" t="s">
        <v>511</v>
      </c>
      <c r="F338" s="23"/>
      <c r="G338" s="17">
        <f>G340</f>
        <v>1.57416683803143</v>
      </c>
      <c r="H338" s="24"/>
      <c r="I338" s="24" t="s">
        <v>33</v>
      </c>
      <c r="J338" s="60"/>
      <c r="K338" s="17">
        <f>K340</f>
        <v>23.0440214289303</v>
      </c>
      <c r="L338" s="9">
        <f t="shared" si="113"/>
        <v>1463.8868557127</v>
      </c>
    </row>
    <row r="339" spans="2:12">
      <c r="B339" s="5"/>
      <c r="C339" s="2"/>
      <c r="D339" s="2"/>
      <c r="E339" s="4" t="s">
        <v>61</v>
      </c>
      <c r="F339" s="23"/>
      <c r="G339" s="9"/>
      <c r="H339" s="24"/>
      <c r="I339" s="24" t="s">
        <v>33</v>
      </c>
      <c r="J339" s="60"/>
      <c r="K339" s="9"/>
      <c r="L339" s="9"/>
    </row>
    <row r="340" spans="2:12">
      <c r="B340" s="5" t="str">
        <f t="shared" si="110"/>
        <v>Producto</v>
      </c>
      <c r="C340" s="2">
        <v>23211</v>
      </c>
      <c r="D340" s="2" t="s">
        <v>512</v>
      </c>
      <c r="E340" s="34" t="s">
        <v>513</v>
      </c>
      <c r="F340" s="23"/>
      <c r="G340" s="17">
        <f>SUM(G341)</f>
        <v>1.57416683803143</v>
      </c>
      <c r="H340" s="23"/>
      <c r="I340" s="24" t="s">
        <v>33</v>
      </c>
      <c r="J340" s="60"/>
      <c r="K340" s="17">
        <f>SUM(K341)</f>
        <v>23.0440214289303</v>
      </c>
      <c r="L340" s="9">
        <f t="shared" si="113"/>
        <v>1463.8868557127</v>
      </c>
    </row>
    <row r="341" spans="2:12">
      <c r="B341" s="5" t="str">
        <f t="shared" si="110"/>
        <v>Variedad</v>
      </c>
      <c r="C341" s="2">
        <v>23211173</v>
      </c>
      <c r="D341" s="2">
        <v>173</v>
      </c>
      <c r="E341" s="4" t="s">
        <v>514</v>
      </c>
      <c r="F341" s="23" t="s">
        <v>515</v>
      </c>
      <c r="G341" s="18">
        <v>1.57416683803143</v>
      </c>
      <c r="H341" s="19">
        <v>211.765</v>
      </c>
      <c r="I341" s="24">
        <f>(G341/H341)</f>
        <v>0.00743355529965495</v>
      </c>
      <c r="J341" s="54">
        <v>3100</v>
      </c>
      <c r="K341" s="17">
        <f>(I341*J341)</f>
        <v>23.0440214289303</v>
      </c>
      <c r="L341" s="9">
        <f t="shared" si="113"/>
        <v>1463.8868557127</v>
      </c>
    </row>
    <row r="342" spans="2:12">
      <c r="B342" s="5" t="str">
        <f t="shared" si="110"/>
        <v>Grupo</v>
      </c>
      <c r="C342" s="2" t="s">
        <v>516</v>
      </c>
      <c r="D342" s="2" t="s">
        <v>516</v>
      </c>
      <c r="E342" s="34" t="s">
        <v>224</v>
      </c>
      <c r="F342" s="23"/>
      <c r="G342" s="17">
        <f>G344</f>
        <v>0.588187538701785</v>
      </c>
      <c r="H342" s="23"/>
      <c r="I342" s="24" t="s">
        <v>33</v>
      </c>
      <c r="J342" s="60"/>
      <c r="K342" s="17">
        <f>K344</f>
        <v>0.917572560374785</v>
      </c>
      <c r="L342" s="9">
        <f t="shared" si="113"/>
        <v>156</v>
      </c>
    </row>
    <row r="343" spans="2:12">
      <c r="B343" s="5"/>
      <c r="C343" s="2"/>
      <c r="D343" s="2"/>
      <c r="E343" s="4" t="s">
        <v>61</v>
      </c>
      <c r="F343" s="23"/>
      <c r="G343" s="9"/>
      <c r="H343" s="23"/>
      <c r="I343" s="24" t="s">
        <v>33</v>
      </c>
      <c r="J343" s="60"/>
      <c r="K343" s="9"/>
      <c r="L343" s="9"/>
    </row>
    <row r="344" spans="2:12">
      <c r="B344" s="5" t="str">
        <f t="shared" si="110"/>
        <v>Producto</v>
      </c>
      <c r="C344" s="2">
        <v>23221</v>
      </c>
      <c r="D344" s="2" t="s">
        <v>517</v>
      </c>
      <c r="E344" s="34" t="s">
        <v>226</v>
      </c>
      <c r="F344" s="23"/>
      <c r="G344" s="17">
        <f>SUM(G345)</f>
        <v>0.588187538701785</v>
      </c>
      <c r="H344" s="23"/>
      <c r="I344" s="24" t="s">
        <v>33</v>
      </c>
      <c r="J344" s="60"/>
      <c r="K344" s="17">
        <f>SUM(K345)</f>
        <v>0.917572560374785</v>
      </c>
      <c r="L344" s="9">
        <f t="shared" ref="L344:L351" si="114">(K344/G344)*100</f>
        <v>156</v>
      </c>
    </row>
    <row r="345" spans="2:12">
      <c r="B345" s="5" t="str">
        <f t="shared" si="110"/>
        <v>Variedad</v>
      </c>
      <c r="C345" s="2">
        <v>23221174</v>
      </c>
      <c r="D345" s="2">
        <v>174</v>
      </c>
      <c r="E345" s="4" t="s">
        <v>518</v>
      </c>
      <c r="F345" s="23" t="s">
        <v>70</v>
      </c>
      <c r="G345" s="18">
        <v>0.588187538701785</v>
      </c>
      <c r="H345" s="19">
        <v>125</v>
      </c>
      <c r="I345" s="24">
        <f>(G345/H345)</f>
        <v>0.00470550030961428</v>
      </c>
      <c r="J345" s="54">
        <v>195</v>
      </c>
      <c r="K345" s="17">
        <f>(I345*J345)</f>
        <v>0.917572560374785</v>
      </c>
      <c r="L345" s="9">
        <f t="shared" si="114"/>
        <v>156</v>
      </c>
    </row>
    <row r="346" spans="2:12">
      <c r="B346" s="5"/>
      <c r="C346" s="2"/>
      <c r="D346" s="2"/>
      <c r="E346" s="4"/>
      <c r="F346" s="23"/>
      <c r="G346" s="9"/>
      <c r="H346" s="23"/>
      <c r="I346" s="24" t="s">
        <v>33</v>
      </c>
      <c r="J346" s="60"/>
      <c r="K346" s="17"/>
      <c r="L346" s="9"/>
    </row>
    <row r="347" spans="2:12">
      <c r="B347" s="5" t="str">
        <f t="shared" si="110"/>
        <v>Sublase</v>
      </c>
      <c r="C347" s="12" t="s">
        <v>519</v>
      </c>
      <c r="D347" s="12" t="s">
        <v>519</v>
      </c>
      <c r="E347" s="38" t="s">
        <v>520</v>
      </c>
      <c r="F347" s="23"/>
      <c r="G347" s="17">
        <f>G348</f>
        <v>1.45146797977659</v>
      </c>
      <c r="H347" s="23"/>
      <c r="I347" s="24" t="s">
        <v>33</v>
      </c>
      <c r="J347" s="60"/>
      <c r="K347" s="17">
        <f>K348</f>
        <v>5.88419569658744</v>
      </c>
      <c r="L347" s="9">
        <f t="shared" si="114"/>
        <v>405.396176737783</v>
      </c>
    </row>
    <row r="348" spans="2:12">
      <c r="B348" s="5" t="str">
        <f t="shared" si="110"/>
        <v>Grupo</v>
      </c>
      <c r="C348" s="2" t="s">
        <v>521</v>
      </c>
      <c r="D348" s="2" t="s">
        <v>521</v>
      </c>
      <c r="E348" s="34" t="s">
        <v>522</v>
      </c>
      <c r="F348" s="23"/>
      <c r="G348" s="17">
        <f>G349</f>
        <v>1.45146797977659</v>
      </c>
      <c r="H348" s="23"/>
      <c r="I348" s="24" t="s">
        <v>33</v>
      </c>
      <c r="J348" s="60"/>
      <c r="K348" s="17">
        <f>K349</f>
        <v>5.88419569658744</v>
      </c>
      <c r="L348" s="9">
        <f t="shared" si="114"/>
        <v>405.396176737783</v>
      </c>
    </row>
    <row r="349" spans="2:12">
      <c r="B349" s="5" t="str">
        <f t="shared" si="110"/>
        <v>Producto</v>
      </c>
      <c r="C349" s="2">
        <v>23411</v>
      </c>
      <c r="D349" s="2" t="s">
        <v>523</v>
      </c>
      <c r="E349" s="34" t="s">
        <v>285</v>
      </c>
      <c r="F349" s="23"/>
      <c r="G349" s="17">
        <f>SUM(G350:G351)</f>
        <v>1.45146797977659</v>
      </c>
      <c r="H349" s="23"/>
      <c r="I349" s="24" t="s">
        <v>33</v>
      </c>
      <c r="J349" s="60"/>
      <c r="K349" s="17">
        <f>SUM(K350:K351)</f>
        <v>5.88419569658744</v>
      </c>
      <c r="L349" s="9">
        <f t="shared" si="114"/>
        <v>405.396176737783</v>
      </c>
    </row>
    <row r="350" spans="2:12">
      <c r="B350" s="5" t="str">
        <f t="shared" si="110"/>
        <v>Variedad</v>
      </c>
      <c r="C350" s="2">
        <v>23411175</v>
      </c>
      <c r="D350" s="2">
        <v>175</v>
      </c>
      <c r="E350" s="4" t="s">
        <v>524</v>
      </c>
      <c r="F350" s="23" t="s">
        <v>525</v>
      </c>
      <c r="G350" s="18">
        <v>1.37889421900431</v>
      </c>
      <c r="H350" s="19">
        <v>77.8183333333333</v>
      </c>
      <c r="I350" s="24">
        <f>(G350/H350)</f>
        <v>0.0177194005569079</v>
      </c>
      <c r="J350" s="54">
        <v>311.36</v>
      </c>
      <c r="K350" s="17">
        <f>(I350*J350)</f>
        <v>5.51711255739884</v>
      </c>
      <c r="L350" s="9">
        <f t="shared" si="114"/>
        <v>400.111370499668</v>
      </c>
    </row>
    <row r="351" spans="2:12">
      <c r="B351" s="5" t="str">
        <f t="shared" si="110"/>
        <v>Variedad</v>
      </c>
      <c r="C351" s="2">
        <v>23411176</v>
      </c>
      <c r="D351" s="2">
        <v>176</v>
      </c>
      <c r="E351" s="4" t="s">
        <v>526</v>
      </c>
      <c r="F351" s="23" t="s">
        <v>527</v>
      </c>
      <c r="G351" s="18">
        <v>0.0725737607722832</v>
      </c>
      <c r="H351" s="19">
        <v>24.97</v>
      </c>
      <c r="I351" s="24">
        <f>(G351/H351)</f>
        <v>0.00290643815667934</v>
      </c>
      <c r="J351" s="54">
        <v>126.3</v>
      </c>
      <c r="K351" s="17">
        <f>(I351*J351)</f>
        <v>0.367083139188601</v>
      </c>
      <c r="L351" s="9">
        <f t="shared" si="114"/>
        <v>505.806968362034</v>
      </c>
    </row>
    <row r="352" spans="2:12">
      <c r="B352" s="5"/>
      <c r="C352" s="2"/>
      <c r="D352" s="2"/>
      <c r="E352" s="4"/>
      <c r="F352" s="4"/>
      <c r="G352" s="9"/>
      <c r="H352" s="24"/>
      <c r="I352" s="24" t="s">
        <v>33</v>
      </c>
      <c r="J352" s="60"/>
      <c r="K352" s="17"/>
      <c r="L352" s="9"/>
    </row>
    <row r="353" spans="2:12">
      <c r="B353" s="5" t="str">
        <f t="shared" si="110"/>
        <v>Sublase</v>
      </c>
      <c r="C353" s="12" t="s">
        <v>528</v>
      </c>
      <c r="D353" s="12" t="s">
        <v>528</v>
      </c>
      <c r="E353" s="38" t="s">
        <v>529</v>
      </c>
      <c r="F353" s="23"/>
      <c r="G353" s="17">
        <f>G354+G360+G374+G379</f>
        <v>13.6326445024616</v>
      </c>
      <c r="H353" s="24"/>
      <c r="I353" s="24" t="s">
        <v>33</v>
      </c>
      <c r="J353" s="60"/>
      <c r="K353" s="17">
        <f>K354+K360+K374+K379</f>
        <v>237.722144088094</v>
      </c>
      <c r="L353" s="9">
        <f t="shared" ref="L353:L360" si="115">(K353/G353)*100</f>
        <v>1743.77131337334</v>
      </c>
    </row>
    <row r="354" spans="2:12">
      <c r="B354" s="5" t="str">
        <f t="shared" si="110"/>
        <v>Grupo</v>
      </c>
      <c r="C354" s="2" t="s">
        <v>530</v>
      </c>
      <c r="D354" s="2" t="s">
        <v>530</v>
      </c>
      <c r="E354" s="34" t="s">
        <v>531</v>
      </c>
      <c r="F354" s="23"/>
      <c r="G354" s="17">
        <f>G356</f>
        <v>5.28128591153005</v>
      </c>
      <c r="H354" s="24"/>
      <c r="I354" s="24" t="s">
        <v>33</v>
      </c>
      <c r="J354" s="60"/>
      <c r="K354" s="17">
        <f>K356</f>
        <v>62.6913451772647</v>
      </c>
      <c r="L354" s="9">
        <f t="shared" si="115"/>
        <v>1187.04698490944</v>
      </c>
    </row>
    <row r="355" spans="2:12">
      <c r="B355" s="5"/>
      <c r="C355" s="2"/>
      <c r="D355" s="2"/>
      <c r="E355" s="4" t="s">
        <v>61</v>
      </c>
      <c r="F355" s="23"/>
      <c r="G355" s="9"/>
      <c r="H355" s="24"/>
      <c r="I355" s="24" t="s">
        <v>33</v>
      </c>
      <c r="J355" s="60"/>
      <c r="K355" s="9"/>
      <c r="L355" s="9"/>
    </row>
    <row r="356" spans="2:12">
      <c r="B356" s="5" t="str">
        <f t="shared" si="110"/>
        <v>Producto</v>
      </c>
      <c r="C356" s="2">
        <v>23512</v>
      </c>
      <c r="D356" s="2" t="s">
        <v>532</v>
      </c>
      <c r="E356" s="34" t="s">
        <v>533</v>
      </c>
      <c r="F356" s="23"/>
      <c r="G356" s="17">
        <f>SUM(G357:G359)</f>
        <v>5.28128591153005</v>
      </c>
      <c r="H356" s="23"/>
      <c r="I356" s="24" t="s">
        <v>33</v>
      </c>
      <c r="J356" s="60"/>
      <c r="K356" s="17">
        <f>SUM(K357:K359)</f>
        <v>62.6913451772647</v>
      </c>
      <c r="L356" s="9">
        <f t="shared" si="115"/>
        <v>1187.04698490944</v>
      </c>
    </row>
    <row r="357" spans="2:12">
      <c r="B357" s="5" t="str">
        <f t="shared" si="110"/>
        <v>Variedad</v>
      </c>
      <c r="C357" s="2">
        <v>23512177</v>
      </c>
      <c r="D357" s="2">
        <v>177</v>
      </c>
      <c r="E357" s="4" t="s">
        <v>534</v>
      </c>
      <c r="F357" s="23" t="s">
        <v>535</v>
      </c>
      <c r="G357" s="18">
        <v>3.43283656606144</v>
      </c>
      <c r="H357" s="19">
        <v>2600</v>
      </c>
      <c r="I357" s="24">
        <f t="shared" ref="I357:I359" si="116">(G357/H357)</f>
        <v>0.00132032175617748</v>
      </c>
      <c r="J357" s="54">
        <v>35030.1</v>
      </c>
      <c r="K357" s="17">
        <f t="shared" ref="K357:K359" si="117">(I357*J357)</f>
        <v>46.2510031510726</v>
      </c>
      <c r="L357" s="9">
        <f t="shared" si="115"/>
        <v>1347.31153846154</v>
      </c>
    </row>
    <row r="358" spans="2:12">
      <c r="B358" s="5" t="str">
        <f t="shared" si="110"/>
        <v>Variedad</v>
      </c>
      <c r="C358" s="2">
        <v>23512178</v>
      </c>
      <c r="D358" s="2">
        <v>178</v>
      </c>
      <c r="E358" s="4" t="s">
        <v>536</v>
      </c>
      <c r="F358" s="23" t="s">
        <v>537</v>
      </c>
      <c r="G358" s="18">
        <v>1.4787609235087</v>
      </c>
      <c r="H358" s="19">
        <v>7740</v>
      </c>
      <c r="I358" s="24">
        <f t="shared" si="116"/>
        <v>0.000191054382882261</v>
      </c>
      <c r="J358" s="54">
        <v>80914</v>
      </c>
      <c r="K358" s="17">
        <f t="shared" si="117"/>
        <v>15.4589743365353</v>
      </c>
      <c r="L358" s="9">
        <f t="shared" si="115"/>
        <v>1045.40051679587</v>
      </c>
    </row>
    <row r="359" spans="2:12">
      <c r="B359" s="5" t="str">
        <f t="shared" si="110"/>
        <v>Variedad</v>
      </c>
      <c r="C359" s="2">
        <v>23512179</v>
      </c>
      <c r="D359" s="2">
        <v>179</v>
      </c>
      <c r="E359" s="4" t="s">
        <v>538</v>
      </c>
      <c r="F359" s="23" t="s">
        <v>305</v>
      </c>
      <c r="G359" s="18">
        <v>0.369688421959908</v>
      </c>
      <c r="H359" s="19">
        <v>8940</v>
      </c>
      <c r="I359" s="24">
        <f t="shared" si="116"/>
        <v>4.13521724787369e-5</v>
      </c>
      <c r="J359" s="54">
        <v>23731.95</v>
      </c>
      <c r="K359" s="17">
        <f t="shared" si="117"/>
        <v>0.98136768965676</v>
      </c>
      <c r="L359" s="9">
        <f t="shared" si="115"/>
        <v>265.458053691275</v>
      </c>
    </row>
    <row r="360" spans="2:12">
      <c r="B360" s="5" t="str">
        <f t="shared" si="110"/>
        <v>Grupo</v>
      </c>
      <c r="C360" s="2" t="s">
        <v>539</v>
      </c>
      <c r="D360" s="2" t="s">
        <v>539</v>
      </c>
      <c r="E360" s="34" t="s">
        <v>540</v>
      </c>
      <c r="F360" s="23"/>
      <c r="G360" s="17">
        <f>G362+G364+G369+G372</f>
        <v>2.28483254708141</v>
      </c>
      <c r="H360" s="23"/>
      <c r="I360" s="24" t="s">
        <v>33</v>
      </c>
      <c r="J360" s="60"/>
      <c r="K360" s="17">
        <f>K362+K364+K369+K372</f>
        <v>54.0942918075976</v>
      </c>
      <c r="L360" s="9">
        <f t="shared" si="115"/>
        <v>2367.53856980444</v>
      </c>
    </row>
    <row r="361" spans="2:12">
      <c r="B361" s="5"/>
      <c r="C361" s="2"/>
      <c r="D361" s="2"/>
      <c r="E361" s="4" t="s">
        <v>61</v>
      </c>
      <c r="F361" s="23"/>
      <c r="G361" s="9"/>
      <c r="H361" s="23"/>
      <c r="I361" s="24" t="s">
        <v>33</v>
      </c>
      <c r="J361" s="60"/>
      <c r="K361" s="9"/>
      <c r="L361" s="9"/>
    </row>
    <row r="362" spans="2:12">
      <c r="B362" s="5" t="str">
        <f t="shared" si="110"/>
        <v>Producto</v>
      </c>
      <c r="C362" s="2">
        <v>23521</v>
      </c>
      <c r="D362" s="2" t="s">
        <v>541</v>
      </c>
      <c r="E362" s="34" t="s">
        <v>542</v>
      </c>
      <c r="F362" s="23"/>
      <c r="G362" s="17">
        <f>SUM(G363)</f>
        <v>0.318278993217428</v>
      </c>
      <c r="H362" s="24"/>
      <c r="I362" s="24" t="s">
        <v>33</v>
      </c>
      <c r="J362" s="60"/>
      <c r="K362" s="17">
        <f>SUM(K363)</f>
        <v>1.03859460944634</v>
      </c>
      <c r="L362" s="9">
        <f t="shared" ref="L362:L374" si="118">(K362/G362)*100</f>
        <v>326.315789473684</v>
      </c>
    </row>
    <row r="363" spans="2:12">
      <c r="B363" s="5" t="str">
        <f t="shared" si="110"/>
        <v>Variedad</v>
      </c>
      <c r="C363" s="2">
        <v>23521180</v>
      </c>
      <c r="D363" s="2">
        <v>180</v>
      </c>
      <c r="E363" s="4" t="s">
        <v>314</v>
      </c>
      <c r="F363" s="23" t="s">
        <v>543</v>
      </c>
      <c r="G363" s="18">
        <v>0.318278993217428</v>
      </c>
      <c r="H363" s="19">
        <v>3800</v>
      </c>
      <c r="I363" s="24">
        <f t="shared" ref="I363:I368" si="119">(G363/H363)</f>
        <v>8.375762979406e-5</v>
      </c>
      <c r="J363" s="54">
        <v>12400</v>
      </c>
      <c r="K363" s="17">
        <f t="shared" ref="K363:K368" si="120">(I363*J363)</f>
        <v>1.03859460944634</v>
      </c>
      <c r="L363" s="9">
        <f t="shared" si="118"/>
        <v>326.315789473684</v>
      </c>
    </row>
    <row r="364" spans="2:12">
      <c r="B364" s="5" t="str">
        <f t="shared" si="110"/>
        <v>Producto</v>
      </c>
      <c r="C364" s="2" t="s">
        <v>544</v>
      </c>
      <c r="D364" s="2" t="s">
        <v>544</v>
      </c>
      <c r="E364" s="34" t="s">
        <v>545</v>
      </c>
      <c r="F364" s="23"/>
      <c r="G364" s="17">
        <f>SUM(G365:G368)</f>
        <v>1.08232585083147</v>
      </c>
      <c r="H364" s="24"/>
      <c r="I364" s="24" t="s">
        <v>33</v>
      </c>
      <c r="J364" s="60"/>
      <c r="K364" s="17">
        <f>SUM(K365:K368)</f>
        <v>43.0997037089094</v>
      </c>
      <c r="L364" s="9">
        <f t="shared" si="118"/>
        <v>3982.13751208096</v>
      </c>
    </row>
    <row r="365" spans="2:12">
      <c r="B365" s="5" t="str">
        <f t="shared" si="110"/>
        <v>Variedad</v>
      </c>
      <c r="C365" s="2" t="str">
        <f>CONCATENATE($C$364,D365)</f>
        <v>23522181</v>
      </c>
      <c r="D365" s="2">
        <v>181</v>
      </c>
      <c r="E365" s="4" t="s">
        <v>546</v>
      </c>
      <c r="F365" s="23" t="s">
        <v>547</v>
      </c>
      <c r="G365" s="18">
        <v>0.167758987388373</v>
      </c>
      <c r="H365" s="19">
        <v>85.7</v>
      </c>
      <c r="I365" s="24">
        <f t="shared" si="119"/>
        <v>0.00195751443860412</v>
      </c>
      <c r="J365" s="54">
        <v>500</v>
      </c>
      <c r="K365" s="17">
        <f t="shared" si="120"/>
        <v>0.978757219302059</v>
      </c>
      <c r="L365" s="9">
        <f t="shared" si="118"/>
        <v>583.43057176196</v>
      </c>
    </row>
    <row r="366" spans="2:12">
      <c r="B366" s="5" t="str">
        <f t="shared" si="110"/>
        <v>Variedad</v>
      </c>
      <c r="C366" s="2" t="str">
        <f>CONCATENATE($C$364,D366)</f>
        <v>23522182</v>
      </c>
      <c r="D366" s="2">
        <v>182</v>
      </c>
      <c r="E366" s="35" t="s">
        <v>548</v>
      </c>
      <c r="F366" s="23" t="s">
        <v>549</v>
      </c>
      <c r="G366" s="18">
        <v>0.705676715226206</v>
      </c>
      <c r="H366" s="19">
        <v>68.8333333333333</v>
      </c>
      <c r="I366" s="24">
        <f t="shared" si="119"/>
        <v>0.0102519619645454</v>
      </c>
      <c r="J366" s="51">
        <v>3552</v>
      </c>
      <c r="K366" s="17">
        <f t="shared" si="120"/>
        <v>36.4149688980652</v>
      </c>
      <c r="L366" s="9">
        <f t="shared" si="118"/>
        <v>5160.29055690073</v>
      </c>
    </row>
    <row r="367" spans="2:12">
      <c r="B367" s="5" t="str">
        <f t="shared" si="110"/>
        <v>Variedad</v>
      </c>
      <c r="C367" s="2" t="str">
        <f>CONCATENATE($C$364,D367)</f>
        <v>23522183</v>
      </c>
      <c r="D367" s="2">
        <v>183</v>
      </c>
      <c r="E367" s="4" t="s">
        <v>550</v>
      </c>
      <c r="F367" s="23" t="s">
        <v>551</v>
      </c>
      <c r="G367" s="18">
        <v>0.129880259806828</v>
      </c>
      <c r="H367" s="19">
        <v>30.6</v>
      </c>
      <c r="I367" s="24">
        <f t="shared" si="119"/>
        <v>0.00424445293486366</v>
      </c>
      <c r="J367" s="51">
        <v>111.72</v>
      </c>
      <c r="K367" s="17">
        <f t="shared" si="120"/>
        <v>0.474190281882968</v>
      </c>
      <c r="L367" s="9">
        <f t="shared" si="118"/>
        <v>365.098039215686</v>
      </c>
    </row>
    <row r="368" spans="2:12">
      <c r="B368" s="5" t="str">
        <f t="shared" si="110"/>
        <v>Variedad</v>
      </c>
      <c r="C368" s="2" t="str">
        <f>CONCATENATE($C$364,D368)</f>
        <v>23522184</v>
      </c>
      <c r="D368" s="2">
        <v>184</v>
      </c>
      <c r="E368" s="4" t="s">
        <v>552</v>
      </c>
      <c r="F368" s="23" t="s">
        <v>405</v>
      </c>
      <c r="G368" s="18">
        <v>0.0790098884100645</v>
      </c>
      <c r="H368" s="19">
        <v>69.1666666666667</v>
      </c>
      <c r="I368" s="24">
        <f t="shared" si="119"/>
        <v>0.00114231163966358</v>
      </c>
      <c r="J368" s="54">
        <v>4580</v>
      </c>
      <c r="K368" s="17">
        <f t="shared" si="120"/>
        <v>5.23178730965921</v>
      </c>
      <c r="L368" s="9">
        <f t="shared" si="118"/>
        <v>6621.68674698795</v>
      </c>
    </row>
    <row r="369" spans="2:12">
      <c r="B369" s="5" t="str">
        <f t="shared" si="110"/>
        <v>Producto</v>
      </c>
      <c r="C369" s="2">
        <v>23523</v>
      </c>
      <c r="D369" s="2" t="s">
        <v>553</v>
      </c>
      <c r="E369" s="34" t="s">
        <v>554</v>
      </c>
      <c r="F369" s="23"/>
      <c r="G369" s="17">
        <f>SUM(G370:G371)</f>
        <v>0.573719818396283</v>
      </c>
      <c r="H369" s="4"/>
      <c r="I369" s="24" t="s">
        <v>33</v>
      </c>
      <c r="J369" s="60"/>
      <c r="K369" s="17">
        <f>SUM(K370:K371)</f>
        <v>7.62718435447012</v>
      </c>
      <c r="L369" s="9">
        <f t="shared" si="118"/>
        <v>1329.42668353176</v>
      </c>
    </row>
    <row r="370" spans="2:12">
      <c r="B370" s="5" t="str">
        <f t="shared" si="110"/>
        <v>Variedad</v>
      </c>
      <c r="C370" s="2">
        <v>23523185</v>
      </c>
      <c r="D370" s="2">
        <v>185</v>
      </c>
      <c r="E370" s="4" t="s">
        <v>555</v>
      </c>
      <c r="F370" s="23" t="s">
        <v>556</v>
      </c>
      <c r="G370" s="18">
        <v>0.487662388312021</v>
      </c>
      <c r="H370" s="19">
        <v>1028</v>
      </c>
      <c r="I370" s="24">
        <f t="shared" ref="I370:I373" si="121">(G370/H370)</f>
        <v>0.000474379755167336</v>
      </c>
      <c r="J370" s="54">
        <v>12671.53</v>
      </c>
      <c r="K370" s="17">
        <f t="shared" ref="K370:K373" si="122">(I370*J370)</f>
        <v>6.01111729899555</v>
      </c>
      <c r="L370" s="9">
        <f t="shared" si="118"/>
        <v>1232.63910505837</v>
      </c>
    </row>
    <row r="371" spans="2:12">
      <c r="B371" s="5" t="str">
        <f t="shared" si="110"/>
        <v>Variedad</v>
      </c>
      <c r="C371" s="2">
        <v>23523186</v>
      </c>
      <c r="D371" s="2">
        <v>186</v>
      </c>
      <c r="E371" s="4" t="s">
        <v>557</v>
      </c>
      <c r="F371" s="23" t="s">
        <v>558</v>
      </c>
      <c r="G371" s="18">
        <v>0.0860574300842622</v>
      </c>
      <c r="H371" s="19">
        <v>161.99</v>
      </c>
      <c r="I371" s="24">
        <f t="shared" si="121"/>
        <v>0.000531251497526157</v>
      </c>
      <c r="J371" s="54">
        <v>3042</v>
      </c>
      <c r="K371" s="17">
        <f t="shared" si="122"/>
        <v>1.61606705547457</v>
      </c>
      <c r="L371" s="9">
        <f t="shared" si="118"/>
        <v>1877.8936971418</v>
      </c>
    </row>
    <row r="372" spans="2:12">
      <c r="B372" s="5" t="str">
        <f t="shared" si="110"/>
        <v>Producto</v>
      </c>
      <c r="C372" s="2">
        <v>23529</v>
      </c>
      <c r="D372" s="2" t="s">
        <v>559</v>
      </c>
      <c r="E372" s="34" t="s">
        <v>560</v>
      </c>
      <c r="F372" s="23"/>
      <c r="G372" s="17">
        <f>SUM(G373)</f>
        <v>0.310507884636229</v>
      </c>
      <c r="H372" s="24"/>
      <c r="I372" s="24" t="s">
        <v>33</v>
      </c>
      <c r="J372" s="60"/>
      <c r="K372" s="17">
        <f>SUM(K373)</f>
        <v>2.32880913477172</v>
      </c>
      <c r="L372" s="9">
        <f t="shared" si="118"/>
        <v>750</v>
      </c>
    </row>
    <row r="373" spans="2:12">
      <c r="B373" s="5" t="str">
        <f t="shared" si="110"/>
        <v>Variedad</v>
      </c>
      <c r="C373" s="2">
        <v>23529187</v>
      </c>
      <c r="D373" s="2">
        <v>187</v>
      </c>
      <c r="E373" s="4" t="s">
        <v>561</v>
      </c>
      <c r="F373" s="23" t="s">
        <v>562</v>
      </c>
      <c r="G373" s="18">
        <v>0.310507884636229</v>
      </c>
      <c r="H373" s="19">
        <v>128</v>
      </c>
      <c r="I373" s="24">
        <f t="shared" si="121"/>
        <v>0.00242584284872054</v>
      </c>
      <c r="J373" s="54">
        <v>960</v>
      </c>
      <c r="K373" s="17">
        <f t="shared" si="122"/>
        <v>2.32880913477172</v>
      </c>
      <c r="L373" s="9">
        <f t="shared" si="118"/>
        <v>750</v>
      </c>
    </row>
    <row r="374" spans="2:12">
      <c r="B374" s="5" t="str">
        <f t="shared" si="110"/>
        <v>Grupo</v>
      </c>
      <c r="C374" s="2" t="s">
        <v>563</v>
      </c>
      <c r="D374" s="2" t="s">
        <v>563</v>
      </c>
      <c r="E374" s="34" t="s">
        <v>345</v>
      </c>
      <c r="F374" s="23"/>
      <c r="G374" s="17">
        <f>G376</f>
        <v>5.55939247007074</v>
      </c>
      <c r="H374" s="4"/>
      <c r="I374" s="24" t="s">
        <v>33</v>
      </c>
      <c r="J374" s="60"/>
      <c r="K374" s="17">
        <f>K376</f>
        <v>119.437062534507</v>
      </c>
      <c r="L374" s="9">
        <f t="shared" si="118"/>
        <v>2148.38335623006</v>
      </c>
    </row>
    <row r="375" spans="2:12">
      <c r="B375" s="5"/>
      <c r="C375" s="2"/>
      <c r="D375" s="2"/>
      <c r="E375" s="4" t="s">
        <v>61</v>
      </c>
      <c r="F375" s="23"/>
      <c r="G375" s="9"/>
      <c r="H375" s="4"/>
      <c r="I375" s="24" t="s">
        <v>33</v>
      </c>
      <c r="J375" s="60"/>
      <c r="K375" s="9"/>
      <c r="L375" s="9"/>
    </row>
    <row r="376" spans="2:12">
      <c r="B376" s="5" t="str">
        <f t="shared" si="110"/>
        <v>Producto</v>
      </c>
      <c r="C376" s="2">
        <v>23531</v>
      </c>
      <c r="D376" s="2" t="s">
        <v>564</v>
      </c>
      <c r="E376" s="34" t="s">
        <v>347</v>
      </c>
      <c r="F376" s="23"/>
      <c r="G376" s="17">
        <f>SUM(G377:G378)</f>
        <v>5.55939247007074</v>
      </c>
      <c r="H376" s="4"/>
      <c r="I376" s="24" t="s">
        <v>33</v>
      </c>
      <c r="J376" s="60"/>
      <c r="K376" s="17">
        <f>SUM(K377:K378)</f>
        <v>119.437062534507</v>
      </c>
      <c r="L376" s="9">
        <f t="shared" ref="L376:L379" si="123">(K376/G376)*100</f>
        <v>2148.38335623006</v>
      </c>
    </row>
    <row r="377" spans="2:12">
      <c r="B377" s="5" t="str">
        <f t="shared" si="110"/>
        <v>Variedad</v>
      </c>
      <c r="C377" s="2">
        <v>23531188</v>
      </c>
      <c r="D377" s="2">
        <v>188</v>
      </c>
      <c r="E377" s="4" t="s">
        <v>565</v>
      </c>
      <c r="F377" s="23" t="s">
        <v>566</v>
      </c>
      <c r="G377" s="18">
        <v>5.00345430841403</v>
      </c>
      <c r="H377" s="19">
        <v>23.75</v>
      </c>
      <c r="I377" s="24">
        <f t="shared" ref="I377:I382" si="124">(G377/H377)</f>
        <v>0.210671760354275</v>
      </c>
      <c r="J377" s="54">
        <v>500</v>
      </c>
      <c r="K377" s="17">
        <f t="shared" ref="K377:K382" si="125">(I377*J377)</f>
        <v>105.335880177137</v>
      </c>
      <c r="L377" s="9">
        <f t="shared" si="123"/>
        <v>2105.26315789474</v>
      </c>
    </row>
    <row r="378" spans="2:12">
      <c r="B378" s="5" t="str">
        <f t="shared" si="110"/>
        <v>Variedad</v>
      </c>
      <c r="C378" s="2">
        <v>23531189</v>
      </c>
      <c r="D378" s="2">
        <v>189</v>
      </c>
      <c r="E378" s="4" t="s">
        <v>567</v>
      </c>
      <c r="F378" s="23" t="s">
        <v>349</v>
      </c>
      <c r="G378" s="18">
        <v>0.555938161656714</v>
      </c>
      <c r="H378" s="19">
        <v>2917.445</v>
      </c>
      <c r="I378" s="24">
        <f t="shared" si="124"/>
        <v>0.000190556518342836</v>
      </c>
      <c r="J378" s="66">
        <v>74000</v>
      </c>
      <c r="K378" s="17">
        <f t="shared" si="125"/>
        <v>14.1011823573698</v>
      </c>
      <c r="L378" s="9">
        <f t="shared" si="123"/>
        <v>2536.46598307766</v>
      </c>
    </row>
    <row r="379" spans="2:12">
      <c r="B379" s="5" t="str">
        <f t="shared" si="110"/>
        <v>Grupo</v>
      </c>
      <c r="C379" s="2" t="s">
        <v>568</v>
      </c>
      <c r="D379" s="2" t="s">
        <v>568</v>
      </c>
      <c r="E379" s="34" t="s">
        <v>569</v>
      </c>
      <c r="F379" s="23"/>
      <c r="G379" s="17">
        <f>G381</f>
        <v>0.50713357377944</v>
      </c>
      <c r="H379" s="24"/>
      <c r="I379" s="24" t="s">
        <v>33</v>
      </c>
      <c r="J379" s="60"/>
      <c r="K379" s="17">
        <f>K381</f>
        <v>1.49944456872485</v>
      </c>
      <c r="L379" s="9">
        <f t="shared" si="123"/>
        <v>295.670538542767</v>
      </c>
    </row>
    <row r="380" spans="2:12">
      <c r="B380" s="5"/>
      <c r="C380" s="2"/>
      <c r="D380" s="2"/>
      <c r="E380" s="4" t="s">
        <v>61</v>
      </c>
      <c r="F380" s="23"/>
      <c r="G380" s="9"/>
      <c r="H380" s="24"/>
      <c r="I380" s="24" t="s">
        <v>33</v>
      </c>
      <c r="J380" s="60"/>
      <c r="K380" s="9"/>
      <c r="L380" s="9"/>
    </row>
    <row r="381" spans="2:12">
      <c r="B381" s="5" t="str">
        <f t="shared" si="110"/>
        <v>Producto</v>
      </c>
      <c r="C381" s="2">
        <v>23551</v>
      </c>
      <c r="D381" s="2" t="s">
        <v>570</v>
      </c>
      <c r="E381" s="34" t="s">
        <v>571</v>
      </c>
      <c r="F381" s="23"/>
      <c r="G381" s="17">
        <f>SUM(G382)</f>
        <v>0.50713357377944</v>
      </c>
      <c r="H381" s="24"/>
      <c r="I381" s="24" t="s">
        <v>33</v>
      </c>
      <c r="J381" s="60"/>
      <c r="K381" s="17">
        <f>SUM(K382)</f>
        <v>1.49944456872485</v>
      </c>
      <c r="L381" s="9">
        <f t="shared" ref="L381:L385" si="126">(K381/G381)*100</f>
        <v>295.670538542767</v>
      </c>
    </row>
    <row r="382" spans="2:12">
      <c r="B382" s="5" t="str">
        <f t="shared" si="110"/>
        <v>Variedad</v>
      </c>
      <c r="C382" s="2">
        <v>23551190</v>
      </c>
      <c r="D382" s="2">
        <v>190</v>
      </c>
      <c r="E382" s="4" t="s">
        <v>572</v>
      </c>
      <c r="F382" s="23" t="s">
        <v>70</v>
      </c>
      <c r="G382" s="18">
        <v>0.50713357377944</v>
      </c>
      <c r="H382" s="19">
        <v>75.76</v>
      </c>
      <c r="I382" s="24">
        <f t="shared" si="124"/>
        <v>0.00669394896752165</v>
      </c>
      <c r="J382" s="51">
        <v>224</v>
      </c>
      <c r="K382" s="17">
        <f t="shared" si="125"/>
        <v>1.49944456872485</v>
      </c>
      <c r="L382" s="9">
        <f t="shared" si="126"/>
        <v>295.670538542767</v>
      </c>
    </row>
    <row r="383" spans="2:12">
      <c r="B383" s="5"/>
      <c r="C383" s="2"/>
      <c r="D383" s="2"/>
      <c r="E383" s="4"/>
      <c r="F383" s="23"/>
      <c r="G383" s="9"/>
      <c r="H383" s="4"/>
      <c r="I383" s="24" t="s">
        <v>33</v>
      </c>
      <c r="J383" s="60"/>
      <c r="K383" s="17"/>
      <c r="L383" s="9"/>
    </row>
    <row r="384" spans="2:12">
      <c r="B384" s="5" t="str">
        <f t="shared" si="110"/>
        <v>Sublase</v>
      </c>
      <c r="C384" s="12" t="s">
        <v>573</v>
      </c>
      <c r="D384" s="12" t="s">
        <v>573</v>
      </c>
      <c r="E384" s="38" t="s">
        <v>574</v>
      </c>
      <c r="F384" s="23"/>
      <c r="G384" s="17">
        <f>G385+G390</f>
        <v>2.52332381746375</v>
      </c>
      <c r="H384" s="4"/>
      <c r="I384" s="24" t="s">
        <v>33</v>
      </c>
      <c r="J384" s="60"/>
      <c r="K384" s="17">
        <f>K385+K390</f>
        <v>29.660459791836</v>
      </c>
      <c r="L384" s="9">
        <f t="shared" si="126"/>
        <v>1175.45198069934</v>
      </c>
    </row>
    <row r="385" spans="2:12">
      <c r="B385" s="5" t="str">
        <f t="shared" si="110"/>
        <v>Grupo</v>
      </c>
      <c r="C385" s="2" t="s">
        <v>575</v>
      </c>
      <c r="D385" s="2" t="s">
        <v>575</v>
      </c>
      <c r="E385" s="34" t="s">
        <v>576</v>
      </c>
      <c r="F385" s="23"/>
      <c r="G385" s="17">
        <f>G387</f>
        <v>2.20033802151628</v>
      </c>
      <c r="H385" s="4"/>
      <c r="I385" s="24" t="s">
        <v>33</v>
      </c>
      <c r="J385" s="60"/>
      <c r="K385" s="17">
        <f>K387</f>
        <v>21.0348836057676</v>
      </c>
      <c r="L385" s="9">
        <f t="shared" si="126"/>
        <v>955.984189705191</v>
      </c>
    </row>
    <row r="386" spans="2:12">
      <c r="B386" s="5"/>
      <c r="C386" s="2"/>
      <c r="D386" s="2"/>
      <c r="E386" s="4" t="s">
        <v>61</v>
      </c>
      <c r="F386" s="23"/>
      <c r="G386" s="9"/>
      <c r="H386" s="4"/>
      <c r="I386" s="24" t="s">
        <v>33</v>
      </c>
      <c r="J386" s="60"/>
      <c r="K386" s="9"/>
      <c r="L386" s="9"/>
    </row>
    <row r="387" spans="2:12">
      <c r="B387" s="5" t="str">
        <f t="shared" si="110"/>
        <v>Producto</v>
      </c>
      <c r="C387" s="2">
        <v>23711</v>
      </c>
      <c r="D387" s="2" t="s">
        <v>577</v>
      </c>
      <c r="E387" s="34" t="s">
        <v>578</v>
      </c>
      <c r="F387" s="23"/>
      <c r="G387" s="17">
        <f>SUM(G388:G389)</f>
        <v>2.20033802151628</v>
      </c>
      <c r="H387" s="4"/>
      <c r="I387" s="24" t="s">
        <v>33</v>
      </c>
      <c r="J387" s="60"/>
      <c r="K387" s="17">
        <f>SUM(K388:K389)</f>
        <v>21.0348836057676</v>
      </c>
      <c r="L387" s="9">
        <f t="shared" ref="L387:L390" si="127">(K387/G387)*100</f>
        <v>955.984189705191</v>
      </c>
    </row>
    <row r="388" spans="2:12">
      <c r="B388" s="5" t="str">
        <f t="shared" si="110"/>
        <v>Variedad</v>
      </c>
      <c r="C388" s="2">
        <v>23711191</v>
      </c>
      <c r="D388" s="2">
        <v>191</v>
      </c>
      <c r="E388" s="4" t="s">
        <v>579</v>
      </c>
      <c r="F388" s="23" t="s">
        <v>70</v>
      </c>
      <c r="G388" s="18">
        <v>1.32020208934286</v>
      </c>
      <c r="H388" s="19">
        <v>96.73</v>
      </c>
      <c r="I388" s="24">
        <f t="shared" ref="I388:I394" si="128">(G388/H388)</f>
        <v>0.0136483209897949</v>
      </c>
      <c r="J388" s="54">
        <v>1038.21</v>
      </c>
      <c r="K388" s="17">
        <f t="shared" ref="K388:K394" si="129">(I388*J388)</f>
        <v>14.169823334815</v>
      </c>
      <c r="L388" s="9">
        <f t="shared" si="127"/>
        <v>1073.30714359558</v>
      </c>
    </row>
    <row r="389" spans="2:12">
      <c r="B389" s="5" t="str">
        <f t="shared" si="110"/>
        <v>Variedad</v>
      </c>
      <c r="C389" s="2">
        <v>23711192</v>
      </c>
      <c r="D389" s="2">
        <v>192</v>
      </c>
      <c r="E389" s="4" t="s">
        <v>580</v>
      </c>
      <c r="F389" s="23" t="s">
        <v>70</v>
      </c>
      <c r="G389" s="18">
        <v>0.880135932173417</v>
      </c>
      <c r="H389" s="19">
        <v>7.25</v>
      </c>
      <c r="I389" s="24">
        <f t="shared" si="128"/>
        <v>0.121398059610126</v>
      </c>
      <c r="J389" s="54">
        <v>56.55</v>
      </c>
      <c r="K389" s="17">
        <f t="shared" si="129"/>
        <v>6.86506027095265</v>
      </c>
      <c r="L389" s="9">
        <f t="shared" si="127"/>
        <v>780</v>
      </c>
    </row>
    <row r="390" spans="2:12">
      <c r="B390" s="5" t="str">
        <f t="shared" si="110"/>
        <v>Grupo</v>
      </c>
      <c r="C390" s="14" t="s">
        <v>581</v>
      </c>
      <c r="D390" s="14" t="s">
        <v>581</v>
      </c>
      <c r="E390" s="39" t="s">
        <v>582</v>
      </c>
      <c r="F390" s="23"/>
      <c r="G390" s="17">
        <f>G392</f>
        <v>0.322985795947476</v>
      </c>
      <c r="H390" s="24"/>
      <c r="I390" s="24" t="s">
        <v>33</v>
      </c>
      <c r="J390" s="60"/>
      <c r="K390" s="17">
        <f>K392</f>
        <v>8.62557618606838</v>
      </c>
      <c r="L390" s="9">
        <f t="shared" si="127"/>
        <v>2670.57446311697</v>
      </c>
    </row>
    <row r="391" spans="2:12">
      <c r="B391" s="5"/>
      <c r="C391" s="2"/>
      <c r="D391" s="2"/>
      <c r="E391" s="4" t="s">
        <v>61</v>
      </c>
      <c r="F391" s="23"/>
      <c r="G391" s="9"/>
      <c r="H391" s="24"/>
      <c r="I391" s="24" t="s">
        <v>33</v>
      </c>
      <c r="J391" s="60"/>
      <c r="K391" s="9"/>
      <c r="L391" s="9"/>
    </row>
    <row r="392" spans="2:12">
      <c r="B392" s="5" t="str">
        <f t="shared" si="110"/>
        <v>Producto</v>
      </c>
      <c r="C392" s="2">
        <v>23721</v>
      </c>
      <c r="D392" s="2" t="s">
        <v>583</v>
      </c>
      <c r="E392" s="34" t="s">
        <v>584</v>
      </c>
      <c r="F392" s="23"/>
      <c r="G392" s="17">
        <f>SUM(G393:G394)</f>
        <v>0.322985795947476</v>
      </c>
      <c r="H392" s="24"/>
      <c r="I392" s="24" t="s">
        <v>33</v>
      </c>
      <c r="J392" s="60"/>
      <c r="K392" s="17">
        <f>SUM(K393:K394)</f>
        <v>8.62557618606838</v>
      </c>
      <c r="L392" s="9">
        <f t="shared" ref="L392:L394" si="130">(K392/G392)*100</f>
        <v>2670.57446311697</v>
      </c>
    </row>
    <row r="393" spans="2:12">
      <c r="B393" s="5" t="str">
        <f t="shared" si="110"/>
        <v>Variedad</v>
      </c>
      <c r="C393" s="2">
        <v>23721193</v>
      </c>
      <c r="D393" s="2">
        <v>193</v>
      </c>
      <c r="E393" s="4" t="s">
        <v>585</v>
      </c>
      <c r="F393" s="23" t="s">
        <v>70</v>
      </c>
      <c r="G393" s="18">
        <v>0.226089333596326</v>
      </c>
      <c r="H393" s="19">
        <v>2.75</v>
      </c>
      <c r="I393" s="24">
        <f t="shared" si="128"/>
        <v>0.0822143031259367</v>
      </c>
      <c r="J393" s="54">
        <v>82.5</v>
      </c>
      <c r="K393" s="17">
        <f t="shared" si="129"/>
        <v>6.78268000788978</v>
      </c>
      <c r="L393" s="9">
        <f t="shared" si="130"/>
        <v>3000</v>
      </c>
    </row>
    <row r="394" spans="2:12">
      <c r="B394" s="5" t="str">
        <f t="shared" si="110"/>
        <v>Variedad</v>
      </c>
      <c r="C394" s="2">
        <v>23721194</v>
      </c>
      <c r="D394" s="2">
        <v>194</v>
      </c>
      <c r="E394" s="4" t="s">
        <v>586</v>
      </c>
      <c r="F394" s="23" t="s">
        <v>70</v>
      </c>
      <c r="G394" s="18">
        <v>0.0968964623511496</v>
      </c>
      <c r="H394" s="19">
        <v>2.6</v>
      </c>
      <c r="I394" s="24">
        <f t="shared" si="128"/>
        <v>0.0372678701350575</v>
      </c>
      <c r="J394" s="54">
        <v>49.45</v>
      </c>
      <c r="K394" s="17">
        <f t="shared" si="129"/>
        <v>1.8428961781786</v>
      </c>
      <c r="L394" s="9">
        <f t="shared" si="130"/>
        <v>1901.92307692308</v>
      </c>
    </row>
    <row r="395" spans="2:12">
      <c r="B395" s="5"/>
      <c r="C395" s="2"/>
      <c r="D395" s="2"/>
      <c r="E395" s="4"/>
      <c r="F395" s="23"/>
      <c r="G395" s="9"/>
      <c r="H395" s="4"/>
      <c r="I395" s="24" t="s">
        <v>33</v>
      </c>
      <c r="J395" s="60"/>
      <c r="K395" s="17"/>
      <c r="L395" s="9"/>
    </row>
    <row r="396" spans="2:12">
      <c r="B396" s="5" t="str">
        <f t="shared" ref="B395:B435" si="131">IF(LEN(C396)=1,"Division",IF(LEN(C396)=2,"Clase",IF(LEN(C396)=3,"Sublase",IF(LEN(C396)=4,"Grupo",IF(LEN(C396)=5,"Producto","Variedad")))))</f>
        <v>Sublase</v>
      </c>
      <c r="C396" s="12" t="s">
        <v>587</v>
      </c>
      <c r="D396" s="12" t="s">
        <v>587</v>
      </c>
      <c r="E396" s="38" t="s">
        <v>588</v>
      </c>
      <c r="F396" s="23"/>
      <c r="G396" s="17">
        <f>G397+G408+G415+G420+G425</f>
        <v>15.411624189189</v>
      </c>
      <c r="H396" s="4"/>
      <c r="I396" s="24" t="s">
        <v>33</v>
      </c>
      <c r="J396" s="60"/>
      <c r="K396" s="17">
        <f>K397+K408+K415+K420+K425</f>
        <v>89.5044502690611</v>
      </c>
      <c r="L396" s="9">
        <f t="shared" ref="L396:L408" si="132">(K396/G396)*100</f>
        <v>580.759361702103</v>
      </c>
    </row>
    <row r="397" spans="2:12">
      <c r="B397" s="5" t="str">
        <f t="shared" si="131"/>
        <v>Grupo</v>
      </c>
      <c r="C397" s="14" t="s">
        <v>589</v>
      </c>
      <c r="D397" s="14" t="s">
        <v>589</v>
      </c>
      <c r="E397" s="39" t="s">
        <v>409</v>
      </c>
      <c r="F397" s="23"/>
      <c r="G397" s="17">
        <f>G399+G404</f>
        <v>1.50571379079452</v>
      </c>
      <c r="H397" s="4"/>
      <c r="I397" s="24" t="s">
        <v>33</v>
      </c>
      <c r="J397" s="60"/>
      <c r="K397" s="17">
        <f>K399+K404</f>
        <v>16.0891446336705</v>
      </c>
      <c r="L397" s="9">
        <f t="shared" si="132"/>
        <v>1068.53936863929</v>
      </c>
    </row>
    <row r="398" spans="2:12">
      <c r="B398" s="5"/>
      <c r="C398" s="2"/>
      <c r="D398" s="2"/>
      <c r="E398" s="4" t="s">
        <v>61</v>
      </c>
      <c r="F398" s="23"/>
      <c r="G398" s="9"/>
      <c r="H398" s="4"/>
      <c r="I398" s="24" t="s">
        <v>33</v>
      </c>
      <c r="J398" s="60"/>
      <c r="K398" s="9"/>
      <c r="L398" s="9"/>
    </row>
    <row r="399" spans="2:12">
      <c r="B399" s="5" t="str">
        <f t="shared" si="131"/>
        <v>Producto</v>
      </c>
      <c r="C399" s="2">
        <v>23811</v>
      </c>
      <c r="D399" s="2" t="s">
        <v>590</v>
      </c>
      <c r="E399" s="34" t="s">
        <v>591</v>
      </c>
      <c r="F399" s="23"/>
      <c r="G399" s="17">
        <f>SUM(G400:G403)</f>
        <v>0.624872380886778</v>
      </c>
      <c r="H399" s="4"/>
      <c r="I399" s="24" t="s">
        <v>33</v>
      </c>
      <c r="J399" s="60"/>
      <c r="K399" s="17">
        <f>SUM(K400:K403)</f>
        <v>5.12968235192564</v>
      </c>
      <c r="L399" s="9">
        <f t="shared" si="132"/>
        <v>820.916799786532</v>
      </c>
    </row>
    <row r="400" spans="2:12">
      <c r="B400" s="5" t="str">
        <f t="shared" si="131"/>
        <v>Variedad</v>
      </c>
      <c r="C400" s="2" t="str">
        <f t="shared" ref="C400:C405" si="133">CONCATENATE($C$399,D400)</f>
        <v>23811195</v>
      </c>
      <c r="D400" s="2">
        <v>195</v>
      </c>
      <c r="E400" s="4" t="s">
        <v>592</v>
      </c>
      <c r="F400" s="23" t="s">
        <v>593</v>
      </c>
      <c r="G400" s="18">
        <v>0.174965713782112</v>
      </c>
      <c r="H400" s="19">
        <v>33500</v>
      </c>
      <c r="I400" s="24">
        <f t="shared" ref="I400:I403" si="134">(G400/H400)</f>
        <v>5.22285712782424e-6</v>
      </c>
      <c r="J400" s="54">
        <v>161500</v>
      </c>
      <c r="K400" s="17">
        <f t="shared" ref="K400:K403" si="135">(I400*J400)</f>
        <v>0.843491426143615</v>
      </c>
      <c r="L400" s="9">
        <f t="shared" si="132"/>
        <v>482.089552238806</v>
      </c>
    </row>
    <row r="401" spans="2:12">
      <c r="B401" s="5" t="str">
        <f t="shared" si="131"/>
        <v>Variedad</v>
      </c>
      <c r="C401" s="2" t="str">
        <f t="shared" si="133"/>
        <v>23811196</v>
      </c>
      <c r="D401" s="2">
        <v>196</v>
      </c>
      <c r="E401" s="4" t="s">
        <v>594</v>
      </c>
      <c r="F401" s="23" t="s">
        <v>595</v>
      </c>
      <c r="G401" s="18">
        <v>0.0812348566490951</v>
      </c>
      <c r="H401" s="19">
        <v>22.25</v>
      </c>
      <c r="I401" s="24">
        <f t="shared" si="134"/>
        <v>0.00365100479321776</v>
      </c>
      <c r="J401" s="54">
        <v>81</v>
      </c>
      <c r="K401" s="17">
        <f t="shared" si="135"/>
        <v>0.295731388250638</v>
      </c>
      <c r="L401" s="9">
        <f t="shared" si="132"/>
        <v>364.044943820225</v>
      </c>
    </row>
    <row r="402" spans="2:12">
      <c r="B402" s="5" t="str">
        <f t="shared" si="131"/>
        <v>Variedad</v>
      </c>
      <c r="C402" s="2" t="str">
        <f t="shared" si="133"/>
        <v>23811197</v>
      </c>
      <c r="D402" s="2">
        <v>197</v>
      </c>
      <c r="E402" s="4" t="s">
        <v>596</v>
      </c>
      <c r="F402" s="23" t="s">
        <v>597</v>
      </c>
      <c r="G402" s="18">
        <v>0.299936572124932</v>
      </c>
      <c r="H402" s="19">
        <v>5.75</v>
      </c>
      <c r="I402" s="24">
        <f t="shared" si="134"/>
        <v>0.0521628821086838</v>
      </c>
      <c r="J402" s="54">
        <v>71</v>
      </c>
      <c r="K402" s="17">
        <f t="shared" si="135"/>
        <v>3.70356462971655</v>
      </c>
      <c r="L402" s="9">
        <f t="shared" si="132"/>
        <v>1234.78260869565</v>
      </c>
    </row>
    <row r="403" spans="2:12">
      <c r="B403" s="5" t="str">
        <f t="shared" si="131"/>
        <v>Variedad</v>
      </c>
      <c r="C403" s="2" t="str">
        <f t="shared" si="133"/>
        <v>23811198</v>
      </c>
      <c r="D403" s="2">
        <v>198</v>
      </c>
      <c r="E403" s="4" t="s">
        <v>598</v>
      </c>
      <c r="F403" s="23" t="s">
        <v>228</v>
      </c>
      <c r="G403" s="18">
        <v>0.0687352383306385</v>
      </c>
      <c r="H403" s="19">
        <v>92</v>
      </c>
      <c r="I403" s="24">
        <f t="shared" si="134"/>
        <v>0.00074712215576781</v>
      </c>
      <c r="J403" s="54">
        <v>384</v>
      </c>
      <c r="K403" s="17">
        <f t="shared" si="135"/>
        <v>0.286894907814839</v>
      </c>
      <c r="L403" s="9">
        <f t="shared" si="132"/>
        <v>417.391304347826</v>
      </c>
    </row>
    <row r="404" spans="2:12">
      <c r="B404" s="5" t="str">
        <f t="shared" si="131"/>
        <v>Producto</v>
      </c>
      <c r="C404" s="2" t="s">
        <v>599</v>
      </c>
      <c r="D404" s="2" t="s">
        <v>599</v>
      </c>
      <c r="E404" s="34" t="s">
        <v>600</v>
      </c>
      <c r="F404" s="23"/>
      <c r="G404" s="17">
        <f>SUM(G405:G407)</f>
        <v>0.880841409907743</v>
      </c>
      <c r="H404" s="24"/>
      <c r="I404" s="24" t="s">
        <v>33</v>
      </c>
      <c r="J404" s="60"/>
      <c r="K404" s="17">
        <f>SUM(K405:K407)</f>
        <v>10.9594622817449</v>
      </c>
      <c r="L404" s="9">
        <f t="shared" si="132"/>
        <v>1244.20379860352</v>
      </c>
    </row>
    <row r="405" spans="2:12">
      <c r="B405" s="5" t="str">
        <f t="shared" si="131"/>
        <v>Variedad</v>
      </c>
      <c r="C405" s="2" t="str">
        <f>CONCATENATE($C$404,D405)</f>
        <v>23819199</v>
      </c>
      <c r="D405" s="2">
        <v>199</v>
      </c>
      <c r="E405" s="4" t="s">
        <v>601</v>
      </c>
      <c r="F405" s="23" t="s">
        <v>70</v>
      </c>
      <c r="G405" s="18">
        <v>0.176166834847735</v>
      </c>
      <c r="H405" s="19">
        <v>21.4033333333333</v>
      </c>
      <c r="I405" s="24">
        <f t="shared" ref="I405:I407" si="136">(G405/H405)</f>
        <v>0.00823081302823868</v>
      </c>
      <c r="J405" s="54">
        <v>685.22</v>
      </c>
      <c r="K405" s="17">
        <f t="shared" ref="K405:K407" si="137">(I405*J405)</f>
        <v>5.63991770320971</v>
      </c>
      <c r="L405" s="9">
        <f t="shared" si="132"/>
        <v>3201.4639464258</v>
      </c>
    </row>
    <row r="406" spans="2:12">
      <c r="B406" s="5" t="str">
        <f t="shared" si="131"/>
        <v>Variedad</v>
      </c>
      <c r="C406" s="2" t="str">
        <f>CONCATENATE($C$404,D406)</f>
        <v>23819200</v>
      </c>
      <c r="D406" s="2">
        <v>200</v>
      </c>
      <c r="E406" s="4" t="s">
        <v>602</v>
      </c>
      <c r="F406" s="23" t="s">
        <v>70</v>
      </c>
      <c r="G406" s="18">
        <v>0.352337287530004</v>
      </c>
      <c r="H406" s="19">
        <v>0.69</v>
      </c>
      <c r="I406" s="24">
        <f t="shared" si="136"/>
        <v>0.510633750043484</v>
      </c>
      <c r="J406" s="54">
        <v>5.2</v>
      </c>
      <c r="K406" s="17">
        <f t="shared" si="137"/>
        <v>2.65529550022612</v>
      </c>
      <c r="L406" s="9">
        <f t="shared" si="132"/>
        <v>753.623188405797</v>
      </c>
    </row>
    <row r="407" spans="2:12">
      <c r="B407" s="5" t="str">
        <f t="shared" si="131"/>
        <v>Variedad</v>
      </c>
      <c r="C407" s="2" t="str">
        <f>CONCATENATE($C$404,D407)</f>
        <v>23819201</v>
      </c>
      <c r="D407" s="2">
        <v>201</v>
      </c>
      <c r="E407" s="4" t="s">
        <v>603</v>
      </c>
      <c r="F407" s="23" t="s">
        <v>70</v>
      </c>
      <c r="G407" s="18">
        <v>0.352337287530004</v>
      </c>
      <c r="H407" s="19">
        <v>0.73</v>
      </c>
      <c r="I407" s="24">
        <f t="shared" si="136"/>
        <v>0.482653818534252</v>
      </c>
      <c r="J407" s="54">
        <v>5.52</v>
      </c>
      <c r="K407" s="17">
        <f t="shared" si="137"/>
        <v>2.66424907830907</v>
      </c>
      <c r="L407" s="9">
        <f t="shared" si="132"/>
        <v>756.164383561644</v>
      </c>
    </row>
    <row r="408" spans="2:12">
      <c r="B408" s="5" t="str">
        <f t="shared" si="131"/>
        <v>Grupo</v>
      </c>
      <c r="C408" s="14" t="s">
        <v>604</v>
      </c>
      <c r="D408" s="14" t="s">
        <v>604</v>
      </c>
      <c r="E408" s="39" t="s">
        <v>605</v>
      </c>
      <c r="F408" s="23"/>
      <c r="G408" s="17">
        <f>G410+G412</f>
        <v>5.8456283028116</v>
      </c>
      <c r="H408" s="24"/>
      <c r="I408" s="24" t="s">
        <v>33</v>
      </c>
      <c r="J408" s="60"/>
      <c r="K408" s="17">
        <f>K410+K412</f>
        <v>36.7084338130394</v>
      </c>
      <c r="L408" s="9">
        <f t="shared" si="132"/>
        <v>627.96387165745</v>
      </c>
    </row>
    <row r="409" spans="2:12">
      <c r="B409" s="5"/>
      <c r="C409" s="2"/>
      <c r="D409" s="2"/>
      <c r="E409" s="4" t="s">
        <v>61</v>
      </c>
      <c r="F409" s="23"/>
      <c r="G409" s="9"/>
      <c r="H409" s="24"/>
      <c r="I409" s="24" t="s">
        <v>33</v>
      </c>
      <c r="J409" s="60"/>
      <c r="K409" s="9"/>
      <c r="L409" s="9"/>
    </row>
    <row r="410" spans="2:12">
      <c r="B410" s="5" t="str">
        <f t="shared" si="131"/>
        <v>Producto</v>
      </c>
      <c r="C410" s="2">
        <v>23822</v>
      </c>
      <c r="D410" s="2" t="s">
        <v>606</v>
      </c>
      <c r="E410" s="34" t="s">
        <v>607</v>
      </c>
      <c r="F410" s="23"/>
      <c r="G410" s="17">
        <f>SUM(G411)</f>
        <v>1.04461354363854</v>
      </c>
      <c r="H410" s="24"/>
      <c r="I410" s="24" t="s">
        <v>33</v>
      </c>
      <c r="J410" s="60"/>
      <c r="K410" s="17">
        <f>SUM(K411)</f>
        <v>16.253275520367</v>
      </c>
      <c r="L410" s="9">
        <f t="shared" ref="L410:L415" si="138">(K410/G410)*100</f>
        <v>1555.91276978417</v>
      </c>
    </row>
    <row r="411" spans="2:12">
      <c r="B411" s="5" t="str">
        <f t="shared" si="131"/>
        <v>Variedad</v>
      </c>
      <c r="C411" s="2">
        <v>23822202</v>
      </c>
      <c r="D411" s="2">
        <v>202</v>
      </c>
      <c r="E411" s="4" t="s">
        <v>608</v>
      </c>
      <c r="F411" s="23" t="s">
        <v>70</v>
      </c>
      <c r="G411" s="18">
        <v>1.04461354363854</v>
      </c>
      <c r="H411" s="19">
        <v>44480</v>
      </c>
      <c r="I411" s="24">
        <f t="shared" ref="I411:I414" si="139">(G411/H411)</f>
        <v>2.34850167184924e-5</v>
      </c>
      <c r="J411" s="54">
        <v>692070</v>
      </c>
      <c r="K411" s="17">
        <f t="shared" ref="K411:K414" si="140">(I411*J411)</f>
        <v>16.253275520367</v>
      </c>
      <c r="L411" s="9">
        <f t="shared" si="138"/>
        <v>1555.91276978417</v>
      </c>
    </row>
    <row r="412" spans="2:12">
      <c r="B412" s="5" t="str">
        <f t="shared" si="131"/>
        <v>Producto</v>
      </c>
      <c r="C412" s="2">
        <v>23829</v>
      </c>
      <c r="D412" s="2" t="s">
        <v>609</v>
      </c>
      <c r="E412" s="34" t="s">
        <v>610</v>
      </c>
      <c r="F412" s="23"/>
      <c r="G412" s="17">
        <f>SUM(G413:G414)</f>
        <v>4.80101475917306</v>
      </c>
      <c r="H412" s="4"/>
      <c r="I412" s="24" t="s">
        <v>33</v>
      </c>
      <c r="J412" s="60"/>
      <c r="K412" s="17">
        <f>SUM(K413:K414)</f>
        <v>20.4551582926724</v>
      </c>
      <c r="L412" s="9">
        <f t="shared" si="138"/>
        <v>426.059058735234</v>
      </c>
    </row>
    <row r="413" spans="2:12">
      <c r="B413" s="5" t="str">
        <f t="shared" si="131"/>
        <v>Variedad</v>
      </c>
      <c r="C413" s="2">
        <v>23829203</v>
      </c>
      <c r="D413" s="2">
        <v>203</v>
      </c>
      <c r="E413" s="4" t="s">
        <v>611</v>
      </c>
      <c r="F413" s="23" t="s">
        <v>405</v>
      </c>
      <c r="G413" s="18">
        <v>4.08086308797228</v>
      </c>
      <c r="H413" s="19">
        <v>58833.3333333333</v>
      </c>
      <c r="I413" s="24">
        <f t="shared" si="139"/>
        <v>6.9363111976866e-5</v>
      </c>
      <c r="J413" s="51">
        <v>234950</v>
      </c>
      <c r="K413" s="17">
        <f t="shared" si="140"/>
        <v>16.2968631589647</v>
      </c>
      <c r="L413" s="9">
        <f t="shared" si="138"/>
        <v>399.348441926346</v>
      </c>
    </row>
    <row r="414" spans="2:12">
      <c r="B414" s="5" t="str">
        <f t="shared" si="131"/>
        <v>Variedad</v>
      </c>
      <c r="C414" s="2">
        <v>23829204</v>
      </c>
      <c r="D414" s="2">
        <v>204</v>
      </c>
      <c r="E414" s="4" t="s">
        <v>612</v>
      </c>
      <c r="F414" s="23" t="s">
        <v>405</v>
      </c>
      <c r="G414" s="18">
        <v>0.720151671200778</v>
      </c>
      <c r="H414" s="19">
        <v>1550</v>
      </c>
      <c r="I414" s="24">
        <f t="shared" si="139"/>
        <v>0.000464613981419857</v>
      </c>
      <c r="J414" s="54">
        <v>8950</v>
      </c>
      <c r="K414" s="17">
        <f t="shared" si="140"/>
        <v>4.15829513370772</v>
      </c>
      <c r="L414" s="9">
        <f t="shared" si="138"/>
        <v>577.41935483871</v>
      </c>
    </row>
    <row r="415" spans="2:12">
      <c r="B415" s="5" t="str">
        <f t="shared" si="131"/>
        <v>Grupo</v>
      </c>
      <c r="C415" s="14" t="s">
        <v>613</v>
      </c>
      <c r="D415" s="14" t="s">
        <v>613</v>
      </c>
      <c r="E415" s="39" t="s">
        <v>614</v>
      </c>
      <c r="F415" s="23"/>
      <c r="G415" s="17">
        <f>G417</f>
        <v>2.29171005053247</v>
      </c>
      <c r="H415" s="24"/>
      <c r="I415" s="24" t="s">
        <v>33</v>
      </c>
      <c r="J415" s="60"/>
      <c r="K415" s="17">
        <f>K417</f>
        <v>4.75176902978616</v>
      </c>
      <c r="L415" s="9">
        <f t="shared" si="138"/>
        <v>207.345996003382</v>
      </c>
    </row>
    <row r="416" spans="2:12">
      <c r="B416" s="5"/>
      <c r="C416" s="2"/>
      <c r="D416" s="2"/>
      <c r="E416" s="4" t="s">
        <v>61</v>
      </c>
      <c r="F416" s="23"/>
      <c r="G416" s="9"/>
      <c r="H416" s="4"/>
      <c r="I416" s="24" t="s">
        <v>33</v>
      </c>
      <c r="J416" s="60"/>
      <c r="K416" s="9"/>
      <c r="L416" s="9"/>
    </row>
    <row r="417" spans="2:12">
      <c r="B417" s="5" t="str">
        <f t="shared" si="131"/>
        <v>Producto</v>
      </c>
      <c r="C417" s="2">
        <v>23832</v>
      </c>
      <c r="D417" s="2" t="s">
        <v>615</v>
      </c>
      <c r="E417" s="34" t="s">
        <v>616</v>
      </c>
      <c r="F417" s="23"/>
      <c r="G417" s="17">
        <f>SUM(G418:G419)</f>
        <v>2.29171005053247</v>
      </c>
      <c r="H417" s="4"/>
      <c r="I417" s="24" t="s">
        <v>33</v>
      </c>
      <c r="J417" s="60"/>
      <c r="K417" s="17">
        <f>SUM(K418:K419)</f>
        <v>4.75176902978616</v>
      </c>
      <c r="L417" s="9">
        <f t="shared" ref="L417:L420" si="141">(K417/G417)*100</f>
        <v>207.345996003382</v>
      </c>
    </row>
    <row r="418" spans="2:12">
      <c r="B418" s="5" t="str">
        <f t="shared" si="131"/>
        <v>Variedad</v>
      </c>
      <c r="C418" s="2">
        <v>23832205</v>
      </c>
      <c r="D418" s="2">
        <v>205</v>
      </c>
      <c r="E418" s="4" t="s">
        <v>617</v>
      </c>
      <c r="F418" s="23" t="s">
        <v>405</v>
      </c>
      <c r="G418" s="18">
        <v>2.18170617366098</v>
      </c>
      <c r="H418" s="19">
        <v>59550</v>
      </c>
      <c r="I418" s="24">
        <f t="shared" ref="I418:I424" si="142">(G418/H418)</f>
        <v>3.66365436383036e-5</v>
      </c>
      <c r="J418" s="54">
        <v>109950</v>
      </c>
      <c r="K418" s="17">
        <f t="shared" ref="K418:K424" si="143">(I418*J418)</f>
        <v>4.02818797303148</v>
      </c>
      <c r="L418" s="9">
        <f t="shared" si="141"/>
        <v>184.63476070529</v>
      </c>
    </row>
    <row r="419" spans="2:12">
      <c r="B419" s="5" t="str">
        <f t="shared" si="131"/>
        <v>Variedad</v>
      </c>
      <c r="C419" s="2">
        <v>23832206</v>
      </c>
      <c r="D419" s="2">
        <v>206</v>
      </c>
      <c r="E419" s="4" t="s">
        <v>618</v>
      </c>
      <c r="F419" s="23" t="s">
        <v>102</v>
      </c>
      <c r="G419" s="18">
        <v>0.110003876871488</v>
      </c>
      <c r="H419" s="19">
        <v>90</v>
      </c>
      <c r="I419" s="24">
        <f t="shared" si="142"/>
        <v>0.00122226529857209</v>
      </c>
      <c r="J419" s="54">
        <v>592</v>
      </c>
      <c r="K419" s="17">
        <f t="shared" si="143"/>
        <v>0.723581056754677</v>
      </c>
      <c r="L419" s="9">
        <f t="shared" si="141"/>
        <v>657.777777777778</v>
      </c>
    </row>
    <row r="420" spans="2:12">
      <c r="B420" s="5" t="str">
        <f t="shared" si="131"/>
        <v>Grupo</v>
      </c>
      <c r="C420" s="14" t="s">
        <v>619</v>
      </c>
      <c r="D420" s="14" t="s">
        <v>619</v>
      </c>
      <c r="E420" s="39" t="s">
        <v>446</v>
      </c>
      <c r="F420" s="23"/>
      <c r="G420" s="17">
        <f>G422</f>
        <v>5.25844652211054</v>
      </c>
      <c r="H420" s="24"/>
      <c r="I420" s="24" t="s">
        <v>33</v>
      </c>
      <c r="J420" s="60"/>
      <c r="K420" s="17">
        <f>K422</f>
        <v>29.4937421922313</v>
      </c>
      <c r="L420" s="9">
        <f t="shared" si="141"/>
        <v>560.883182289998</v>
      </c>
    </row>
    <row r="421" spans="2:12">
      <c r="B421" s="5"/>
      <c r="C421" s="2"/>
      <c r="D421" s="2"/>
      <c r="E421" s="4" t="s">
        <v>61</v>
      </c>
      <c r="F421" s="23"/>
      <c r="G421" s="18"/>
      <c r="H421" s="24"/>
      <c r="I421" s="24" t="s">
        <v>33</v>
      </c>
      <c r="J421" s="60"/>
      <c r="K421" s="18"/>
      <c r="L421" s="9"/>
    </row>
    <row r="422" spans="2:12">
      <c r="B422" s="5" t="str">
        <f t="shared" si="131"/>
        <v>Producto</v>
      </c>
      <c r="C422" s="2">
        <v>23843</v>
      </c>
      <c r="D422" s="2" t="s">
        <v>620</v>
      </c>
      <c r="E422" s="34" t="s">
        <v>621</v>
      </c>
      <c r="F422" s="23"/>
      <c r="G422" s="17">
        <f>SUM(G423:G424)</f>
        <v>5.25844652211054</v>
      </c>
      <c r="H422" s="24"/>
      <c r="I422" s="24" t="s">
        <v>33</v>
      </c>
      <c r="J422" s="60"/>
      <c r="K422" s="17">
        <f>SUM(K423:K424)</f>
        <v>29.4937421922313</v>
      </c>
      <c r="L422" s="9">
        <f t="shared" ref="L422:L425" si="144">(K422/G422)*100</f>
        <v>560.883182289998</v>
      </c>
    </row>
    <row r="423" spans="2:12">
      <c r="B423" s="5" t="str">
        <f t="shared" si="131"/>
        <v>Variedad</v>
      </c>
      <c r="C423" s="2">
        <v>23843207</v>
      </c>
      <c r="D423" s="2">
        <v>207</v>
      </c>
      <c r="E423" s="4" t="s">
        <v>622</v>
      </c>
      <c r="F423" s="23" t="s">
        <v>70</v>
      </c>
      <c r="G423" s="18">
        <v>2.10338005597803</v>
      </c>
      <c r="H423" s="19">
        <v>29990</v>
      </c>
      <c r="I423" s="24">
        <f t="shared" si="142"/>
        <v>7.0136047215006e-5</v>
      </c>
      <c r="J423" s="54">
        <v>190400</v>
      </c>
      <c r="K423" s="17">
        <f t="shared" si="143"/>
        <v>13.3539033897371</v>
      </c>
      <c r="L423" s="9">
        <f t="shared" si="144"/>
        <v>634.878292764255</v>
      </c>
    </row>
    <row r="424" spans="2:12">
      <c r="B424" s="5" t="str">
        <f t="shared" si="131"/>
        <v>Variedad</v>
      </c>
      <c r="C424" s="2">
        <v>23843208</v>
      </c>
      <c r="D424" s="2">
        <v>208</v>
      </c>
      <c r="E424" s="4" t="s">
        <v>623</v>
      </c>
      <c r="F424" s="23" t="s">
        <v>70</v>
      </c>
      <c r="G424" s="18">
        <v>3.15506646613251</v>
      </c>
      <c r="H424" s="19">
        <v>86990</v>
      </c>
      <c r="I424" s="24">
        <f t="shared" si="142"/>
        <v>3.62693006797622e-5</v>
      </c>
      <c r="J424" s="54">
        <v>445000</v>
      </c>
      <c r="K424" s="17">
        <f t="shared" si="143"/>
        <v>16.1398388024942</v>
      </c>
      <c r="L424" s="9">
        <f t="shared" si="144"/>
        <v>511.553052074951</v>
      </c>
    </row>
    <row r="425" spans="2:12">
      <c r="B425" s="5" t="str">
        <f t="shared" si="131"/>
        <v>Grupo</v>
      </c>
      <c r="C425" s="14" t="s">
        <v>624</v>
      </c>
      <c r="D425" s="14" t="s">
        <v>624</v>
      </c>
      <c r="E425" s="39" t="s">
        <v>625</v>
      </c>
      <c r="F425" s="23"/>
      <c r="G425" s="17">
        <f>G427</f>
        <v>0.510125522939893</v>
      </c>
      <c r="H425" s="24"/>
      <c r="I425" s="24" t="s">
        <v>33</v>
      </c>
      <c r="J425" s="60"/>
      <c r="K425" s="17">
        <f>K427</f>
        <v>2.46136060033368</v>
      </c>
      <c r="L425" s="9">
        <f t="shared" si="144"/>
        <v>482.500970770619</v>
      </c>
    </row>
    <row r="426" spans="2:12">
      <c r="B426" s="5"/>
      <c r="C426" s="2"/>
      <c r="D426" s="2"/>
      <c r="E426" s="4" t="s">
        <v>61</v>
      </c>
      <c r="F426" s="23"/>
      <c r="G426" s="18"/>
      <c r="H426" s="24"/>
      <c r="I426" s="24" t="s">
        <v>33</v>
      </c>
      <c r="J426" s="60"/>
      <c r="K426" s="18"/>
      <c r="L426" s="9"/>
    </row>
    <row r="427" spans="2:12">
      <c r="B427" s="5" t="str">
        <f t="shared" si="131"/>
        <v>Producto</v>
      </c>
      <c r="C427" s="2">
        <v>23851</v>
      </c>
      <c r="D427" s="2" t="s">
        <v>626</v>
      </c>
      <c r="E427" s="34" t="s">
        <v>627</v>
      </c>
      <c r="F427" s="23"/>
      <c r="G427" s="17">
        <f>SUM(G428:G429)</f>
        <v>0.510125522939893</v>
      </c>
      <c r="H427" s="24"/>
      <c r="I427" s="24" t="s">
        <v>33</v>
      </c>
      <c r="J427" s="60"/>
      <c r="K427" s="17">
        <f>SUM(K428:K429)</f>
        <v>2.46136060033368</v>
      </c>
      <c r="L427" s="9">
        <f t="shared" ref="L427:L429" si="145">(K427/G427)*100</f>
        <v>482.500970770619</v>
      </c>
    </row>
    <row r="428" spans="2:12">
      <c r="B428" s="5" t="str">
        <f t="shared" si="131"/>
        <v>Variedad</v>
      </c>
      <c r="C428" s="2">
        <v>23851209</v>
      </c>
      <c r="D428" s="2">
        <v>209</v>
      </c>
      <c r="E428" s="4" t="s">
        <v>628</v>
      </c>
      <c r="F428" s="23" t="s">
        <v>629</v>
      </c>
      <c r="G428" s="18">
        <v>0.459114055996264</v>
      </c>
      <c r="H428" s="19">
        <v>137.52</v>
      </c>
      <c r="I428" s="24">
        <f>(G428/H428)</f>
        <v>0.00333852571259645</v>
      </c>
      <c r="J428" s="54">
        <v>702.48</v>
      </c>
      <c r="K428" s="17">
        <f>(I428*J428)</f>
        <v>2.34524754258475</v>
      </c>
      <c r="L428" s="9">
        <f t="shared" si="145"/>
        <v>510.820244328098</v>
      </c>
    </row>
    <row r="429" spans="2:12">
      <c r="B429" s="5" t="str">
        <f t="shared" si="131"/>
        <v>Variedad</v>
      </c>
      <c r="C429" s="2">
        <v>23851210</v>
      </c>
      <c r="D429" s="2">
        <v>210</v>
      </c>
      <c r="E429" s="4" t="s">
        <v>630</v>
      </c>
      <c r="F429" s="4"/>
      <c r="G429" s="18">
        <v>0.0510114669436288</v>
      </c>
      <c r="H429" s="19">
        <v>3.91</v>
      </c>
      <c r="I429" s="24">
        <f>(G429/H429)</f>
        <v>0.0130464109830253</v>
      </c>
      <c r="J429" s="54">
        <v>8.9</v>
      </c>
      <c r="K429" s="17">
        <f>(I429*J429)</f>
        <v>0.116113057748925</v>
      </c>
      <c r="L429" s="9">
        <f t="shared" si="145"/>
        <v>227.621483375959</v>
      </c>
    </row>
    <row r="430" spans="2:12">
      <c r="B430" s="5"/>
      <c r="C430" s="2"/>
      <c r="D430" s="2"/>
      <c r="E430" s="4"/>
      <c r="F430" s="4"/>
      <c r="G430" s="18"/>
      <c r="H430" s="24"/>
      <c r="I430" s="24" t="s">
        <v>33</v>
      </c>
      <c r="J430" s="60"/>
      <c r="K430" s="17"/>
      <c r="L430" s="9"/>
    </row>
    <row r="431" spans="2:12">
      <c r="B431" s="5" t="str">
        <f t="shared" si="131"/>
        <v>Sublase</v>
      </c>
      <c r="C431" s="12" t="s">
        <v>631</v>
      </c>
      <c r="D431" s="12" t="s">
        <v>631</v>
      </c>
      <c r="E431" s="38" t="s">
        <v>632</v>
      </c>
      <c r="F431" s="23"/>
      <c r="G431" s="17">
        <f>G432</f>
        <v>0.454049087647251</v>
      </c>
      <c r="H431" s="24"/>
      <c r="I431" s="24" t="s">
        <v>33</v>
      </c>
      <c r="J431" s="67"/>
      <c r="K431" s="17">
        <f>K432</f>
        <v>6.31128231829679</v>
      </c>
      <c r="L431" s="9">
        <f t="shared" ref="L431:L435" si="146">(K431/G431)*100</f>
        <v>1390</v>
      </c>
    </row>
    <row r="432" spans="2:12">
      <c r="B432" s="5" t="str">
        <f t="shared" si="131"/>
        <v>Grupo</v>
      </c>
      <c r="C432" s="14" t="s">
        <v>633</v>
      </c>
      <c r="D432" s="14" t="s">
        <v>633</v>
      </c>
      <c r="E432" s="39" t="s">
        <v>634</v>
      </c>
      <c r="F432" s="23"/>
      <c r="G432" s="17">
        <f>G434</f>
        <v>0.454049087647251</v>
      </c>
      <c r="H432" s="24"/>
      <c r="I432" s="24" t="s">
        <v>33</v>
      </c>
      <c r="J432" s="67"/>
      <c r="K432" s="17">
        <f>K434</f>
        <v>6.31128231829679</v>
      </c>
      <c r="L432" s="9">
        <f t="shared" si="146"/>
        <v>1390</v>
      </c>
    </row>
    <row r="433" spans="2:12">
      <c r="B433" s="5"/>
      <c r="C433" s="2"/>
      <c r="D433" s="2"/>
      <c r="E433" s="4" t="s">
        <v>61</v>
      </c>
      <c r="F433" s="23"/>
      <c r="G433" s="18"/>
      <c r="H433" s="24"/>
      <c r="I433" s="24" t="s">
        <v>33</v>
      </c>
      <c r="J433" s="67"/>
      <c r="K433" s="18"/>
      <c r="L433" s="9"/>
    </row>
    <row r="434" spans="2:12">
      <c r="B434" s="5" t="str">
        <f t="shared" si="131"/>
        <v>Producto</v>
      </c>
      <c r="C434" s="2">
        <v>23909</v>
      </c>
      <c r="D434" s="2" t="s">
        <v>635</v>
      </c>
      <c r="E434" s="34" t="s">
        <v>636</v>
      </c>
      <c r="F434" s="23"/>
      <c r="G434" s="17">
        <f>SUM(G435)</f>
        <v>0.454049087647251</v>
      </c>
      <c r="H434" s="24"/>
      <c r="I434" s="24" t="s">
        <v>33</v>
      </c>
      <c r="J434" s="67"/>
      <c r="K434" s="17">
        <f>SUM(K435)</f>
        <v>6.31128231829679</v>
      </c>
      <c r="L434" s="9">
        <f t="shared" si="146"/>
        <v>1390</v>
      </c>
    </row>
    <row r="435" ht="15.75" spans="2:12">
      <c r="B435" s="5" t="str">
        <f t="shared" si="131"/>
        <v>Variedad</v>
      </c>
      <c r="C435" s="2">
        <v>23909211</v>
      </c>
      <c r="D435" s="2">
        <v>211</v>
      </c>
      <c r="E435" s="4" t="s">
        <v>637</v>
      </c>
      <c r="F435" s="23" t="s">
        <v>228</v>
      </c>
      <c r="G435" s="18">
        <v>0.454049087647251</v>
      </c>
      <c r="H435" s="19">
        <v>120</v>
      </c>
      <c r="I435" s="24">
        <f>(G435/H435)</f>
        <v>0.00378374239706043</v>
      </c>
      <c r="J435" s="68">
        <v>1668</v>
      </c>
      <c r="K435" s="17">
        <f>(I435*J435)</f>
        <v>6.31128231829679</v>
      </c>
      <c r="L435" s="9">
        <f t="shared" si="146"/>
        <v>1390</v>
      </c>
    </row>
    <row r="436" ht="15.75"/>
  </sheetData>
  <autoFilter ref="B1:B436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66"/>
  <sheetViews>
    <sheetView tabSelected="1" workbookViewId="0">
      <pane ySplit="1" topLeftCell="A338" activePane="bottomLeft" state="frozen"/>
      <selection/>
      <selection pane="bottomLeft" activeCell="E1" sqref="E$1:E$1048576"/>
    </sheetView>
  </sheetViews>
  <sheetFormatPr defaultColWidth="9.14285714285714" defaultRowHeight="15" outlineLevelCol="6"/>
  <cols>
    <col min="3" max="3" width="12" style="1" customWidth="1"/>
    <col min="4" max="4" width="10.5714285714286" style="1" customWidth="1"/>
    <col min="5" max="5" width="61.2857142857143" style="1" customWidth="1"/>
    <col min="6" max="6" width="16.4285714285714" customWidth="1"/>
    <col min="7" max="7" width="15" customWidth="1"/>
  </cols>
  <sheetData>
    <row r="3" spans="2:7">
      <c r="B3" t="s">
        <v>638</v>
      </c>
      <c r="C3" s="2" t="s">
        <v>639</v>
      </c>
      <c r="D3" s="2" t="s">
        <v>6</v>
      </c>
      <c r="E3" s="3" t="s">
        <v>7</v>
      </c>
      <c r="F3" s="4" t="s">
        <v>640</v>
      </c>
      <c r="G3" s="4" t="s">
        <v>641</v>
      </c>
    </row>
    <row r="4" spans="2:7">
      <c r="B4" s="5" t="str">
        <f t="shared" ref="B4:B7" si="0">IF(LEN(C4)=1,"Division",IF(LEN(C4)=2,"Clase",IF(LEN(C4)=3,"Sublase",IF(LEN(C4)=4,"Grupo",IF(LEN(C4)=5,"Producto","Variedad")))))</f>
        <v>Division</v>
      </c>
      <c r="C4" s="6" t="s">
        <v>17</v>
      </c>
      <c r="D4" s="6" t="s">
        <v>17</v>
      </c>
      <c r="E4" s="7" t="s">
        <v>642</v>
      </c>
      <c r="F4" s="8">
        <f>F5+F42</f>
        <v>61.9219840030934</v>
      </c>
      <c r="G4" s="9"/>
    </row>
    <row r="5" spans="2:7">
      <c r="B5" s="5" t="str">
        <f t="shared" si="0"/>
        <v>Clase</v>
      </c>
      <c r="C5" s="10" t="s">
        <v>19</v>
      </c>
      <c r="D5" s="10" t="s">
        <v>19</v>
      </c>
      <c r="E5" s="11" t="s">
        <v>643</v>
      </c>
      <c r="F5" s="8">
        <f>F6+F38</f>
        <v>21.6758106228594</v>
      </c>
      <c r="G5" s="9"/>
    </row>
    <row r="6" spans="2:7">
      <c r="B6" s="5" t="str">
        <f t="shared" si="0"/>
        <v>Sublase</v>
      </c>
      <c r="C6" s="12" t="s">
        <v>21</v>
      </c>
      <c r="D6" s="12" t="s">
        <v>21</v>
      </c>
      <c r="E6" s="13" t="s">
        <v>644</v>
      </c>
      <c r="F6" s="8">
        <f>F7+F31</f>
        <v>21.4341356580863</v>
      </c>
      <c r="G6" s="9"/>
    </row>
    <row r="7" spans="2:7">
      <c r="B7" s="5" t="str">
        <f t="shared" si="0"/>
        <v>Grupo</v>
      </c>
      <c r="C7" s="14" t="s">
        <v>23</v>
      </c>
      <c r="D7" s="14" t="s">
        <v>23</v>
      </c>
      <c r="E7" s="15" t="s">
        <v>645</v>
      </c>
      <c r="F7" s="8">
        <f>(+F8+F12+F16+F22+F25)</f>
        <v>15.5758594057403</v>
      </c>
      <c r="G7" s="9"/>
    </row>
    <row r="8" spans="2:7">
      <c r="B8" s="5" t="str">
        <f t="shared" ref="B8:B31" si="1">IF(LEN(C8)=1,"Division",IF(LEN(C8)=2,"Clase",IF(LEN(C8)=3,"Sublase",IF(LEN(C8)=4,"Grupo",IF(LEN(C8)=5,"Producto","Variedad")))))</f>
        <v>Producto</v>
      </c>
      <c r="C8" s="2">
        <v>11111</v>
      </c>
      <c r="D8" s="2" t="s">
        <v>25</v>
      </c>
      <c r="E8" s="16" t="s">
        <v>646</v>
      </c>
      <c r="F8" s="17">
        <f>SUM(F9:F11)</f>
        <v>5.47778497646454</v>
      </c>
      <c r="G8" s="9"/>
    </row>
    <row r="9" spans="2:7">
      <c r="B9" s="5" t="str">
        <f t="shared" si="1"/>
        <v>Variedad</v>
      </c>
      <c r="C9" s="2">
        <v>111111</v>
      </c>
      <c r="D9" s="2">
        <v>1</v>
      </c>
      <c r="E9" s="3" t="s">
        <v>647</v>
      </c>
      <c r="F9" s="18">
        <v>4.77387014665688</v>
      </c>
      <c r="G9" s="19">
        <v>17.4143</v>
      </c>
    </row>
    <row r="10" spans="2:7">
      <c r="B10" s="5" t="str">
        <f t="shared" si="1"/>
        <v>Variedad</v>
      </c>
      <c r="C10" s="2">
        <v>111112</v>
      </c>
      <c r="D10" s="2">
        <v>2</v>
      </c>
      <c r="E10" s="3" t="s">
        <v>29</v>
      </c>
      <c r="F10" s="18">
        <v>0.370828039838436</v>
      </c>
      <c r="G10" s="19">
        <v>25.0428</v>
      </c>
    </row>
    <row r="11" spans="2:7">
      <c r="B11" s="5" t="str">
        <f t="shared" si="1"/>
        <v>Variedad</v>
      </c>
      <c r="C11" s="2">
        <v>111113</v>
      </c>
      <c r="D11" s="2">
        <v>3</v>
      </c>
      <c r="E11" s="20" t="s">
        <v>472</v>
      </c>
      <c r="F11" s="21">
        <v>0.333086789969221</v>
      </c>
      <c r="G11" s="22">
        <v>28.3362901636</v>
      </c>
    </row>
    <row r="12" spans="2:7">
      <c r="B12" s="5" t="str">
        <f t="shared" si="1"/>
        <v>Producto</v>
      </c>
      <c r="C12" s="2">
        <v>11112</v>
      </c>
      <c r="D12" s="2" t="s">
        <v>31</v>
      </c>
      <c r="E12" s="16" t="s">
        <v>648</v>
      </c>
      <c r="F12" s="17">
        <f>SUM(F13:F15)</f>
        <v>1.68480745378108</v>
      </c>
      <c r="G12" s="23"/>
    </row>
    <row r="13" spans="2:7">
      <c r="B13" s="5" t="str">
        <f t="shared" si="1"/>
        <v>Variedad</v>
      </c>
      <c r="C13" s="2">
        <v>111124</v>
      </c>
      <c r="D13" s="2">
        <v>4</v>
      </c>
      <c r="E13" s="3" t="s">
        <v>34</v>
      </c>
      <c r="F13" s="18">
        <v>0.983121210046987</v>
      </c>
      <c r="G13" s="19">
        <v>47.4391</v>
      </c>
    </row>
    <row r="14" spans="2:7">
      <c r="B14" s="5" t="str">
        <f t="shared" si="1"/>
        <v>Variedad</v>
      </c>
      <c r="C14" s="2">
        <v>111125</v>
      </c>
      <c r="D14" s="2">
        <v>5</v>
      </c>
      <c r="E14" s="3" t="s">
        <v>649</v>
      </c>
      <c r="F14" s="18">
        <v>0.657414802529185</v>
      </c>
      <c r="G14" s="19">
        <v>7.74</v>
      </c>
    </row>
    <row r="15" spans="2:7">
      <c r="B15" s="5" t="str">
        <f t="shared" si="1"/>
        <v>Variedad</v>
      </c>
      <c r="C15" s="2">
        <v>111126</v>
      </c>
      <c r="D15" s="2">
        <v>6</v>
      </c>
      <c r="E15" s="3" t="s">
        <v>650</v>
      </c>
      <c r="F15" s="18">
        <v>0.0442714412049068</v>
      </c>
      <c r="G15" s="19">
        <v>35.33</v>
      </c>
    </row>
    <row r="16" spans="2:7">
      <c r="B16" s="5" t="str">
        <f t="shared" si="1"/>
        <v>Producto</v>
      </c>
      <c r="C16" s="2">
        <v>11113</v>
      </c>
      <c r="D16" s="2" t="s">
        <v>38</v>
      </c>
      <c r="E16" s="16" t="s">
        <v>651</v>
      </c>
      <c r="F16" s="17">
        <f>SUM(F17:F21)</f>
        <v>1.47736805721272</v>
      </c>
      <c r="G16" s="24"/>
    </row>
    <row r="17" spans="2:7">
      <c r="B17" s="5" t="str">
        <f t="shared" si="1"/>
        <v>Variedad</v>
      </c>
      <c r="C17" s="2">
        <v>111137</v>
      </c>
      <c r="D17" s="2">
        <v>7</v>
      </c>
      <c r="E17" s="3" t="s">
        <v>40</v>
      </c>
      <c r="F17" s="18">
        <v>0.8398730516333</v>
      </c>
      <c r="G17" s="19">
        <v>5.8951</v>
      </c>
    </row>
    <row r="18" spans="2:7">
      <c r="B18" s="5" t="str">
        <f t="shared" si="1"/>
        <v>Variedad</v>
      </c>
      <c r="C18" s="2">
        <v>111138</v>
      </c>
      <c r="D18" s="2">
        <v>8</v>
      </c>
      <c r="E18" s="3" t="s">
        <v>652</v>
      </c>
      <c r="F18" s="18">
        <v>0.275740494754791</v>
      </c>
      <c r="G18" s="19">
        <v>10.2883333333333</v>
      </c>
    </row>
    <row r="19" spans="2:7">
      <c r="B19" s="5" t="str">
        <f t="shared" si="1"/>
        <v>Variedad</v>
      </c>
      <c r="C19" s="2">
        <v>111139</v>
      </c>
      <c r="D19" s="2">
        <v>9</v>
      </c>
      <c r="E19" s="3" t="s">
        <v>653</v>
      </c>
      <c r="F19" s="18">
        <v>0.168229305877925</v>
      </c>
      <c r="G19" s="19">
        <v>11.5316666666667</v>
      </c>
    </row>
    <row r="20" spans="2:7">
      <c r="B20" s="5" t="str">
        <f t="shared" si="1"/>
        <v>Variedad</v>
      </c>
      <c r="C20" s="2">
        <v>1111310</v>
      </c>
      <c r="D20" s="2">
        <v>10</v>
      </c>
      <c r="E20" s="3" t="s">
        <v>654</v>
      </c>
      <c r="F20" s="18">
        <v>0.153681993212653</v>
      </c>
      <c r="G20" s="19">
        <v>2.7608293</v>
      </c>
    </row>
    <row r="21" spans="2:7">
      <c r="B21" s="5" t="str">
        <f t="shared" si="1"/>
        <v>Variedad</v>
      </c>
      <c r="C21" s="2">
        <v>1111311</v>
      </c>
      <c r="D21" s="2">
        <v>11</v>
      </c>
      <c r="E21" s="3" t="s">
        <v>46</v>
      </c>
      <c r="F21" s="18">
        <v>0.0398432117340556</v>
      </c>
      <c r="G21" s="19">
        <v>14.02</v>
      </c>
    </row>
    <row r="22" spans="2:7">
      <c r="B22" s="5" t="str">
        <f t="shared" si="1"/>
        <v>Producto</v>
      </c>
      <c r="C22" s="2">
        <v>11114</v>
      </c>
      <c r="D22" s="2" t="s">
        <v>48</v>
      </c>
      <c r="E22" s="16" t="s">
        <v>655</v>
      </c>
      <c r="F22" s="17">
        <f>SUM(F23:F24)</f>
        <v>0.161724439383978</v>
      </c>
      <c r="G22" s="23"/>
    </row>
    <row r="23" spans="2:7">
      <c r="B23" s="5" t="str">
        <f t="shared" si="1"/>
        <v>Variedad</v>
      </c>
      <c r="C23" s="2">
        <v>1111412</v>
      </c>
      <c r="D23" s="2">
        <v>12</v>
      </c>
      <c r="E23" s="3" t="s">
        <v>50</v>
      </c>
      <c r="F23" s="18">
        <v>0.119688819921707</v>
      </c>
      <c r="G23" s="19">
        <v>26.542448</v>
      </c>
    </row>
    <row r="24" spans="2:7">
      <c r="B24" s="5" t="str">
        <f t="shared" si="1"/>
        <v>Variedad</v>
      </c>
      <c r="C24" s="2">
        <v>1111413</v>
      </c>
      <c r="D24" s="2">
        <v>13</v>
      </c>
      <c r="E24" s="3" t="s">
        <v>51</v>
      </c>
      <c r="F24" s="18">
        <v>0.0420356194622711</v>
      </c>
      <c r="G24" s="19">
        <v>5.3</v>
      </c>
    </row>
    <row r="25" spans="2:7">
      <c r="B25" s="5" t="str">
        <f t="shared" si="1"/>
        <v>Producto</v>
      </c>
      <c r="C25" s="2">
        <v>11115</v>
      </c>
      <c r="D25" s="2" t="s">
        <v>52</v>
      </c>
      <c r="E25" s="16" t="s">
        <v>656</v>
      </c>
      <c r="F25" s="17">
        <f>SUM(F26:F30)</f>
        <v>6.77417447889797</v>
      </c>
      <c r="G25" s="23"/>
    </row>
    <row r="26" spans="2:7">
      <c r="B26" s="5" t="str">
        <f t="shared" si="1"/>
        <v>Variedad</v>
      </c>
      <c r="C26" s="2">
        <v>1111514</v>
      </c>
      <c r="D26" s="2">
        <v>14</v>
      </c>
      <c r="E26" s="3" t="s">
        <v>54</v>
      </c>
      <c r="F26" s="18">
        <v>3.39115187654907</v>
      </c>
      <c r="G26" s="19">
        <v>18.2883868743</v>
      </c>
    </row>
    <row r="27" spans="2:7">
      <c r="B27" s="5" t="str">
        <f t="shared" si="1"/>
        <v>Variedad</v>
      </c>
      <c r="C27" s="2">
        <v>1111515</v>
      </c>
      <c r="D27" s="2">
        <v>15</v>
      </c>
      <c r="E27" s="3" t="s">
        <v>55</v>
      </c>
      <c r="F27" s="18">
        <v>0.384094639078315</v>
      </c>
      <c r="G27" s="19">
        <v>12.973293</v>
      </c>
    </row>
    <row r="28" spans="2:7">
      <c r="B28" s="5" t="str">
        <f t="shared" si="1"/>
        <v>Variedad</v>
      </c>
      <c r="C28" s="2">
        <v>1111516</v>
      </c>
      <c r="D28" s="2">
        <v>16</v>
      </c>
      <c r="E28" s="3" t="s">
        <v>56</v>
      </c>
      <c r="F28" s="18">
        <v>0.0433561290675495</v>
      </c>
      <c r="G28" s="19">
        <v>81.595648232</v>
      </c>
    </row>
    <row r="29" spans="2:7">
      <c r="B29" s="5" t="str">
        <f t="shared" si="1"/>
        <v>Variedad</v>
      </c>
      <c r="C29" s="2">
        <v>1111517</v>
      </c>
      <c r="D29" s="2">
        <v>17</v>
      </c>
      <c r="E29" s="3" t="s">
        <v>57</v>
      </c>
      <c r="F29" s="18">
        <v>0.115839443976457</v>
      </c>
      <c r="G29" s="19">
        <v>212.548886</v>
      </c>
    </row>
    <row r="30" spans="2:7">
      <c r="B30" s="5" t="str">
        <f t="shared" si="1"/>
        <v>Variedad</v>
      </c>
      <c r="C30" s="2">
        <v>1111518</v>
      </c>
      <c r="D30" s="2">
        <v>18</v>
      </c>
      <c r="E30" s="3" t="s">
        <v>58</v>
      </c>
      <c r="F30" s="18">
        <v>2.83973239022658</v>
      </c>
      <c r="G30" s="19">
        <v>147.634162545</v>
      </c>
    </row>
    <row r="31" spans="2:7">
      <c r="B31" s="5" t="str">
        <f t="shared" si="1"/>
        <v>Grupo</v>
      </c>
      <c r="C31" s="14">
        <v>1112</v>
      </c>
      <c r="D31" s="14" t="s">
        <v>59</v>
      </c>
      <c r="E31" s="15" t="s">
        <v>657</v>
      </c>
      <c r="F31" s="17">
        <f>(+F32+F35)</f>
        <v>5.85827625234599</v>
      </c>
      <c r="G31" s="24"/>
    </row>
    <row r="32" spans="2:7">
      <c r="B32" s="5" t="str">
        <f t="shared" ref="B32:B44" si="2">IF(LEN(C32)=1,"Division",IF(LEN(C32)=2,"Clase",IF(LEN(C32)=3,"Sublase",IF(LEN(C32)=4,"Grupo",IF(LEN(C32)=5,"Producto","Variedad")))))</f>
        <v>Producto</v>
      </c>
      <c r="C32" s="2">
        <v>11121</v>
      </c>
      <c r="D32" s="2" t="s">
        <v>62</v>
      </c>
      <c r="E32" s="16" t="s">
        <v>658</v>
      </c>
      <c r="F32" s="17">
        <f>SUM(F33:F34)</f>
        <v>3.31093363140431</v>
      </c>
      <c r="G32" s="24"/>
    </row>
    <row r="33" spans="2:7">
      <c r="B33" s="5" t="str">
        <f t="shared" si="2"/>
        <v>Variedad</v>
      </c>
      <c r="C33" s="2">
        <v>1112119</v>
      </c>
      <c r="D33" s="2">
        <v>19</v>
      </c>
      <c r="E33" s="3" t="s">
        <v>64</v>
      </c>
      <c r="F33" s="18">
        <v>2.71099174829828</v>
      </c>
      <c r="G33" s="19">
        <v>1.56554522508</v>
      </c>
    </row>
    <row r="34" spans="2:7">
      <c r="B34" s="5" t="str">
        <f t="shared" si="2"/>
        <v>Variedad</v>
      </c>
      <c r="C34" s="2">
        <v>1112120</v>
      </c>
      <c r="D34" s="2">
        <v>20</v>
      </c>
      <c r="E34" s="25" t="s">
        <v>66</v>
      </c>
      <c r="F34" s="18">
        <v>0.59994188310603</v>
      </c>
      <c r="G34" s="19">
        <v>1.62826671008</v>
      </c>
    </row>
    <row r="35" spans="2:7">
      <c r="B35" s="5" t="str">
        <f t="shared" si="2"/>
        <v>Producto</v>
      </c>
      <c r="C35" s="2">
        <v>11122</v>
      </c>
      <c r="D35" s="2" t="s">
        <v>67</v>
      </c>
      <c r="E35" s="16" t="s">
        <v>659</v>
      </c>
      <c r="F35" s="17">
        <f>SUM(F36:F37)</f>
        <v>2.54734262094168</v>
      </c>
      <c r="G35" s="23"/>
    </row>
    <row r="36" spans="2:7">
      <c r="B36" s="5" t="str">
        <f t="shared" si="2"/>
        <v>Variedad</v>
      </c>
      <c r="C36" s="2">
        <v>1112221</v>
      </c>
      <c r="D36" s="2">
        <v>21</v>
      </c>
      <c r="E36" s="3" t="s">
        <v>69</v>
      </c>
      <c r="F36" s="18">
        <v>1.05171173499623</v>
      </c>
      <c r="G36" s="19">
        <v>38</v>
      </c>
    </row>
    <row r="37" spans="2:7">
      <c r="B37" s="5" t="str">
        <f t="shared" si="2"/>
        <v>Variedad</v>
      </c>
      <c r="C37" s="2">
        <v>1112222</v>
      </c>
      <c r="D37" s="2">
        <v>22</v>
      </c>
      <c r="E37" s="3" t="s">
        <v>71</v>
      </c>
      <c r="F37" s="18">
        <v>1.49563088594545</v>
      </c>
      <c r="G37" s="19">
        <v>32.644178</v>
      </c>
    </row>
    <row r="38" spans="2:7">
      <c r="B38" s="5" t="str">
        <f t="shared" si="2"/>
        <v>Sublase</v>
      </c>
      <c r="C38" s="12" t="s">
        <v>73</v>
      </c>
      <c r="D38" s="12" t="s">
        <v>73</v>
      </c>
      <c r="E38" s="13" t="s">
        <v>660</v>
      </c>
      <c r="F38" s="17">
        <f>F39</f>
        <v>0.241674964773145</v>
      </c>
      <c r="G38" s="24"/>
    </row>
    <row r="39" spans="2:7">
      <c r="B39" s="5" t="str">
        <f t="shared" si="2"/>
        <v>Grupo</v>
      </c>
      <c r="C39" s="14" t="s">
        <v>75</v>
      </c>
      <c r="D39" s="14" t="s">
        <v>75</v>
      </c>
      <c r="E39" s="15" t="s">
        <v>661</v>
      </c>
      <c r="F39" s="17">
        <f>(+F40)</f>
        <v>0.241674964773145</v>
      </c>
      <c r="G39" s="23"/>
    </row>
    <row r="40" spans="2:7">
      <c r="B40" s="5" t="str">
        <f t="shared" si="2"/>
        <v>Producto</v>
      </c>
      <c r="C40" s="2">
        <v>11211</v>
      </c>
      <c r="D40" s="2" t="s">
        <v>77</v>
      </c>
      <c r="E40" s="16" t="s">
        <v>662</v>
      </c>
      <c r="F40" s="17">
        <f>SUM(F41)</f>
        <v>0.241674964773145</v>
      </c>
      <c r="G40" s="24"/>
    </row>
    <row r="41" spans="2:7">
      <c r="B41" s="5" t="str">
        <f t="shared" si="2"/>
        <v>Variedad</v>
      </c>
      <c r="C41" s="2">
        <v>1121123</v>
      </c>
      <c r="D41" s="2">
        <v>23</v>
      </c>
      <c r="E41" s="3" t="s">
        <v>79</v>
      </c>
      <c r="F41" s="18">
        <v>0.241674964773145</v>
      </c>
      <c r="G41" s="19">
        <v>400</v>
      </c>
    </row>
    <row r="42" spans="2:7">
      <c r="B42" s="5" t="str">
        <f t="shared" si="2"/>
        <v>Clase</v>
      </c>
      <c r="C42" s="10" t="s">
        <v>81</v>
      </c>
      <c r="D42" s="10" t="s">
        <v>81</v>
      </c>
      <c r="E42" s="11" t="s">
        <v>663</v>
      </c>
      <c r="F42" s="17">
        <f>F43+F104+F148+F156+F165+F205+F221+F227+F254</f>
        <v>40.246173380234</v>
      </c>
      <c r="G42" s="23"/>
    </row>
    <row r="43" spans="2:7">
      <c r="B43" s="5" t="str">
        <f t="shared" si="2"/>
        <v>Sublase</v>
      </c>
      <c r="C43" s="12" t="s">
        <v>83</v>
      </c>
      <c r="D43" s="12" t="s">
        <v>83</v>
      </c>
      <c r="E43" s="13" t="s">
        <v>664</v>
      </c>
      <c r="F43" s="17">
        <f>F44+F92+F101</f>
        <v>19.0800686115084</v>
      </c>
      <c r="G43" s="23"/>
    </row>
    <row r="44" spans="2:7">
      <c r="B44" s="5" t="str">
        <f t="shared" si="2"/>
        <v>Grupo</v>
      </c>
      <c r="C44" s="2">
        <v>1311</v>
      </c>
      <c r="D44" s="2" t="s">
        <v>85</v>
      </c>
      <c r="E44" s="3" t="s">
        <v>665</v>
      </c>
      <c r="F44" s="17">
        <f>(+F45+F51+F59+F62+F64+F68+F75+F79+F81+F83+F89)</f>
        <v>15.6281515861093</v>
      </c>
      <c r="G44" s="23"/>
    </row>
    <row r="45" spans="2:7">
      <c r="B45" s="5" t="str">
        <f t="shared" ref="B45:B92" si="3">IF(LEN(C45)=1,"Division",IF(LEN(C45)=2,"Clase",IF(LEN(C45)=3,"Sublase",IF(LEN(C45)=4,"Grupo",IF(LEN(C45)=5,"Producto","Variedad")))))</f>
        <v>Producto</v>
      </c>
      <c r="C45" s="2">
        <v>13111</v>
      </c>
      <c r="D45" s="2" t="s">
        <v>87</v>
      </c>
      <c r="E45" s="16" t="s">
        <v>666</v>
      </c>
      <c r="F45" s="17">
        <f>SUM(F46:F50)</f>
        <v>1.20712667095115</v>
      </c>
      <c r="G45" s="23"/>
    </row>
    <row r="46" spans="2:7">
      <c r="B46" s="5" t="str">
        <f t="shared" si="3"/>
        <v>Variedad</v>
      </c>
      <c r="C46" s="2">
        <v>1311124</v>
      </c>
      <c r="D46" s="2">
        <v>24</v>
      </c>
      <c r="E46" s="3" t="s">
        <v>89</v>
      </c>
      <c r="F46" s="18">
        <v>0.674056841390227</v>
      </c>
      <c r="G46" s="19">
        <v>956.25</v>
      </c>
    </row>
    <row r="47" spans="2:7">
      <c r="B47" s="5" t="str">
        <f t="shared" si="3"/>
        <v>Variedad</v>
      </c>
      <c r="C47" s="2">
        <v>1311125</v>
      </c>
      <c r="D47" s="2">
        <v>25</v>
      </c>
      <c r="E47" s="3" t="s">
        <v>91</v>
      </c>
      <c r="F47" s="18">
        <v>0.380002868219219</v>
      </c>
      <c r="G47" s="19">
        <v>124.5</v>
      </c>
    </row>
    <row r="48" spans="2:7">
      <c r="B48" s="5" t="str">
        <f t="shared" si="3"/>
        <v>Variedad</v>
      </c>
      <c r="C48" s="2">
        <v>1311126</v>
      </c>
      <c r="D48" s="2">
        <v>26</v>
      </c>
      <c r="E48" s="3" t="s">
        <v>92</v>
      </c>
      <c r="F48" s="18">
        <v>0.0229334531174229</v>
      </c>
      <c r="G48" s="19">
        <v>172.679262659</v>
      </c>
    </row>
    <row r="49" spans="2:7">
      <c r="B49" s="5" t="str">
        <f t="shared" si="3"/>
        <v>Variedad</v>
      </c>
      <c r="C49" s="2">
        <v>1311127</v>
      </c>
      <c r="D49" s="2">
        <v>27</v>
      </c>
      <c r="E49" s="3" t="s">
        <v>93</v>
      </c>
      <c r="F49" s="18">
        <v>0.0746069837809583</v>
      </c>
      <c r="G49" s="19">
        <v>47.5833333333333</v>
      </c>
    </row>
    <row r="50" spans="2:7">
      <c r="B50" s="5" t="str">
        <f t="shared" si="3"/>
        <v>Variedad</v>
      </c>
      <c r="C50" s="2">
        <v>1311128</v>
      </c>
      <c r="D50" s="2">
        <v>28</v>
      </c>
      <c r="E50" s="3" t="s">
        <v>95</v>
      </c>
      <c r="F50" s="18">
        <v>0.0555265244433202</v>
      </c>
      <c r="G50" s="19">
        <v>71.3125</v>
      </c>
    </row>
    <row r="51" spans="2:7">
      <c r="B51" s="5" t="str">
        <f t="shared" si="3"/>
        <v>Producto</v>
      </c>
      <c r="C51" s="2">
        <v>13112</v>
      </c>
      <c r="D51" s="2" t="s">
        <v>97</v>
      </c>
      <c r="E51" s="16" t="s">
        <v>667</v>
      </c>
      <c r="F51" s="17">
        <f>SUM(F52:F58)</f>
        <v>0.493204910819655</v>
      </c>
      <c r="G51" s="23"/>
    </row>
    <row r="52" spans="2:7">
      <c r="B52" s="5" t="str">
        <f t="shared" si="3"/>
        <v>Variedad</v>
      </c>
      <c r="C52" s="2">
        <v>1311229</v>
      </c>
      <c r="D52" s="2">
        <v>29</v>
      </c>
      <c r="E52" s="3" t="s">
        <v>99</v>
      </c>
      <c r="F52" s="18">
        <v>0.258736672440248</v>
      </c>
      <c r="G52" s="19">
        <v>15.5</v>
      </c>
    </row>
    <row r="53" spans="2:7">
      <c r="B53" s="5" t="str">
        <f t="shared" si="3"/>
        <v>Variedad</v>
      </c>
      <c r="C53" s="2">
        <v>1311230</v>
      </c>
      <c r="D53" s="2">
        <v>30</v>
      </c>
      <c r="E53" s="3" t="s">
        <v>101</v>
      </c>
      <c r="F53" s="18">
        <v>0.0799975572381219</v>
      </c>
      <c r="G53" s="19">
        <v>1499.625</v>
      </c>
    </row>
    <row r="54" spans="2:7">
      <c r="B54" s="5" t="str">
        <f t="shared" si="3"/>
        <v>Variedad</v>
      </c>
      <c r="C54" s="2">
        <v>1311231</v>
      </c>
      <c r="D54" s="2">
        <v>31</v>
      </c>
      <c r="E54" s="3" t="s">
        <v>103</v>
      </c>
      <c r="F54" s="18">
        <v>0.0722553913332024</v>
      </c>
      <c r="G54" s="19">
        <v>564</v>
      </c>
    </row>
    <row r="55" spans="2:7">
      <c r="B55" s="5" t="str">
        <f t="shared" si="3"/>
        <v>Variedad</v>
      </c>
      <c r="C55" s="2">
        <v>1311232</v>
      </c>
      <c r="D55" s="2">
        <v>32</v>
      </c>
      <c r="E55" s="3" t="s">
        <v>105</v>
      </c>
      <c r="F55" s="18">
        <v>0.0228828034339328</v>
      </c>
      <c r="G55" s="19">
        <v>56.4583333333333</v>
      </c>
    </row>
    <row r="56" spans="2:7">
      <c r="B56" s="5" t="str">
        <f t="shared" si="3"/>
        <v>Variedad</v>
      </c>
      <c r="C56" s="2">
        <v>1311233</v>
      </c>
      <c r="D56" s="2">
        <v>33</v>
      </c>
      <c r="E56" s="3" t="s">
        <v>107</v>
      </c>
      <c r="F56" s="18">
        <v>0.0228357715849777</v>
      </c>
      <c r="G56" s="19">
        <v>120.5</v>
      </c>
    </row>
    <row r="57" spans="2:7">
      <c r="B57" s="5" t="str">
        <f t="shared" si="3"/>
        <v>Variedad</v>
      </c>
      <c r="C57" s="2">
        <v>1311234</v>
      </c>
      <c r="D57" s="2">
        <v>34</v>
      </c>
      <c r="E57" s="3" t="s">
        <v>109</v>
      </c>
      <c r="F57" s="18">
        <v>0.0224414276206617</v>
      </c>
      <c r="G57" s="19">
        <v>25.69</v>
      </c>
    </row>
    <row r="58" spans="2:7">
      <c r="B58" s="5" t="str">
        <f t="shared" si="3"/>
        <v>Variedad</v>
      </c>
      <c r="C58" s="2">
        <v>1311235</v>
      </c>
      <c r="D58" s="2">
        <v>35</v>
      </c>
      <c r="E58" s="3" t="s">
        <v>111</v>
      </c>
      <c r="F58" s="18">
        <v>0.0140552871685105</v>
      </c>
      <c r="G58" s="19">
        <v>80.2083333333333</v>
      </c>
    </row>
    <row r="59" spans="2:7">
      <c r="B59" s="5" t="str">
        <f t="shared" si="3"/>
        <v>Producto</v>
      </c>
      <c r="C59" s="2">
        <v>13113</v>
      </c>
      <c r="D59" s="2" t="s">
        <v>112</v>
      </c>
      <c r="E59" s="16" t="s">
        <v>668</v>
      </c>
      <c r="F59" s="17">
        <f>SUM(F60:F61)</f>
        <v>0.804928387859648</v>
      </c>
      <c r="G59" s="24"/>
    </row>
    <row r="60" spans="2:7">
      <c r="B60" s="5" t="str">
        <f t="shared" si="3"/>
        <v>Variedad</v>
      </c>
      <c r="C60" s="2">
        <v>1311336</v>
      </c>
      <c r="D60" s="2">
        <v>36</v>
      </c>
      <c r="E60" s="3" t="s">
        <v>669</v>
      </c>
      <c r="F60" s="18">
        <v>0.269568469038066</v>
      </c>
      <c r="G60" s="19">
        <v>776.916666666667</v>
      </c>
    </row>
    <row r="61" spans="2:7">
      <c r="B61" s="5" t="str">
        <f t="shared" si="3"/>
        <v>Variedad</v>
      </c>
      <c r="C61" s="2">
        <v>1311337</v>
      </c>
      <c r="D61" s="2">
        <v>37</v>
      </c>
      <c r="E61" s="3" t="s">
        <v>116</v>
      </c>
      <c r="F61" s="18">
        <v>0.535359918821582</v>
      </c>
      <c r="G61" s="19">
        <v>1843.5</v>
      </c>
    </row>
    <row r="62" spans="2:7">
      <c r="B62" s="5" t="str">
        <f t="shared" si="3"/>
        <v>Producto</v>
      </c>
      <c r="C62" s="2">
        <v>13114</v>
      </c>
      <c r="D62" s="2" t="s">
        <v>118</v>
      </c>
      <c r="E62" s="16" t="s">
        <v>670</v>
      </c>
      <c r="F62" s="17">
        <f>SUM(F63)</f>
        <v>0.142640362211805</v>
      </c>
      <c r="G62" s="23"/>
    </row>
    <row r="63" spans="2:7">
      <c r="B63" s="5" t="str">
        <f t="shared" si="3"/>
        <v>Variedad</v>
      </c>
      <c r="C63" s="2">
        <v>1311438</v>
      </c>
      <c r="D63" s="2">
        <v>38</v>
      </c>
      <c r="E63" s="3" t="s">
        <v>120</v>
      </c>
      <c r="F63" s="18">
        <v>0.142640362211805</v>
      </c>
      <c r="G63" s="19">
        <v>975</v>
      </c>
    </row>
    <row r="64" spans="2:7">
      <c r="B64" s="5" t="str">
        <f t="shared" si="3"/>
        <v>Producto</v>
      </c>
      <c r="C64" s="2">
        <v>13115</v>
      </c>
      <c r="D64" s="2" t="s">
        <v>122</v>
      </c>
      <c r="E64" s="16" t="s">
        <v>671</v>
      </c>
      <c r="F64" s="17">
        <f>SUM(F65:F67)</f>
        <v>1.35452810341103</v>
      </c>
      <c r="G64" s="24"/>
    </row>
    <row r="65" spans="2:7">
      <c r="B65" s="5" t="str">
        <f t="shared" si="3"/>
        <v>Variedad</v>
      </c>
      <c r="C65" s="2">
        <v>1311539</v>
      </c>
      <c r="D65" s="2">
        <v>39</v>
      </c>
      <c r="E65" s="3" t="s">
        <v>124</v>
      </c>
      <c r="F65" s="18">
        <v>0.856866020444238</v>
      </c>
      <c r="G65" s="19">
        <v>691.333333333333</v>
      </c>
    </row>
    <row r="66" spans="2:7">
      <c r="B66" s="5" t="str">
        <f t="shared" si="3"/>
        <v>Variedad</v>
      </c>
      <c r="C66" s="2">
        <v>1311540</v>
      </c>
      <c r="D66" s="2">
        <v>40</v>
      </c>
      <c r="E66" s="3" t="s">
        <v>126</v>
      </c>
      <c r="F66" s="18">
        <v>0.378584677081496</v>
      </c>
      <c r="G66" s="19">
        <v>632.25</v>
      </c>
    </row>
    <row r="67" spans="2:7">
      <c r="B67" s="5" t="str">
        <f t="shared" si="3"/>
        <v>Variedad</v>
      </c>
      <c r="C67" s="2">
        <v>1311541</v>
      </c>
      <c r="D67" s="2">
        <v>41</v>
      </c>
      <c r="E67" s="3" t="s">
        <v>128</v>
      </c>
      <c r="F67" s="18">
        <v>0.119077405885291</v>
      </c>
      <c r="G67" s="19">
        <v>31.2</v>
      </c>
    </row>
    <row r="68" spans="2:7">
      <c r="B68" s="5" t="str">
        <f t="shared" si="3"/>
        <v>Producto</v>
      </c>
      <c r="C68" s="2">
        <v>13116</v>
      </c>
      <c r="D68" s="2" t="s">
        <v>130</v>
      </c>
      <c r="E68" s="16" t="s">
        <v>672</v>
      </c>
      <c r="F68" s="17">
        <f>SUM(F69:F74)</f>
        <v>8.4756456785473</v>
      </c>
      <c r="G68" s="24"/>
    </row>
    <row r="69" spans="2:7">
      <c r="B69" s="5" t="str">
        <f t="shared" si="3"/>
        <v>Variedad</v>
      </c>
      <c r="C69" s="2">
        <v>1311642</v>
      </c>
      <c r="D69" s="2">
        <v>42</v>
      </c>
      <c r="E69" s="3" t="s">
        <v>132</v>
      </c>
      <c r="F69" s="18">
        <v>5.74224868097371</v>
      </c>
      <c r="G69" s="19">
        <v>1015</v>
      </c>
    </row>
    <row r="70" spans="2:7">
      <c r="B70" s="5" t="str">
        <f t="shared" si="3"/>
        <v>Variedad</v>
      </c>
      <c r="C70" s="2">
        <v>1311643</v>
      </c>
      <c r="D70" s="2">
        <v>43</v>
      </c>
      <c r="E70" s="3" t="s">
        <v>134</v>
      </c>
      <c r="F70" s="18">
        <v>1.62393015206048</v>
      </c>
      <c r="G70" s="19">
        <v>45.3</v>
      </c>
    </row>
    <row r="71" spans="2:7">
      <c r="B71" s="5" t="str">
        <f t="shared" si="3"/>
        <v>Variedad</v>
      </c>
      <c r="C71" s="2">
        <v>1311644</v>
      </c>
      <c r="D71" s="2">
        <v>44</v>
      </c>
      <c r="E71" s="3" t="s">
        <v>673</v>
      </c>
      <c r="F71" s="18">
        <v>0.381406588018803</v>
      </c>
      <c r="G71" s="19">
        <v>980.416666666667</v>
      </c>
    </row>
    <row r="72" spans="2:7">
      <c r="B72" s="5" t="str">
        <f t="shared" si="3"/>
        <v>Variedad</v>
      </c>
      <c r="C72" s="2">
        <v>1311645</v>
      </c>
      <c r="D72" s="2">
        <v>45</v>
      </c>
      <c r="E72" s="3" t="s">
        <v>674</v>
      </c>
      <c r="F72" s="18">
        <v>0.211889333046415</v>
      </c>
      <c r="G72" s="19">
        <v>263.333333333333</v>
      </c>
    </row>
    <row r="73" spans="2:7">
      <c r="B73" s="5" t="str">
        <f t="shared" si="3"/>
        <v>Variedad</v>
      </c>
      <c r="C73" s="2">
        <v>1311646</v>
      </c>
      <c r="D73" s="2">
        <v>46</v>
      </c>
      <c r="E73" s="3" t="s">
        <v>140</v>
      </c>
      <c r="F73" s="18">
        <v>0.0466194158181277</v>
      </c>
      <c r="G73" s="19">
        <v>2080</v>
      </c>
    </row>
    <row r="74" spans="2:7">
      <c r="B74" s="5" t="str">
        <f t="shared" si="3"/>
        <v>Variedad</v>
      </c>
      <c r="C74" s="2">
        <v>1311647</v>
      </c>
      <c r="D74" s="2">
        <v>47</v>
      </c>
      <c r="E74" s="3" t="s">
        <v>142</v>
      </c>
      <c r="F74" s="18">
        <v>0.469551508629765</v>
      </c>
      <c r="G74" s="19">
        <v>46.25</v>
      </c>
    </row>
    <row r="75" spans="2:7">
      <c r="B75" s="5" t="str">
        <f t="shared" si="3"/>
        <v>Producto</v>
      </c>
      <c r="C75" s="2">
        <v>13117</v>
      </c>
      <c r="D75" s="2">
        <v>13117</v>
      </c>
      <c r="E75" s="16" t="s">
        <v>675</v>
      </c>
      <c r="F75" s="17">
        <f>SUM(F76:F78)</f>
        <v>0.658999414055518</v>
      </c>
      <c r="G75" s="23"/>
    </row>
    <row r="76" spans="2:7">
      <c r="B76" s="5" t="str">
        <f t="shared" si="3"/>
        <v>Variedad</v>
      </c>
      <c r="C76" s="2" t="str">
        <f t="shared" ref="C76:C78" si="4">CONCATENATE($C$75,D76)</f>
        <v>1311748</v>
      </c>
      <c r="D76" s="2">
        <v>48</v>
      </c>
      <c r="E76" s="3" t="s">
        <v>144</v>
      </c>
      <c r="F76" s="18">
        <v>0.458788450888113</v>
      </c>
      <c r="G76" s="19">
        <v>36.6666666666667</v>
      </c>
    </row>
    <row r="77" spans="2:7">
      <c r="B77" s="5" t="str">
        <f t="shared" si="3"/>
        <v>Variedad</v>
      </c>
      <c r="C77" s="2" t="str">
        <f t="shared" si="4"/>
        <v>1311749</v>
      </c>
      <c r="D77" s="2">
        <v>49</v>
      </c>
      <c r="E77" s="3" t="s">
        <v>145</v>
      </c>
      <c r="F77" s="18">
        <v>0.101089532577225</v>
      </c>
      <c r="G77" s="19">
        <v>400.2</v>
      </c>
    </row>
    <row r="78" spans="2:7">
      <c r="B78" s="5" t="str">
        <f t="shared" si="3"/>
        <v>Variedad</v>
      </c>
      <c r="C78" s="2" t="str">
        <f t="shared" si="4"/>
        <v>1311750</v>
      </c>
      <c r="D78" s="2">
        <v>50</v>
      </c>
      <c r="E78" s="3" t="s">
        <v>147</v>
      </c>
      <c r="F78" s="18">
        <v>0.0991214305901802</v>
      </c>
      <c r="G78" s="19">
        <v>380</v>
      </c>
    </row>
    <row r="79" spans="2:7">
      <c r="B79" s="5" t="str">
        <f t="shared" si="3"/>
        <v>Producto</v>
      </c>
      <c r="C79" s="2" t="s">
        <v>149</v>
      </c>
      <c r="D79" s="2" t="s">
        <v>149</v>
      </c>
      <c r="E79" s="16" t="s">
        <v>676</v>
      </c>
      <c r="F79" s="17">
        <f>SUM(F80)</f>
        <v>0.846012516839211</v>
      </c>
      <c r="G79" s="24"/>
    </row>
    <row r="80" spans="2:7">
      <c r="B80" s="5" t="str">
        <f t="shared" si="3"/>
        <v>Variedad</v>
      </c>
      <c r="C80" s="2" t="str">
        <f>CONCATENATE($C$79,D80)</f>
        <v>1311851</v>
      </c>
      <c r="D80" s="2">
        <v>51</v>
      </c>
      <c r="E80" s="3" t="s">
        <v>151</v>
      </c>
      <c r="F80" s="18">
        <v>0.846012516839211</v>
      </c>
      <c r="G80" s="19">
        <v>450</v>
      </c>
    </row>
    <row r="81" spans="2:7">
      <c r="B81" s="5" t="str">
        <f t="shared" si="3"/>
        <v>Producto</v>
      </c>
      <c r="C81" s="2">
        <v>13119</v>
      </c>
      <c r="D81" s="2" t="s">
        <v>153</v>
      </c>
      <c r="E81" s="16" t="s">
        <v>677</v>
      </c>
      <c r="F81" s="17">
        <f>SUM(F82)</f>
        <v>0.244214684616722</v>
      </c>
      <c r="G81" s="23"/>
    </row>
    <row r="82" spans="2:7">
      <c r="B82" s="5" t="str">
        <f t="shared" si="3"/>
        <v>Variedad</v>
      </c>
      <c r="C82" s="2">
        <v>1311952</v>
      </c>
      <c r="D82" s="2">
        <v>52</v>
      </c>
      <c r="E82" s="3" t="s">
        <v>155</v>
      </c>
      <c r="F82" s="18">
        <v>0.244214684616722</v>
      </c>
      <c r="G82" s="19">
        <v>1.16</v>
      </c>
    </row>
    <row r="83" spans="2:7">
      <c r="B83" s="5" t="str">
        <f t="shared" si="3"/>
        <v>Producto</v>
      </c>
      <c r="C83" s="2" t="s">
        <v>157</v>
      </c>
      <c r="D83" s="2" t="s">
        <v>157</v>
      </c>
      <c r="E83" s="16" t="s">
        <v>678</v>
      </c>
      <c r="F83" s="17">
        <f>SUM(F84:F88)</f>
        <v>0.468183967175532</v>
      </c>
      <c r="G83" s="24"/>
    </row>
    <row r="84" spans="2:7">
      <c r="B84" s="5" t="str">
        <f t="shared" si="3"/>
        <v>Variedad</v>
      </c>
      <c r="C84" s="2" t="str">
        <f t="shared" ref="C84:C88" si="5">CONCATENATE($C$83,D84)</f>
        <v>1312153</v>
      </c>
      <c r="D84" s="2">
        <v>53</v>
      </c>
      <c r="E84" s="3" t="s">
        <v>159</v>
      </c>
      <c r="F84" s="18">
        <v>0.323843222732273</v>
      </c>
      <c r="G84" s="19">
        <v>197.291666666667</v>
      </c>
    </row>
    <row r="85" spans="2:7">
      <c r="B85" s="5" t="str">
        <f t="shared" si="3"/>
        <v>Variedad</v>
      </c>
      <c r="C85" s="2" t="str">
        <f t="shared" si="5"/>
        <v>1312154</v>
      </c>
      <c r="D85" s="2">
        <v>54</v>
      </c>
      <c r="E85" s="3" t="s">
        <v>161</v>
      </c>
      <c r="F85" s="18">
        <v>0.0137658604057098</v>
      </c>
      <c r="G85" s="19">
        <v>108.24</v>
      </c>
    </row>
    <row r="86" spans="2:7">
      <c r="B86" s="5" t="str">
        <f t="shared" si="3"/>
        <v>Variedad</v>
      </c>
      <c r="C86" s="2" t="str">
        <f t="shared" si="5"/>
        <v>1312155</v>
      </c>
      <c r="D86" s="2">
        <v>55</v>
      </c>
      <c r="E86" s="3" t="s">
        <v>163</v>
      </c>
      <c r="F86" s="18">
        <v>0.054683568996663</v>
      </c>
      <c r="G86" s="19">
        <v>99.5</v>
      </c>
    </row>
    <row r="87" spans="2:7">
      <c r="B87" s="5" t="str">
        <f t="shared" si="3"/>
        <v>Variedad</v>
      </c>
      <c r="C87" s="2" t="str">
        <f t="shared" si="5"/>
        <v>1312156</v>
      </c>
      <c r="D87" s="2">
        <v>56</v>
      </c>
      <c r="E87" s="3" t="s">
        <v>165</v>
      </c>
      <c r="F87" s="18">
        <v>0.0406825493461777</v>
      </c>
      <c r="G87" s="19">
        <v>737.5925</v>
      </c>
    </row>
    <row r="88" spans="2:7">
      <c r="B88" s="5" t="str">
        <f t="shared" si="3"/>
        <v>Variedad</v>
      </c>
      <c r="C88" s="2" t="str">
        <f t="shared" si="5"/>
        <v>1312157</v>
      </c>
      <c r="D88" s="2">
        <v>57</v>
      </c>
      <c r="E88" s="3" t="s">
        <v>167</v>
      </c>
      <c r="F88" s="18">
        <v>0.0352087656947089</v>
      </c>
      <c r="G88" s="19">
        <v>1022.74</v>
      </c>
    </row>
    <row r="89" spans="2:7">
      <c r="B89" s="5" t="str">
        <f t="shared" si="3"/>
        <v>Producto</v>
      </c>
      <c r="C89" s="2">
        <v>13122</v>
      </c>
      <c r="D89" s="2" t="s">
        <v>169</v>
      </c>
      <c r="E89" s="16" t="s">
        <v>170</v>
      </c>
      <c r="F89" s="17">
        <f>SUM(F90:F91)</f>
        <v>0.932666889621749</v>
      </c>
      <c r="G89" s="24"/>
    </row>
    <row r="90" spans="2:7">
      <c r="B90" s="5" t="str">
        <f t="shared" si="3"/>
        <v>Variedad</v>
      </c>
      <c r="C90" s="2">
        <v>1312258</v>
      </c>
      <c r="D90" s="2">
        <v>58</v>
      </c>
      <c r="E90" s="3" t="s">
        <v>171</v>
      </c>
      <c r="F90" s="18">
        <v>0.706754829917639</v>
      </c>
      <c r="G90" s="19">
        <v>507.041666666667</v>
      </c>
    </row>
    <row r="91" spans="2:7">
      <c r="B91" s="5" t="str">
        <f t="shared" si="3"/>
        <v>Variedad</v>
      </c>
      <c r="C91" s="2">
        <v>1312259</v>
      </c>
      <c r="D91" s="2">
        <v>59</v>
      </c>
      <c r="E91" s="3" t="s">
        <v>172</v>
      </c>
      <c r="F91" s="18">
        <v>0.22591205970411</v>
      </c>
      <c r="G91" s="19">
        <v>310.748333333333</v>
      </c>
    </row>
    <row r="92" spans="2:7">
      <c r="B92" s="5" t="str">
        <f t="shared" si="3"/>
        <v>Grupo</v>
      </c>
      <c r="C92" s="14" t="s">
        <v>173</v>
      </c>
      <c r="D92" s="14" t="s">
        <v>173</v>
      </c>
      <c r="E92" s="15" t="s">
        <v>679</v>
      </c>
      <c r="F92" s="17">
        <f>F93+F96+F98</f>
        <v>2.99761107149984</v>
      </c>
      <c r="G92" s="24"/>
    </row>
    <row r="93" spans="2:7">
      <c r="B93" s="5" t="str">
        <f t="shared" ref="B93:B105" si="6">IF(LEN(C93)=1,"Division",IF(LEN(C93)=2,"Clase",IF(LEN(C93)=3,"Sublase",IF(LEN(C93)=4,"Grupo",IF(LEN(C93)=5,"Producto","Variedad")))))</f>
        <v>Producto</v>
      </c>
      <c r="C93" s="2">
        <v>13131</v>
      </c>
      <c r="D93" s="2" t="s">
        <v>175</v>
      </c>
      <c r="E93" s="16" t="s">
        <v>680</v>
      </c>
      <c r="F93" s="17">
        <f>SUM(F94:F95)</f>
        <v>0.831208337921953</v>
      </c>
      <c r="G93" s="24"/>
    </row>
    <row r="94" spans="2:7">
      <c r="B94" s="5" t="str">
        <f t="shared" si="6"/>
        <v>Variedad</v>
      </c>
      <c r="C94" s="2">
        <v>1313160</v>
      </c>
      <c r="D94" s="2">
        <v>60</v>
      </c>
      <c r="E94" s="3" t="s">
        <v>177</v>
      </c>
      <c r="F94" s="18">
        <v>0.511359204516331</v>
      </c>
      <c r="G94" s="19">
        <v>534.8375</v>
      </c>
    </row>
    <row r="95" spans="2:7">
      <c r="B95" s="5" t="str">
        <f t="shared" si="6"/>
        <v>Variedad</v>
      </c>
      <c r="C95" s="2">
        <v>1313161</v>
      </c>
      <c r="D95" s="2">
        <v>61</v>
      </c>
      <c r="E95" s="3" t="s">
        <v>179</v>
      </c>
      <c r="F95" s="18">
        <v>0.319849133405622</v>
      </c>
      <c r="G95" s="19">
        <v>803.41</v>
      </c>
    </row>
    <row r="96" spans="2:7">
      <c r="B96" s="5" t="str">
        <f t="shared" si="6"/>
        <v>Producto</v>
      </c>
      <c r="C96" s="2">
        <v>13133</v>
      </c>
      <c r="D96" s="2" t="s">
        <v>181</v>
      </c>
      <c r="E96" s="16" t="s">
        <v>681</v>
      </c>
      <c r="F96" s="17">
        <f>SUM(F97)</f>
        <v>1.27898048265096</v>
      </c>
      <c r="G96" s="23"/>
    </row>
    <row r="97" spans="2:7">
      <c r="B97" s="5" t="str">
        <f t="shared" si="6"/>
        <v>Variedad</v>
      </c>
      <c r="C97" s="2">
        <v>1313362</v>
      </c>
      <c r="D97" s="2">
        <v>62</v>
      </c>
      <c r="E97" s="3" t="s">
        <v>183</v>
      </c>
      <c r="F97" s="18">
        <v>1.27898048265096</v>
      </c>
      <c r="G97" s="19">
        <v>1596.83333333333</v>
      </c>
    </row>
    <row r="98" spans="2:7">
      <c r="B98" s="5" t="str">
        <f t="shared" si="6"/>
        <v>Producto</v>
      </c>
      <c r="C98" s="2">
        <v>13134</v>
      </c>
      <c r="D98" s="2" t="s">
        <v>185</v>
      </c>
      <c r="E98" s="16" t="s">
        <v>682</v>
      </c>
      <c r="F98" s="17">
        <f>SUM(F99:F100)</f>
        <v>0.887422250926925</v>
      </c>
      <c r="G98" s="24"/>
    </row>
    <row r="99" spans="2:7">
      <c r="B99" s="5" t="str">
        <f t="shared" si="6"/>
        <v>Variedad</v>
      </c>
      <c r="C99" s="2">
        <v>1313463</v>
      </c>
      <c r="D99" s="2">
        <v>63</v>
      </c>
      <c r="E99" s="3" t="s">
        <v>187</v>
      </c>
      <c r="F99" s="18">
        <v>0.848197688898356</v>
      </c>
      <c r="G99" s="19">
        <v>589.25</v>
      </c>
    </row>
    <row r="100" spans="2:7">
      <c r="B100" s="5" t="str">
        <f t="shared" si="6"/>
        <v>Variedad</v>
      </c>
      <c r="C100" s="2">
        <v>1313464</v>
      </c>
      <c r="D100" s="2">
        <v>64</v>
      </c>
      <c r="E100" s="3" t="s">
        <v>683</v>
      </c>
      <c r="F100" s="18">
        <v>0.039224562028569</v>
      </c>
      <c r="G100" s="19">
        <v>589.25</v>
      </c>
    </row>
    <row r="101" spans="2:7">
      <c r="B101" s="5" t="str">
        <f t="shared" si="6"/>
        <v>Grupo</v>
      </c>
      <c r="C101" s="14" t="s">
        <v>189</v>
      </c>
      <c r="D101" s="14" t="s">
        <v>189</v>
      </c>
      <c r="E101" s="15" t="s">
        <v>684</v>
      </c>
      <c r="F101" s="17">
        <f>F102</f>
        <v>0.454305953899237</v>
      </c>
      <c r="G101" s="23"/>
    </row>
    <row r="102" spans="2:7">
      <c r="B102" s="5" t="str">
        <f t="shared" si="6"/>
        <v>Producto</v>
      </c>
      <c r="C102" s="2">
        <v>13141</v>
      </c>
      <c r="D102" s="2" t="s">
        <v>191</v>
      </c>
      <c r="E102" s="16" t="s">
        <v>684</v>
      </c>
      <c r="F102" s="17">
        <f>SUM(F103)</f>
        <v>0.454305953899237</v>
      </c>
      <c r="G102" s="23"/>
    </row>
    <row r="103" spans="2:7">
      <c r="B103" s="5" t="str">
        <f t="shared" si="6"/>
        <v>Variedad</v>
      </c>
      <c r="C103" s="2">
        <v>1314165</v>
      </c>
      <c r="D103" s="2">
        <v>65</v>
      </c>
      <c r="E103" s="3" t="s">
        <v>193</v>
      </c>
      <c r="F103" s="18">
        <v>0.454305953899237</v>
      </c>
      <c r="G103" s="19">
        <v>556.6</v>
      </c>
    </row>
    <row r="104" spans="2:7">
      <c r="B104" s="5" t="str">
        <f t="shared" si="6"/>
        <v>Sublase</v>
      </c>
      <c r="C104" s="12" t="s">
        <v>195</v>
      </c>
      <c r="D104" s="12" t="s">
        <v>195</v>
      </c>
      <c r="E104" s="13" t="s">
        <v>685</v>
      </c>
      <c r="F104" s="17">
        <f>F105+F119+F138+F142</f>
        <v>3.53742816246856</v>
      </c>
      <c r="G104" s="24"/>
    </row>
    <row r="105" spans="2:7">
      <c r="B105" s="5" t="str">
        <f t="shared" si="6"/>
        <v>Grupo</v>
      </c>
      <c r="C105" s="14" t="s">
        <v>197</v>
      </c>
      <c r="D105" s="14" t="s">
        <v>197</v>
      </c>
      <c r="E105" s="15" t="s">
        <v>198</v>
      </c>
      <c r="F105" s="17">
        <f>F106+F112+F116</f>
        <v>2.67092784865759</v>
      </c>
      <c r="G105" s="24"/>
    </row>
    <row r="106" spans="2:7">
      <c r="B106" s="5" t="str">
        <f t="shared" ref="B106:B119" si="7">IF(LEN(C106)=1,"Division",IF(LEN(C106)=2,"Clase",IF(LEN(C106)=3,"Sublase",IF(LEN(C106)=4,"Grupo",IF(LEN(C106)=5,"Producto","Variedad")))))</f>
        <v>Producto</v>
      </c>
      <c r="C106" s="2" t="s">
        <v>199</v>
      </c>
      <c r="D106" s="2" t="s">
        <v>199</v>
      </c>
      <c r="E106" s="16" t="s">
        <v>686</v>
      </c>
      <c r="F106" s="17">
        <f>SUM(F107:F111)</f>
        <v>2.47063729313041</v>
      </c>
      <c r="G106" s="23"/>
    </row>
    <row r="107" spans="2:7">
      <c r="B107" s="5" t="str">
        <f t="shared" si="7"/>
        <v>Variedad</v>
      </c>
      <c r="C107" s="2" t="str">
        <f t="shared" ref="C107:C111" si="8">CONCATENATE($C$106,D107)</f>
        <v>1321166</v>
      </c>
      <c r="D107" s="2">
        <v>66</v>
      </c>
      <c r="E107" s="3" t="s">
        <v>201</v>
      </c>
      <c r="F107" s="18">
        <v>0.557132047053266</v>
      </c>
      <c r="G107" s="19">
        <v>194</v>
      </c>
    </row>
    <row r="108" spans="2:7">
      <c r="B108" s="5" t="str">
        <f t="shared" si="7"/>
        <v>Variedad</v>
      </c>
      <c r="C108" s="2" t="str">
        <f t="shared" si="8"/>
        <v>1321167</v>
      </c>
      <c r="D108" s="2">
        <v>67</v>
      </c>
      <c r="E108" s="3" t="s">
        <v>203</v>
      </c>
      <c r="F108" s="18">
        <v>0.387632881253554</v>
      </c>
      <c r="G108" s="19">
        <v>362.5</v>
      </c>
    </row>
    <row r="109" spans="2:7">
      <c r="B109" s="5" t="str">
        <f t="shared" si="7"/>
        <v>Variedad</v>
      </c>
      <c r="C109" s="2" t="str">
        <f t="shared" si="8"/>
        <v>1321168</v>
      </c>
      <c r="D109" s="2">
        <v>68</v>
      </c>
      <c r="E109" s="3" t="s">
        <v>687</v>
      </c>
      <c r="F109" s="18">
        <v>0.891904747915802</v>
      </c>
      <c r="G109" s="19">
        <v>281.19</v>
      </c>
    </row>
    <row r="110" spans="2:7">
      <c r="B110" s="5" t="str">
        <f t="shared" si="7"/>
        <v>Variedad</v>
      </c>
      <c r="C110" s="2" t="str">
        <f t="shared" si="8"/>
        <v>1321169</v>
      </c>
      <c r="D110" s="2">
        <v>69</v>
      </c>
      <c r="E110" s="3" t="s">
        <v>688</v>
      </c>
      <c r="F110" s="18">
        <v>0.608273756040156</v>
      </c>
      <c r="G110" s="19">
        <v>393.75</v>
      </c>
    </row>
    <row r="111" spans="2:7">
      <c r="B111" s="5" t="str">
        <f t="shared" si="7"/>
        <v>Variedad</v>
      </c>
      <c r="C111" s="2" t="str">
        <f t="shared" si="8"/>
        <v>1321170</v>
      </c>
      <c r="D111" s="2">
        <v>70</v>
      </c>
      <c r="E111" s="3" t="s">
        <v>689</v>
      </c>
      <c r="F111" s="18">
        <v>0.0256938608676349</v>
      </c>
      <c r="G111" s="19">
        <v>1750</v>
      </c>
    </row>
    <row r="112" spans="2:7">
      <c r="B112" s="5" t="str">
        <f t="shared" si="7"/>
        <v>Producto</v>
      </c>
      <c r="C112" s="2" t="s">
        <v>211</v>
      </c>
      <c r="D112" s="2" t="s">
        <v>211</v>
      </c>
      <c r="E112" s="16" t="s">
        <v>690</v>
      </c>
      <c r="F112" s="17">
        <f>SUM(F113:F115)</f>
        <v>0.0965202075595087</v>
      </c>
      <c r="G112" s="24"/>
    </row>
    <row r="113" spans="2:7">
      <c r="B113" s="5" t="str">
        <f t="shared" si="7"/>
        <v>Variedad</v>
      </c>
      <c r="C113" s="2" t="str">
        <f t="shared" ref="C113:C115" si="9">CONCATENATE($C$112,D113)</f>
        <v>1321271</v>
      </c>
      <c r="D113" s="2">
        <v>71</v>
      </c>
      <c r="E113" s="3" t="s">
        <v>691</v>
      </c>
      <c r="F113" s="18">
        <v>0.0495643331296251</v>
      </c>
      <c r="G113" s="19">
        <v>1700</v>
      </c>
    </row>
    <row r="114" spans="2:7">
      <c r="B114" s="5" t="str">
        <f t="shared" si="7"/>
        <v>Variedad</v>
      </c>
      <c r="C114" s="2" t="str">
        <f t="shared" si="9"/>
        <v>1321272</v>
      </c>
      <c r="D114" s="2">
        <v>72</v>
      </c>
      <c r="E114" s="3" t="s">
        <v>692</v>
      </c>
      <c r="F114" s="18">
        <v>0.0346841796871326</v>
      </c>
      <c r="G114" s="19">
        <v>750</v>
      </c>
    </row>
    <row r="115" spans="2:7">
      <c r="B115" s="5" t="str">
        <f t="shared" si="7"/>
        <v>Variedad</v>
      </c>
      <c r="C115" s="2" t="str">
        <f t="shared" si="9"/>
        <v>1321273</v>
      </c>
      <c r="D115" s="2">
        <v>73</v>
      </c>
      <c r="E115" s="3" t="s">
        <v>216</v>
      </c>
      <c r="F115" s="18">
        <v>0.012271694742751</v>
      </c>
      <c r="G115" s="19">
        <v>150</v>
      </c>
    </row>
    <row r="116" spans="2:7">
      <c r="B116" s="5" t="str">
        <f t="shared" si="7"/>
        <v>Producto</v>
      </c>
      <c r="C116" s="2">
        <v>13213</v>
      </c>
      <c r="D116" s="2" t="s">
        <v>217</v>
      </c>
      <c r="E116" s="16" t="s">
        <v>693</v>
      </c>
      <c r="F116" s="17">
        <f>SUM(F117:F118)</f>
        <v>0.103770347967667</v>
      </c>
      <c r="G116" s="23"/>
    </row>
    <row r="117" spans="2:7">
      <c r="B117" s="5" t="str">
        <f t="shared" si="7"/>
        <v>Variedad</v>
      </c>
      <c r="C117" s="2">
        <v>1321374</v>
      </c>
      <c r="D117" s="2">
        <v>74</v>
      </c>
      <c r="E117" s="3" t="s">
        <v>219</v>
      </c>
      <c r="F117" s="18">
        <v>0.0622556966784372</v>
      </c>
      <c r="G117" s="19">
        <v>102.2</v>
      </c>
    </row>
    <row r="118" spans="2:7">
      <c r="B118" s="5" t="str">
        <f t="shared" si="7"/>
        <v>Variedad</v>
      </c>
      <c r="C118" s="2">
        <v>1321375</v>
      </c>
      <c r="D118" s="2">
        <v>75</v>
      </c>
      <c r="E118" s="3" t="s">
        <v>694</v>
      </c>
      <c r="F118" s="18">
        <v>0.0415146512892298</v>
      </c>
      <c r="G118" s="19">
        <v>190.333333333333</v>
      </c>
    </row>
    <row r="119" spans="2:7">
      <c r="B119" s="5" t="str">
        <f t="shared" si="7"/>
        <v>Grupo</v>
      </c>
      <c r="C119" s="14" t="s">
        <v>223</v>
      </c>
      <c r="D119" s="14" t="s">
        <v>223</v>
      </c>
      <c r="E119" s="15" t="s">
        <v>695</v>
      </c>
      <c r="F119" s="17">
        <f>F120</f>
        <v>0.413786207107135</v>
      </c>
      <c r="G119" s="24"/>
    </row>
    <row r="120" spans="2:7">
      <c r="B120" s="5" t="str">
        <f t="shared" ref="B120:B138" si="10">IF(LEN(C120)=1,"Division",IF(LEN(C120)=2,"Clase",IF(LEN(C120)=3,"Sublase",IF(LEN(C120)=4,"Grupo",IF(LEN(C120)=5,"Producto","Variedad")))))</f>
        <v>Producto</v>
      </c>
      <c r="C120" s="2" t="s">
        <v>225</v>
      </c>
      <c r="D120" s="2" t="s">
        <v>225</v>
      </c>
      <c r="E120" s="16" t="s">
        <v>695</v>
      </c>
      <c r="F120" s="17">
        <f>SUM(F121:F137)</f>
        <v>0.413786207107135</v>
      </c>
      <c r="G120" s="23"/>
    </row>
    <row r="121" spans="2:7">
      <c r="B121" s="5" t="str">
        <f t="shared" si="10"/>
        <v>Variedad</v>
      </c>
      <c r="C121" s="2" t="str">
        <f t="shared" ref="C121:C137" si="11">CONCATENATE($C$120,D121)</f>
        <v>1322076</v>
      </c>
      <c r="D121" s="2">
        <v>76</v>
      </c>
      <c r="E121" s="3" t="s">
        <v>227</v>
      </c>
      <c r="F121" s="18">
        <v>0.115607902566217</v>
      </c>
      <c r="G121" s="19">
        <v>80.0833333333333</v>
      </c>
    </row>
    <row r="122" spans="2:7">
      <c r="B122" s="5" t="str">
        <f t="shared" si="10"/>
        <v>Variedad</v>
      </c>
      <c r="C122" s="2" t="str">
        <f t="shared" si="11"/>
        <v>1322077</v>
      </c>
      <c r="D122" s="2">
        <v>77</v>
      </c>
      <c r="E122" s="3" t="s">
        <v>229</v>
      </c>
      <c r="F122" s="18">
        <v>0.0502300146840668</v>
      </c>
      <c r="G122" s="19">
        <v>364.66</v>
      </c>
    </row>
    <row r="123" spans="2:7">
      <c r="B123" s="5" t="str">
        <f t="shared" si="10"/>
        <v>Variedad</v>
      </c>
      <c r="C123" s="2" t="str">
        <f t="shared" si="11"/>
        <v>1322078</v>
      </c>
      <c r="D123" s="2">
        <v>78</v>
      </c>
      <c r="E123" s="3" t="s">
        <v>230</v>
      </c>
      <c r="F123" s="18">
        <v>0.0262401538824212</v>
      </c>
      <c r="G123" s="19">
        <v>900</v>
      </c>
    </row>
    <row r="124" spans="2:7">
      <c r="B124" s="5" t="str">
        <f t="shared" si="10"/>
        <v>Variedad</v>
      </c>
      <c r="C124" s="2" t="str">
        <f t="shared" si="11"/>
        <v>1322079</v>
      </c>
      <c r="D124" s="2">
        <v>79</v>
      </c>
      <c r="E124" s="3" t="s">
        <v>232</v>
      </c>
      <c r="F124" s="18">
        <v>0.0164249687889415</v>
      </c>
      <c r="G124" s="19">
        <v>31.075</v>
      </c>
    </row>
    <row r="125" spans="2:7">
      <c r="B125" s="5" t="str">
        <f t="shared" si="10"/>
        <v>Variedad</v>
      </c>
      <c r="C125" s="2" t="str">
        <f t="shared" si="11"/>
        <v>1322080</v>
      </c>
      <c r="D125" s="2">
        <v>80</v>
      </c>
      <c r="E125" s="3" t="s">
        <v>233</v>
      </c>
      <c r="F125" s="18">
        <v>0.00889625512158746</v>
      </c>
      <c r="G125" s="19">
        <v>1875</v>
      </c>
    </row>
    <row r="126" spans="2:7">
      <c r="B126" s="5" t="str">
        <f t="shared" si="10"/>
        <v>Variedad</v>
      </c>
      <c r="C126" s="2" t="str">
        <f t="shared" si="11"/>
        <v>1322081</v>
      </c>
      <c r="D126" s="2">
        <v>81</v>
      </c>
      <c r="E126" s="3" t="s">
        <v>234</v>
      </c>
      <c r="F126" s="18">
        <v>0.0337616318807052</v>
      </c>
      <c r="G126" s="19">
        <v>31.225</v>
      </c>
    </row>
    <row r="127" spans="2:7">
      <c r="B127" s="5" t="str">
        <f t="shared" si="10"/>
        <v>Variedad</v>
      </c>
      <c r="C127" s="2" t="str">
        <f t="shared" si="11"/>
        <v>1322082</v>
      </c>
      <c r="D127" s="2">
        <v>82</v>
      </c>
      <c r="E127" s="3" t="s">
        <v>235</v>
      </c>
      <c r="F127" s="18">
        <v>0.0135270833263991</v>
      </c>
      <c r="G127" s="19">
        <v>142.5</v>
      </c>
    </row>
    <row r="128" spans="2:7">
      <c r="B128" s="5" t="str">
        <f t="shared" si="10"/>
        <v>Variedad</v>
      </c>
      <c r="C128" s="2" t="str">
        <f t="shared" si="11"/>
        <v>1322083</v>
      </c>
      <c r="D128" s="2">
        <v>83</v>
      </c>
      <c r="E128" s="3" t="s">
        <v>236</v>
      </c>
      <c r="F128" s="18">
        <v>0.0056655288818243</v>
      </c>
      <c r="G128" s="19">
        <v>31.075</v>
      </c>
    </row>
    <row r="129" spans="2:7">
      <c r="B129" s="5" t="str">
        <f t="shared" si="10"/>
        <v>Variedad</v>
      </c>
      <c r="C129" s="2" t="str">
        <f t="shared" si="11"/>
        <v>1322084</v>
      </c>
      <c r="D129" s="2">
        <v>84</v>
      </c>
      <c r="E129" s="3" t="s">
        <v>237</v>
      </c>
      <c r="F129" s="18">
        <v>0.0128650196064925</v>
      </c>
      <c r="G129" s="19">
        <v>269</v>
      </c>
    </row>
    <row r="130" spans="2:7">
      <c r="B130" s="5" t="str">
        <f t="shared" si="10"/>
        <v>Variedad</v>
      </c>
      <c r="C130" s="2" t="str">
        <f t="shared" si="11"/>
        <v>1322085</v>
      </c>
      <c r="D130" s="2">
        <v>85</v>
      </c>
      <c r="E130" s="3" t="s">
        <v>238</v>
      </c>
      <c r="F130" s="18">
        <v>0.0375277976316497</v>
      </c>
      <c r="G130" s="19">
        <v>133.08</v>
      </c>
    </row>
    <row r="131" spans="2:7">
      <c r="B131" s="5" t="str">
        <f t="shared" si="10"/>
        <v>Variedad</v>
      </c>
      <c r="C131" s="2" t="str">
        <f t="shared" si="11"/>
        <v>1322086</v>
      </c>
      <c r="D131" s="2">
        <v>86</v>
      </c>
      <c r="E131" s="3" t="s">
        <v>239</v>
      </c>
      <c r="F131" s="18">
        <v>0.00691006396186744</v>
      </c>
      <c r="G131" s="19">
        <v>120</v>
      </c>
    </row>
    <row r="132" spans="2:7">
      <c r="B132" s="5" t="str">
        <f t="shared" si="10"/>
        <v>Variedad</v>
      </c>
      <c r="C132" s="2" t="str">
        <f t="shared" si="11"/>
        <v>1322087</v>
      </c>
      <c r="D132" s="2">
        <v>87</v>
      </c>
      <c r="E132" s="3" t="s">
        <v>240</v>
      </c>
      <c r="F132" s="18">
        <v>0.0167578095661623</v>
      </c>
      <c r="G132" s="19">
        <v>120</v>
      </c>
    </row>
    <row r="133" spans="2:7">
      <c r="B133" s="5" t="str">
        <f t="shared" si="10"/>
        <v>Variedad</v>
      </c>
      <c r="C133" s="2" t="str">
        <f t="shared" si="11"/>
        <v>1322088</v>
      </c>
      <c r="D133" s="2">
        <v>88</v>
      </c>
      <c r="E133" s="3" t="s">
        <v>241</v>
      </c>
      <c r="F133" s="18">
        <v>0.0227127652107873</v>
      </c>
      <c r="G133" s="19">
        <v>128.5</v>
      </c>
    </row>
    <row r="134" spans="2:7">
      <c r="B134" s="5" t="str">
        <f t="shared" si="10"/>
        <v>Variedad</v>
      </c>
      <c r="C134" s="2" t="str">
        <f t="shared" si="11"/>
        <v>1322089</v>
      </c>
      <c r="D134" s="2">
        <v>89</v>
      </c>
      <c r="E134" s="3" t="s">
        <v>242</v>
      </c>
      <c r="F134" s="18">
        <v>0.0115408921666791</v>
      </c>
      <c r="G134" s="19">
        <v>218.29</v>
      </c>
    </row>
    <row r="135" spans="2:7">
      <c r="B135" s="5" t="str">
        <f t="shared" si="10"/>
        <v>Variedad</v>
      </c>
      <c r="C135" s="2" t="str">
        <f t="shared" si="11"/>
        <v>1322090</v>
      </c>
      <c r="D135" s="2">
        <v>90</v>
      </c>
      <c r="E135" s="3" t="s">
        <v>244</v>
      </c>
      <c r="F135" s="18">
        <v>0.0114178857924888</v>
      </c>
      <c r="G135" s="19">
        <v>122.47</v>
      </c>
    </row>
    <row r="136" spans="2:7">
      <c r="B136" s="5" t="str">
        <f t="shared" si="10"/>
        <v>Variedad</v>
      </c>
      <c r="C136" s="2" t="str">
        <f t="shared" si="11"/>
        <v>1322091</v>
      </c>
      <c r="D136" s="2">
        <v>91</v>
      </c>
      <c r="E136" s="3" t="s">
        <v>246</v>
      </c>
      <c r="F136" s="18">
        <v>0.00967408954661442</v>
      </c>
      <c r="G136" s="19">
        <v>218.29</v>
      </c>
    </row>
    <row r="137" spans="2:7">
      <c r="B137" s="5" t="str">
        <f t="shared" si="10"/>
        <v>Variedad</v>
      </c>
      <c r="C137" s="2" t="str">
        <f t="shared" si="11"/>
        <v>1322092</v>
      </c>
      <c r="D137" s="2">
        <v>92</v>
      </c>
      <c r="E137" s="3" t="s">
        <v>247</v>
      </c>
      <c r="F137" s="18">
        <v>0.0140263444922304</v>
      </c>
      <c r="G137" s="19">
        <v>409</v>
      </c>
    </row>
    <row r="138" spans="2:7">
      <c r="B138" s="5" t="str">
        <f t="shared" si="10"/>
        <v>Grupo</v>
      </c>
      <c r="C138" s="14" t="s">
        <v>248</v>
      </c>
      <c r="D138" s="14" t="s">
        <v>248</v>
      </c>
      <c r="E138" s="15" t="s">
        <v>696</v>
      </c>
      <c r="F138" s="17">
        <f>F139</f>
        <v>0.188966733432597</v>
      </c>
      <c r="G138" s="24"/>
    </row>
    <row r="139" spans="2:7">
      <c r="B139" s="5" t="str">
        <f t="shared" ref="B139:B142" si="12">IF(LEN(C139)=1,"Division",IF(LEN(C139)=2,"Clase",IF(LEN(C139)=3,"Sublase",IF(LEN(C139)=4,"Grupo",IF(LEN(C139)=5,"Producto","Variedad")))))</f>
        <v>Producto</v>
      </c>
      <c r="C139" s="2">
        <v>13231</v>
      </c>
      <c r="D139" s="2" t="s">
        <v>250</v>
      </c>
      <c r="E139" s="16" t="s">
        <v>697</v>
      </c>
      <c r="F139" s="17">
        <f>SUM(F140:F141)</f>
        <v>0.188966733432597</v>
      </c>
      <c r="G139" s="24"/>
    </row>
    <row r="140" spans="2:7">
      <c r="B140" s="5" t="str">
        <f t="shared" si="12"/>
        <v>Variedad</v>
      </c>
      <c r="C140" s="2">
        <v>1323193</v>
      </c>
      <c r="D140" s="2">
        <v>93</v>
      </c>
      <c r="E140" s="3" t="s">
        <v>252</v>
      </c>
      <c r="F140" s="18">
        <v>0.151174833879892</v>
      </c>
      <c r="G140" s="19">
        <v>205</v>
      </c>
    </row>
    <row r="141" spans="2:7">
      <c r="B141" s="5" t="str">
        <f t="shared" si="12"/>
        <v>Variedad</v>
      </c>
      <c r="C141" s="2">
        <v>1323194</v>
      </c>
      <c r="D141" s="2">
        <v>94</v>
      </c>
      <c r="E141" s="3" t="s">
        <v>254</v>
      </c>
      <c r="F141" s="18">
        <v>0.0377918995527054</v>
      </c>
      <c r="G141" s="19">
        <v>960</v>
      </c>
    </row>
    <row r="142" spans="2:7">
      <c r="B142" s="5" t="str">
        <f t="shared" si="12"/>
        <v>Grupo</v>
      </c>
      <c r="C142" s="14" t="s">
        <v>255</v>
      </c>
      <c r="D142" s="14" t="s">
        <v>255</v>
      </c>
      <c r="E142" s="15" t="s">
        <v>698</v>
      </c>
      <c r="F142" s="17">
        <f>F143</f>
        <v>0.263747373271236</v>
      </c>
      <c r="G142" s="24"/>
    </row>
    <row r="143" spans="2:7">
      <c r="B143" s="5" t="str">
        <f t="shared" ref="B143:B152" si="13">IF(LEN(C143)=1,"Division",IF(LEN(C143)=2,"Clase",IF(LEN(C143)=3,"Sublase",IF(LEN(C143)=4,"Grupo",IF(LEN(C143)=5,"Producto","Variedad")))))</f>
        <v>Producto</v>
      </c>
      <c r="C143" s="2" t="s">
        <v>257</v>
      </c>
      <c r="D143" s="2" t="s">
        <v>257</v>
      </c>
      <c r="E143" s="16" t="s">
        <v>698</v>
      </c>
      <c r="F143" s="17">
        <f>SUM(F144:F147)</f>
        <v>0.263747373271236</v>
      </c>
      <c r="G143" s="23"/>
    </row>
    <row r="144" spans="2:7">
      <c r="B144" s="5" t="str">
        <f t="shared" si="13"/>
        <v>Variedad</v>
      </c>
      <c r="C144" s="2" t="str">
        <f t="shared" ref="C144:C147" si="14">_xlfn.CONCAT($C$143,D144)</f>
        <v>1324195</v>
      </c>
      <c r="D144" s="2">
        <v>95</v>
      </c>
      <c r="E144" s="3" t="s">
        <v>259</v>
      </c>
      <c r="F144" s="18">
        <v>0.11098069219594</v>
      </c>
      <c r="G144" s="19">
        <v>38.6075</v>
      </c>
    </row>
    <row r="145" spans="2:7">
      <c r="B145" s="5" t="str">
        <f t="shared" si="13"/>
        <v>Variedad</v>
      </c>
      <c r="C145" s="2" t="str">
        <f t="shared" si="14"/>
        <v>1324196</v>
      </c>
      <c r="D145" s="2">
        <v>96</v>
      </c>
      <c r="E145" s="3" t="s">
        <v>261</v>
      </c>
      <c r="F145" s="18">
        <v>0.0648858623853888</v>
      </c>
      <c r="G145" s="19">
        <v>23.4575</v>
      </c>
    </row>
    <row r="146" spans="2:7">
      <c r="B146" s="5" t="str">
        <f t="shared" si="13"/>
        <v>Variedad</v>
      </c>
      <c r="C146" s="2" t="str">
        <f t="shared" si="14"/>
        <v>1324197</v>
      </c>
      <c r="D146" s="2">
        <v>97</v>
      </c>
      <c r="E146" s="3" t="s">
        <v>262</v>
      </c>
      <c r="F146" s="18">
        <v>0.0275136316387445</v>
      </c>
      <c r="G146" s="19">
        <v>16.6083333333333</v>
      </c>
    </row>
    <row r="147" spans="2:7">
      <c r="B147" s="5" t="str">
        <f t="shared" si="13"/>
        <v>Variedad</v>
      </c>
      <c r="C147" s="2" t="str">
        <f t="shared" si="14"/>
        <v>1324198</v>
      </c>
      <c r="D147" s="2">
        <v>98</v>
      </c>
      <c r="E147" s="3" t="s">
        <v>263</v>
      </c>
      <c r="F147" s="18">
        <v>0.0603671870511624</v>
      </c>
      <c r="G147" s="19">
        <v>10.25</v>
      </c>
    </row>
    <row r="148" spans="2:7">
      <c r="B148" s="5" t="str">
        <f t="shared" si="13"/>
        <v>Sublase</v>
      </c>
      <c r="C148" s="12" t="s">
        <v>264</v>
      </c>
      <c r="D148" s="12" t="s">
        <v>264</v>
      </c>
      <c r="E148" s="13" t="s">
        <v>699</v>
      </c>
      <c r="F148" s="17">
        <f>F149+F152</f>
        <v>0.87167381719603</v>
      </c>
      <c r="G148" s="23"/>
    </row>
    <row r="149" spans="2:7">
      <c r="B149" s="5" t="str">
        <f t="shared" si="13"/>
        <v>Grupo</v>
      </c>
      <c r="C149" s="2" t="s">
        <v>266</v>
      </c>
      <c r="D149" s="2" t="s">
        <v>266</v>
      </c>
      <c r="E149" s="16" t="s">
        <v>700</v>
      </c>
      <c r="F149" s="17">
        <f>F150</f>
        <v>0.715386983118171</v>
      </c>
      <c r="G149" s="23"/>
    </row>
    <row r="150" spans="2:7">
      <c r="B150" s="5" t="str">
        <f t="shared" si="13"/>
        <v>Producto</v>
      </c>
      <c r="C150" s="2">
        <v>13311</v>
      </c>
      <c r="D150" s="2" t="s">
        <v>268</v>
      </c>
      <c r="E150" s="16" t="s">
        <v>701</v>
      </c>
      <c r="F150" s="17">
        <f>SUM(F151)</f>
        <v>0.715386983118171</v>
      </c>
      <c r="G150" s="23"/>
    </row>
    <row r="151" spans="2:7">
      <c r="B151" s="5" t="str">
        <f t="shared" si="13"/>
        <v>Variedad</v>
      </c>
      <c r="C151" s="2">
        <v>1331199</v>
      </c>
      <c r="D151" s="2">
        <v>99</v>
      </c>
      <c r="E151" s="3" t="s">
        <v>270</v>
      </c>
      <c r="F151" s="18">
        <v>0.715386983118171</v>
      </c>
      <c r="G151" s="19">
        <v>0.54</v>
      </c>
    </row>
    <row r="152" spans="2:7">
      <c r="B152" s="5" t="str">
        <f t="shared" si="13"/>
        <v>Grupo</v>
      </c>
      <c r="C152" s="2" t="s">
        <v>272</v>
      </c>
      <c r="D152" s="2" t="s">
        <v>272</v>
      </c>
      <c r="E152" s="16" t="s">
        <v>702</v>
      </c>
      <c r="F152" s="17">
        <f>F153</f>
        <v>0.156286834077859</v>
      </c>
      <c r="G152" s="24"/>
    </row>
    <row r="153" spans="2:7">
      <c r="B153" s="5" t="str">
        <f t="shared" ref="B153:B161" si="15">IF(LEN(C153)=1,"Division",IF(LEN(C153)=2,"Clase",IF(LEN(C153)=3,"Sublase",IF(LEN(C153)=4,"Grupo",IF(LEN(C153)=5,"Producto","Variedad")))))</f>
        <v>Producto</v>
      </c>
      <c r="C153" s="2">
        <v>13321</v>
      </c>
      <c r="D153" s="2" t="s">
        <v>274</v>
      </c>
      <c r="E153" s="16" t="s">
        <v>702</v>
      </c>
      <c r="F153" s="17">
        <f>SUM(F154:F155)</f>
        <v>0.156286834077859</v>
      </c>
      <c r="G153" s="24"/>
    </row>
    <row r="154" spans="2:7">
      <c r="B154" s="5" t="str">
        <f t="shared" si="15"/>
        <v>Variedad</v>
      </c>
      <c r="C154" s="2">
        <v>13321100</v>
      </c>
      <c r="D154" s="2">
        <v>100</v>
      </c>
      <c r="E154" s="3" t="s">
        <v>276</v>
      </c>
      <c r="F154" s="18">
        <v>0.109399698504141</v>
      </c>
      <c r="G154" s="19">
        <v>1560</v>
      </c>
    </row>
    <row r="155" spans="2:7">
      <c r="B155" s="5" t="str">
        <f t="shared" si="15"/>
        <v>Variedad</v>
      </c>
      <c r="C155" s="2">
        <v>13321101</v>
      </c>
      <c r="D155" s="2">
        <v>101</v>
      </c>
      <c r="E155" s="3" t="s">
        <v>278</v>
      </c>
      <c r="F155" s="18">
        <v>0.0468871355737184</v>
      </c>
      <c r="G155" s="19">
        <v>385</v>
      </c>
    </row>
    <row r="156" spans="2:7">
      <c r="B156" s="5" t="str">
        <f t="shared" si="15"/>
        <v>Sublase</v>
      </c>
      <c r="C156" s="12">
        <v>134</v>
      </c>
      <c r="D156" s="12" t="s">
        <v>280</v>
      </c>
      <c r="E156" s="13" t="s">
        <v>703</v>
      </c>
      <c r="F156" s="17">
        <f>F157+F161</f>
        <v>1.95325439411329</v>
      </c>
      <c r="G156" s="23"/>
    </row>
    <row r="157" spans="2:7">
      <c r="B157" s="5" t="str">
        <f t="shared" si="15"/>
        <v>Grupo</v>
      </c>
      <c r="C157" s="2" t="s">
        <v>282</v>
      </c>
      <c r="D157" s="2" t="s">
        <v>282</v>
      </c>
      <c r="E157" s="16" t="s">
        <v>704</v>
      </c>
      <c r="F157" s="17">
        <f>F158</f>
        <v>0.901658429822186</v>
      </c>
      <c r="G157" s="23"/>
    </row>
    <row r="158" spans="2:7">
      <c r="B158" s="5" t="str">
        <f t="shared" si="15"/>
        <v>Producto</v>
      </c>
      <c r="C158" s="2">
        <v>13411</v>
      </c>
      <c r="D158" s="2" t="s">
        <v>284</v>
      </c>
      <c r="E158" s="16" t="s">
        <v>705</v>
      </c>
      <c r="F158" s="17">
        <f>SUM(F159:F160)</f>
        <v>0.901658429822186</v>
      </c>
      <c r="G158" s="24"/>
    </row>
    <row r="159" spans="2:7">
      <c r="B159" s="5" t="str">
        <f t="shared" si="15"/>
        <v>Variedad</v>
      </c>
      <c r="C159" s="2">
        <v>13411102</v>
      </c>
      <c r="D159" s="2">
        <v>102</v>
      </c>
      <c r="E159" s="3" t="s">
        <v>286</v>
      </c>
      <c r="F159" s="18">
        <v>0.800923445029392</v>
      </c>
      <c r="G159" s="19">
        <v>12.92</v>
      </c>
    </row>
    <row r="160" spans="2:7">
      <c r="B160" s="5" t="str">
        <f t="shared" si="15"/>
        <v>Variedad</v>
      </c>
      <c r="C160" s="2">
        <v>13411103</v>
      </c>
      <c r="D160" s="2">
        <v>103</v>
      </c>
      <c r="E160" s="3" t="s">
        <v>288</v>
      </c>
      <c r="F160" s="18">
        <v>0.100734984792794</v>
      </c>
      <c r="G160" s="19">
        <v>160.6</v>
      </c>
    </row>
    <row r="161" spans="2:7">
      <c r="B161" s="5" t="str">
        <f t="shared" si="15"/>
        <v>Grupo</v>
      </c>
      <c r="C161" s="2" t="s">
        <v>290</v>
      </c>
      <c r="D161" s="2" t="s">
        <v>290</v>
      </c>
      <c r="E161" s="16" t="s">
        <v>706</v>
      </c>
      <c r="F161" s="17">
        <f>F162</f>
        <v>1.05159596429111</v>
      </c>
      <c r="G161" s="23"/>
    </row>
    <row r="162" spans="2:7">
      <c r="B162" s="5" t="str">
        <f t="shared" ref="B162:B170" si="16">IF(LEN(C162)=1,"Division",IF(LEN(C162)=2,"Clase",IF(LEN(C162)=3,"Sublase",IF(LEN(C162)=4,"Grupo",IF(LEN(C162)=5,"Producto","Variedad")))))</f>
        <v>Producto</v>
      </c>
      <c r="C162" s="2">
        <v>13421</v>
      </c>
      <c r="D162" s="2" t="s">
        <v>292</v>
      </c>
      <c r="E162" s="16" t="s">
        <v>706</v>
      </c>
      <c r="F162" s="17">
        <f>SUM(F163:F164)</f>
        <v>1.05159596429111</v>
      </c>
      <c r="G162" s="23"/>
    </row>
    <row r="163" spans="2:7">
      <c r="B163" s="5" t="str">
        <f t="shared" si="16"/>
        <v>Variedad</v>
      </c>
      <c r="C163" s="2">
        <v>13421104</v>
      </c>
      <c r="D163" s="2">
        <v>104</v>
      </c>
      <c r="E163" s="3" t="s">
        <v>295</v>
      </c>
      <c r="F163" s="18">
        <v>0.832861688304453</v>
      </c>
      <c r="G163" s="19">
        <v>652.626666666667</v>
      </c>
    </row>
    <row r="164" spans="2:7">
      <c r="B164" s="5" t="str">
        <f t="shared" si="16"/>
        <v>Variedad</v>
      </c>
      <c r="C164" s="2">
        <v>13421105</v>
      </c>
      <c r="D164" s="2">
        <v>105</v>
      </c>
      <c r="E164" s="3" t="s">
        <v>707</v>
      </c>
      <c r="F164" s="18">
        <v>0.218734275986652</v>
      </c>
      <c r="G164" s="19">
        <v>6.55</v>
      </c>
    </row>
    <row r="165" spans="2:7">
      <c r="B165" s="5" t="str">
        <f t="shared" si="16"/>
        <v>Sublase</v>
      </c>
      <c r="C165" s="12" t="s">
        <v>298</v>
      </c>
      <c r="D165" s="12" t="s">
        <v>298</v>
      </c>
      <c r="E165" s="13" t="s">
        <v>708</v>
      </c>
      <c r="F165" s="17">
        <f>F166+F170+F194+F198+F201</f>
        <v>8.28825270313743</v>
      </c>
      <c r="G165" s="23"/>
    </row>
    <row r="166" spans="2:7">
      <c r="B166" s="5" t="str">
        <f t="shared" si="16"/>
        <v>Grupo</v>
      </c>
      <c r="C166" s="2" t="s">
        <v>300</v>
      </c>
      <c r="D166" s="2" t="s">
        <v>300</v>
      </c>
      <c r="E166" s="16" t="s">
        <v>709</v>
      </c>
      <c r="F166" s="17">
        <f>F167</f>
        <v>1.85583334575456</v>
      </c>
      <c r="G166" s="23"/>
    </row>
    <row r="167" spans="2:7">
      <c r="B167" s="5" t="str">
        <f t="shared" si="16"/>
        <v>Producto</v>
      </c>
      <c r="C167" s="2">
        <v>13511</v>
      </c>
      <c r="D167" s="2" t="s">
        <v>302</v>
      </c>
      <c r="E167" s="16" t="s">
        <v>709</v>
      </c>
      <c r="F167" s="17">
        <f>SUM(F168:F169)</f>
        <v>1.85583334575456</v>
      </c>
      <c r="G167" s="23"/>
    </row>
    <row r="168" spans="2:7">
      <c r="B168" s="5" t="str">
        <f t="shared" si="16"/>
        <v>Variedad</v>
      </c>
      <c r="C168" s="2">
        <v>13511106</v>
      </c>
      <c r="D168" s="2">
        <v>106</v>
      </c>
      <c r="E168" s="3" t="s">
        <v>304</v>
      </c>
      <c r="F168" s="18">
        <v>1.81871436342537</v>
      </c>
      <c r="G168" s="19">
        <v>18529.1666666667</v>
      </c>
    </row>
    <row r="169" spans="2:7">
      <c r="B169" s="5" t="str">
        <f t="shared" si="16"/>
        <v>Variedad</v>
      </c>
      <c r="C169" s="2">
        <v>13511107</v>
      </c>
      <c r="D169" s="2">
        <v>107</v>
      </c>
      <c r="E169" s="3" t="s">
        <v>306</v>
      </c>
      <c r="F169" s="18">
        <v>0.0371189823291937</v>
      </c>
      <c r="G169" s="19">
        <v>969</v>
      </c>
    </row>
    <row r="170" spans="2:7">
      <c r="B170" s="5" t="str">
        <f t="shared" si="16"/>
        <v>Grupo</v>
      </c>
      <c r="C170" s="2" t="s">
        <v>308</v>
      </c>
      <c r="D170" s="2" t="s">
        <v>308</v>
      </c>
      <c r="E170" s="16" t="s">
        <v>710</v>
      </c>
      <c r="F170" s="17">
        <f>F171+F176+F186+F192</f>
        <v>1.80314682142123</v>
      </c>
      <c r="G170" s="23"/>
    </row>
    <row r="171" spans="2:7">
      <c r="B171" s="5" t="str">
        <f t="shared" ref="B171:B194" si="17">IF(LEN(C171)=1,"Division",IF(LEN(C171)=2,"Clase",IF(LEN(C171)=3,"Sublase",IF(LEN(C171)=4,"Grupo",IF(LEN(C171)=5,"Producto","Variedad")))))</f>
        <v>Producto</v>
      </c>
      <c r="C171" s="2">
        <v>13521</v>
      </c>
      <c r="D171" s="2" t="s">
        <v>310</v>
      </c>
      <c r="E171" s="16" t="s">
        <v>711</v>
      </c>
      <c r="F171" s="17">
        <f>SUM(F172:F175)</f>
        <v>0.207312772359628</v>
      </c>
      <c r="G171" s="23"/>
    </row>
    <row r="172" spans="2:7">
      <c r="B172" s="5" t="str">
        <f t="shared" si="17"/>
        <v>Variedad</v>
      </c>
      <c r="C172" s="2" t="str">
        <f t="shared" ref="C172:C175" si="18">CONCATENATE($C$171,D172)</f>
        <v>13521108</v>
      </c>
      <c r="D172" s="2">
        <v>108</v>
      </c>
      <c r="E172" s="3" t="s">
        <v>712</v>
      </c>
      <c r="F172" s="18">
        <v>0.105543086889821</v>
      </c>
      <c r="G172" s="19">
        <v>480</v>
      </c>
    </row>
    <row r="173" spans="2:7">
      <c r="B173" s="5" t="str">
        <f t="shared" si="17"/>
        <v>Variedad</v>
      </c>
      <c r="C173" s="2" t="str">
        <f t="shared" si="18"/>
        <v>13521109</v>
      </c>
      <c r="D173" s="2">
        <v>109</v>
      </c>
      <c r="E173" s="3" t="s">
        <v>314</v>
      </c>
      <c r="F173" s="18">
        <v>0.0508341930514133</v>
      </c>
      <c r="G173" s="19">
        <v>760</v>
      </c>
    </row>
    <row r="174" spans="2:7">
      <c r="B174" s="5" t="str">
        <f t="shared" si="17"/>
        <v>Variedad</v>
      </c>
      <c r="C174" s="2" t="str">
        <f t="shared" si="18"/>
        <v>13521110</v>
      </c>
      <c r="D174" s="2">
        <v>110</v>
      </c>
      <c r="E174" s="3" t="s">
        <v>316</v>
      </c>
      <c r="F174" s="18">
        <v>0.0349518994427232</v>
      </c>
      <c r="G174" s="19">
        <v>880</v>
      </c>
    </row>
    <row r="175" spans="2:7">
      <c r="B175" s="5" t="str">
        <f t="shared" si="17"/>
        <v>Variedad</v>
      </c>
      <c r="C175" s="2" t="str">
        <f t="shared" si="18"/>
        <v>13521111</v>
      </c>
      <c r="D175" s="2">
        <v>111</v>
      </c>
      <c r="E175" s="3" t="s">
        <v>317</v>
      </c>
      <c r="F175" s="18">
        <v>0.0159835929756704</v>
      </c>
      <c r="G175" s="19">
        <v>222.075</v>
      </c>
    </row>
    <row r="176" spans="2:7">
      <c r="B176" s="5" t="str">
        <f t="shared" si="17"/>
        <v>Producto</v>
      </c>
      <c r="C176" s="2" t="s">
        <v>319</v>
      </c>
      <c r="D176" s="2" t="s">
        <v>319</v>
      </c>
      <c r="E176" s="16" t="s">
        <v>713</v>
      </c>
      <c r="F176" s="17">
        <f>SUM(F177:F185)</f>
        <v>0.480343509047698</v>
      </c>
      <c r="G176" s="17"/>
    </row>
    <row r="177" spans="2:7">
      <c r="B177" s="5" t="str">
        <f t="shared" si="17"/>
        <v>Variedad</v>
      </c>
      <c r="C177" s="2" t="str">
        <f t="shared" ref="C177:C185" si="19">CONCATENATE($C$176,D177)</f>
        <v>13522112</v>
      </c>
      <c r="D177" s="2">
        <v>112</v>
      </c>
      <c r="E177" s="3" t="s">
        <v>714</v>
      </c>
      <c r="F177" s="18">
        <v>0.0255527653207695</v>
      </c>
      <c r="G177" s="19">
        <v>3.15</v>
      </c>
    </row>
    <row r="178" spans="2:7">
      <c r="B178" s="5" t="str">
        <f t="shared" si="17"/>
        <v>Variedad</v>
      </c>
      <c r="C178" s="2" t="str">
        <f t="shared" si="19"/>
        <v>13522113</v>
      </c>
      <c r="D178" s="2">
        <v>113</v>
      </c>
      <c r="E178" s="3" t="s">
        <v>322</v>
      </c>
      <c r="F178" s="18">
        <v>0.0245940391689921</v>
      </c>
      <c r="G178" s="19">
        <v>0.448333333333333</v>
      </c>
    </row>
    <row r="179" spans="2:7">
      <c r="B179" s="5" t="str">
        <f t="shared" si="17"/>
        <v>Variedad</v>
      </c>
      <c r="C179" s="2" t="str">
        <f t="shared" si="19"/>
        <v>13522114</v>
      </c>
      <c r="D179" s="2">
        <v>114</v>
      </c>
      <c r="E179" s="3" t="s">
        <v>715</v>
      </c>
      <c r="F179" s="18">
        <v>0.155197865882822</v>
      </c>
      <c r="G179" s="19">
        <v>1.78</v>
      </c>
    </row>
    <row r="180" spans="2:7">
      <c r="B180" s="5" t="str">
        <f t="shared" si="17"/>
        <v>Variedad</v>
      </c>
      <c r="C180" s="2" t="str">
        <f t="shared" si="19"/>
        <v>13522115</v>
      </c>
      <c r="D180" s="2">
        <v>115</v>
      </c>
      <c r="E180" s="3" t="s">
        <v>716</v>
      </c>
      <c r="F180" s="18">
        <v>0.0413084347207343</v>
      </c>
      <c r="G180" s="19">
        <v>5.04</v>
      </c>
    </row>
    <row r="181" spans="2:7">
      <c r="B181" s="5" t="str">
        <f t="shared" si="17"/>
        <v>Variedad</v>
      </c>
      <c r="C181" s="2" t="str">
        <f t="shared" si="19"/>
        <v>13522116</v>
      </c>
      <c r="D181" s="2">
        <v>116</v>
      </c>
      <c r="E181" s="3" t="s">
        <v>717</v>
      </c>
      <c r="F181" s="18">
        <v>0.0808875445337342</v>
      </c>
      <c r="G181" s="19">
        <v>25.32</v>
      </c>
    </row>
    <row r="182" spans="2:7">
      <c r="B182" s="5" t="str">
        <f t="shared" si="17"/>
        <v>Variedad</v>
      </c>
      <c r="C182" s="2" t="str">
        <f t="shared" si="19"/>
        <v>13522117</v>
      </c>
      <c r="D182" s="2">
        <v>117</v>
      </c>
      <c r="E182" s="3" t="s">
        <v>718</v>
      </c>
      <c r="F182" s="18">
        <v>0.0281467526823711</v>
      </c>
      <c r="G182" s="19">
        <v>20</v>
      </c>
    </row>
    <row r="183" spans="2:7">
      <c r="B183" s="5" t="str">
        <f t="shared" si="17"/>
        <v>Variedad</v>
      </c>
      <c r="C183" s="2" t="str">
        <f t="shared" si="19"/>
        <v>13522118</v>
      </c>
      <c r="D183" s="2">
        <v>118</v>
      </c>
      <c r="E183" s="3" t="s">
        <v>327</v>
      </c>
      <c r="F183" s="18">
        <v>0.0208966122742128</v>
      </c>
      <c r="G183" s="19">
        <v>6.98</v>
      </c>
    </row>
    <row r="184" spans="2:7">
      <c r="B184" s="5" t="str">
        <f t="shared" si="17"/>
        <v>Variedad</v>
      </c>
      <c r="C184" s="2" t="str">
        <f t="shared" si="19"/>
        <v>13522119</v>
      </c>
      <c r="D184" s="2">
        <v>119</v>
      </c>
      <c r="E184" s="3" t="s">
        <v>328</v>
      </c>
      <c r="F184" s="18">
        <v>0.0256034150042596</v>
      </c>
      <c r="G184" s="19">
        <v>3.09</v>
      </c>
    </row>
    <row r="185" spans="2:7">
      <c r="B185" s="5" t="str">
        <f t="shared" si="17"/>
        <v>Variedad</v>
      </c>
      <c r="C185" s="2" t="str">
        <f t="shared" si="19"/>
        <v>13522120</v>
      </c>
      <c r="D185" s="2">
        <v>120</v>
      </c>
      <c r="E185" s="3" t="s">
        <v>719</v>
      </c>
      <c r="F185" s="18">
        <v>0.0781560794598023</v>
      </c>
      <c r="G185" s="19">
        <v>9.7</v>
      </c>
    </row>
    <row r="186" spans="2:7">
      <c r="B186" s="5" t="str">
        <f t="shared" si="17"/>
        <v>Producto</v>
      </c>
      <c r="C186" s="2" t="s">
        <v>330</v>
      </c>
      <c r="D186" s="2" t="s">
        <v>330</v>
      </c>
      <c r="E186" s="16" t="s">
        <v>554</v>
      </c>
      <c r="F186" s="17">
        <f>SUM(F187:F191)</f>
        <v>0.833939802995885</v>
      </c>
      <c r="G186" s="24"/>
    </row>
    <row r="187" spans="2:7">
      <c r="B187" s="5" t="str">
        <f t="shared" si="17"/>
        <v>Variedad</v>
      </c>
      <c r="C187" s="2" t="str">
        <f t="shared" ref="C187:C191" si="20">CONCATENATE($C$186,D187)</f>
        <v>13523121</v>
      </c>
      <c r="D187" s="2">
        <v>121</v>
      </c>
      <c r="E187" s="3" t="s">
        <v>720</v>
      </c>
      <c r="F187" s="18">
        <v>0.334400063905429</v>
      </c>
      <c r="G187" s="19">
        <v>152.4</v>
      </c>
    </row>
    <row r="188" spans="2:7">
      <c r="B188" s="5" t="str">
        <f t="shared" si="17"/>
        <v>Variedad</v>
      </c>
      <c r="C188" s="2" t="str">
        <f t="shared" si="20"/>
        <v>13523122</v>
      </c>
      <c r="D188" s="2">
        <v>122</v>
      </c>
      <c r="E188" s="3" t="s">
        <v>721</v>
      </c>
      <c r="F188" s="18">
        <v>0.106657379926604</v>
      </c>
      <c r="G188" s="19">
        <v>1051</v>
      </c>
    </row>
    <row r="189" spans="2:7">
      <c r="B189" s="5" t="str">
        <f t="shared" si="17"/>
        <v>Variedad</v>
      </c>
      <c r="C189" s="2" t="str">
        <f t="shared" si="20"/>
        <v>13523123</v>
      </c>
      <c r="D189" s="2">
        <v>123</v>
      </c>
      <c r="E189" s="3" t="s">
        <v>722</v>
      </c>
      <c r="F189" s="18">
        <v>0.0183460389270313</v>
      </c>
      <c r="G189" s="19">
        <v>161.2</v>
      </c>
    </row>
    <row r="190" spans="2:7">
      <c r="B190" s="5" t="str">
        <f t="shared" si="17"/>
        <v>Variedad</v>
      </c>
      <c r="C190" s="2" t="str">
        <f t="shared" si="20"/>
        <v>13523124</v>
      </c>
      <c r="D190" s="2">
        <v>124</v>
      </c>
      <c r="E190" s="3" t="s">
        <v>723</v>
      </c>
      <c r="F190" s="18">
        <v>0.0588730213882036</v>
      </c>
      <c r="G190" s="19">
        <v>151.68</v>
      </c>
    </row>
    <row r="191" spans="2:7">
      <c r="B191" s="5" t="str">
        <f t="shared" si="17"/>
        <v>Variedad</v>
      </c>
      <c r="C191" s="2" t="str">
        <f t="shared" si="20"/>
        <v>13523125</v>
      </c>
      <c r="D191" s="2">
        <v>125</v>
      </c>
      <c r="E191" s="3" t="s">
        <v>339</v>
      </c>
      <c r="F191" s="18">
        <v>0.315663298848617</v>
      </c>
      <c r="G191" s="19">
        <v>15.97</v>
      </c>
    </row>
    <row r="192" spans="2:7">
      <c r="B192" s="5" t="str">
        <f t="shared" si="17"/>
        <v>Producto</v>
      </c>
      <c r="C192" s="2">
        <v>13529</v>
      </c>
      <c r="D192" s="2" t="s">
        <v>340</v>
      </c>
      <c r="E192" s="16" t="s">
        <v>724</v>
      </c>
      <c r="F192" s="17">
        <f>SUM(F193)</f>
        <v>0.281550737018016</v>
      </c>
      <c r="G192" s="24"/>
    </row>
    <row r="193" spans="2:7">
      <c r="B193" s="5" t="str">
        <f t="shared" si="17"/>
        <v>Variedad</v>
      </c>
      <c r="C193" s="2">
        <v>13529126</v>
      </c>
      <c r="D193" s="2">
        <v>126</v>
      </c>
      <c r="E193" s="3" t="s">
        <v>342</v>
      </c>
      <c r="F193" s="18">
        <v>0.281550737018016</v>
      </c>
      <c r="G193" s="19">
        <v>2005.2</v>
      </c>
    </row>
    <row r="194" spans="2:7">
      <c r="B194" s="5" t="str">
        <f t="shared" si="17"/>
        <v>Grupo</v>
      </c>
      <c r="C194" s="2" t="s">
        <v>344</v>
      </c>
      <c r="D194" s="2" t="s">
        <v>344</v>
      </c>
      <c r="E194" s="16" t="s">
        <v>725</v>
      </c>
      <c r="F194" s="17">
        <f>F195</f>
        <v>3.12774819755866</v>
      </c>
      <c r="G194" s="23"/>
    </row>
    <row r="195" spans="2:7">
      <c r="B195" s="5" t="str">
        <f t="shared" ref="B195:B198" si="21">IF(LEN(C195)=1,"Division",IF(LEN(C195)=2,"Clase",IF(LEN(C195)=3,"Sublase",IF(LEN(C195)=4,"Grupo",IF(LEN(C195)=5,"Producto","Variedad")))))</f>
        <v>Producto</v>
      </c>
      <c r="C195" s="2">
        <v>13531</v>
      </c>
      <c r="D195" s="2" t="s">
        <v>346</v>
      </c>
      <c r="E195" s="16" t="s">
        <v>725</v>
      </c>
      <c r="F195" s="17">
        <f>SUM(F196:F197)</f>
        <v>3.12774819755866</v>
      </c>
      <c r="G195" s="23"/>
    </row>
    <row r="196" spans="2:7">
      <c r="B196" s="5" t="str">
        <f t="shared" si="21"/>
        <v>Variedad</v>
      </c>
      <c r="C196" s="2">
        <v>13531127</v>
      </c>
      <c r="D196" s="2">
        <v>127</v>
      </c>
      <c r="E196" s="3" t="s">
        <v>348</v>
      </c>
      <c r="F196" s="18">
        <v>2.27291901795763</v>
      </c>
      <c r="G196" s="19">
        <v>2653.74</v>
      </c>
    </row>
    <row r="197" spans="2:7">
      <c r="B197" s="5" t="str">
        <f t="shared" si="21"/>
        <v>Variedad</v>
      </c>
      <c r="C197" s="2">
        <v>13531128</v>
      </c>
      <c r="D197" s="2">
        <v>128</v>
      </c>
      <c r="E197" s="3" t="s">
        <v>350</v>
      </c>
      <c r="F197" s="18">
        <v>0.854829179601028</v>
      </c>
      <c r="G197" s="19">
        <v>5479.2</v>
      </c>
    </row>
    <row r="198" spans="2:7">
      <c r="B198" s="5" t="str">
        <f t="shared" si="21"/>
        <v>Grupo</v>
      </c>
      <c r="C198" s="2" t="s">
        <v>351</v>
      </c>
      <c r="D198" s="2" t="s">
        <v>351</v>
      </c>
      <c r="E198" s="16" t="s">
        <v>726</v>
      </c>
      <c r="F198" s="17">
        <f>F199</f>
        <v>0.585944481290079</v>
      </c>
      <c r="G198" s="24"/>
    </row>
    <row r="199" spans="2:7">
      <c r="B199" s="5" t="str">
        <f t="shared" ref="B199:B201" si="22">IF(LEN(C199)=1,"Division",IF(LEN(C199)=2,"Clase",IF(LEN(C199)=3,"Sublase",IF(LEN(C199)=4,"Grupo",IF(LEN(C199)=5,"Producto","Variedad")))))</f>
        <v>Producto</v>
      </c>
      <c r="C199" s="2">
        <v>13551</v>
      </c>
      <c r="D199" s="2" t="s">
        <v>353</v>
      </c>
      <c r="E199" s="16" t="s">
        <v>727</v>
      </c>
      <c r="F199" s="17">
        <f>SUM(F200)</f>
        <v>0.585944481290079</v>
      </c>
      <c r="G199" s="24"/>
    </row>
    <row r="200" spans="2:7">
      <c r="B200" s="5" t="str">
        <f t="shared" si="22"/>
        <v>Variedad</v>
      </c>
      <c r="C200" s="2">
        <v>13551129</v>
      </c>
      <c r="D200" s="2">
        <v>129</v>
      </c>
      <c r="E200" s="3" t="s">
        <v>355</v>
      </c>
      <c r="F200" s="18">
        <v>0.585944481290079</v>
      </c>
      <c r="G200" s="19">
        <v>64.53</v>
      </c>
    </row>
    <row r="201" spans="2:7">
      <c r="B201" s="5" t="str">
        <f t="shared" si="22"/>
        <v>Grupo</v>
      </c>
      <c r="C201" s="2" t="s">
        <v>357</v>
      </c>
      <c r="D201" s="2" t="s">
        <v>357</v>
      </c>
      <c r="E201" s="16" t="s">
        <v>728</v>
      </c>
      <c r="F201" s="17">
        <f>F202</f>
        <v>0.915579857112902</v>
      </c>
      <c r="G201" s="24"/>
    </row>
    <row r="202" spans="2:7">
      <c r="B202" s="5" t="str">
        <f t="shared" ref="B202:B209" si="23">IF(LEN(C202)=1,"Division",IF(LEN(C202)=2,"Clase",IF(LEN(C202)=3,"Sublase",IF(LEN(C202)=4,"Grupo",IF(LEN(C202)=5,"Producto","Variedad")))))</f>
        <v>Producto</v>
      </c>
      <c r="C202" s="2">
        <v>13561</v>
      </c>
      <c r="D202" s="2" t="s">
        <v>359</v>
      </c>
      <c r="E202" s="16" t="s">
        <v>729</v>
      </c>
      <c r="F202" s="17">
        <f>SUM(F203:F204)</f>
        <v>0.915579857112902</v>
      </c>
      <c r="G202" s="24"/>
    </row>
    <row r="203" spans="2:7">
      <c r="B203" s="5" t="str">
        <f t="shared" si="23"/>
        <v>Variedad</v>
      </c>
      <c r="C203" s="2">
        <v>13561130</v>
      </c>
      <c r="D203" s="2">
        <v>130</v>
      </c>
      <c r="E203" s="3" t="s">
        <v>361</v>
      </c>
      <c r="F203" s="18">
        <v>0.686672230413804</v>
      </c>
      <c r="G203" s="19">
        <v>41.37</v>
      </c>
    </row>
    <row r="204" spans="2:7">
      <c r="B204" s="5" t="str">
        <f t="shared" si="23"/>
        <v>Variedad</v>
      </c>
      <c r="C204" s="2">
        <v>13561131</v>
      </c>
      <c r="D204" s="2">
        <v>131</v>
      </c>
      <c r="E204" s="3" t="s">
        <v>363</v>
      </c>
      <c r="F204" s="18">
        <v>0.228907626699098</v>
      </c>
      <c r="G204" s="19">
        <v>263.025</v>
      </c>
    </row>
    <row r="205" spans="2:7">
      <c r="B205" s="5" t="str">
        <f t="shared" si="23"/>
        <v>Sublase</v>
      </c>
      <c r="C205" s="12" t="s">
        <v>365</v>
      </c>
      <c r="D205" s="12" t="s">
        <v>365</v>
      </c>
      <c r="E205" s="13" t="s">
        <v>730</v>
      </c>
      <c r="F205" s="17">
        <f>F206+F209</f>
        <v>2.59468922150134</v>
      </c>
      <c r="G205" s="23"/>
    </row>
    <row r="206" spans="2:7">
      <c r="B206" s="5" t="str">
        <f t="shared" si="23"/>
        <v>Grupo</v>
      </c>
      <c r="C206" s="2" t="s">
        <v>367</v>
      </c>
      <c r="D206" s="2" t="s">
        <v>367</v>
      </c>
      <c r="E206" s="16" t="s">
        <v>731</v>
      </c>
      <c r="F206" s="17">
        <f>F207</f>
        <v>0.236038378567601</v>
      </c>
      <c r="G206" s="24"/>
    </row>
    <row r="207" spans="2:7">
      <c r="B207" s="5" t="str">
        <f t="shared" si="23"/>
        <v>Producto</v>
      </c>
      <c r="C207" s="2">
        <v>13621</v>
      </c>
      <c r="D207" s="2" t="s">
        <v>369</v>
      </c>
      <c r="E207" s="16" t="s">
        <v>731</v>
      </c>
      <c r="F207" s="17">
        <f>SUM(F208)</f>
        <v>0.236038378567601</v>
      </c>
      <c r="G207" s="23"/>
    </row>
    <row r="208" spans="2:7">
      <c r="B208" s="5" t="str">
        <f t="shared" si="23"/>
        <v>Variedad</v>
      </c>
      <c r="C208" s="2">
        <v>13621132</v>
      </c>
      <c r="D208" s="2">
        <v>132</v>
      </c>
      <c r="E208" s="3" t="s">
        <v>371</v>
      </c>
      <c r="F208" s="18">
        <v>0.236038378567601</v>
      </c>
      <c r="G208" s="19">
        <v>155.9625</v>
      </c>
    </row>
    <row r="209" spans="2:7">
      <c r="B209" s="5" t="str">
        <f t="shared" si="23"/>
        <v>Grupo</v>
      </c>
      <c r="C209" s="2" t="s">
        <v>373</v>
      </c>
      <c r="D209" s="2" t="s">
        <v>373</v>
      </c>
      <c r="E209" s="16" t="s">
        <v>732</v>
      </c>
      <c r="F209" s="17">
        <f>F210+F212+F216</f>
        <v>2.35865084293374</v>
      </c>
      <c r="G209" s="23"/>
    </row>
    <row r="210" spans="2:7">
      <c r="B210" s="5" t="str">
        <f t="shared" ref="B210:B228" si="24">IF(LEN(C210)=1,"Division",IF(LEN(C210)=2,"Clase",IF(LEN(C210)=3,"Sublase",IF(LEN(C210)=4,"Grupo",IF(LEN(C210)=5,"Producto","Variedad")))))</f>
        <v>Producto</v>
      </c>
      <c r="C210" s="2">
        <v>13691</v>
      </c>
      <c r="D210" s="2" t="s">
        <v>375</v>
      </c>
      <c r="E210" s="16" t="s">
        <v>733</v>
      </c>
      <c r="F210" s="17">
        <f>SUM(F211)</f>
        <v>0.0431354411609139</v>
      </c>
      <c r="G210" s="23"/>
    </row>
    <row r="211" spans="2:7">
      <c r="B211" s="5" t="str">
        <f t="shared" si="24"/>
        <v>Variedad</v>
      </c>
      <c r="C211" s="2">
        <v>13691133</v>
      </c>
      <c r="D211" s="2">
        <v>133</v>
      </c>
      <c r="E211" s="3" t="s">
        <v>377</v>
      </c>
      <c r="F211" s="18">
        <v>0.0431354411609139</v>
      </c>
      <c r="G211" s="19">
        <v>93.54</v>
      </c>
    </row>
    <row r="212" spans="2:7">
      <c r="B212" s="5" t="str">
        <f t="shared" si="24"/>
        <v>Producto</v>
      </c>
      <c r="C212" s="2">
        <v>13692</v>
      </c>
      <c r="D212" s="2" t="s">
        <v>378</v>
      </c>
      <c r="E212" s="16" t="s">
        <v>734</v>
      </c>
      <c r="F212" s="17">
        <f>SUM(F213:F215)</f>
        <v>1.11891662931855</v>
      </c>
      <c r="G212" s="24"/>
    </row>
    <row r="213" spans="2:7">
      <c r="B213" s="5" t="str">
        <f t="shared" si="24"/>
        <v>Variedad</v>
      </c>
      <c r="C213" s="2" t="str">
        <f t="shared" ref="C213:C215" si="25">CONCATENATE($C$212,D213)</f>
        <v>13692134</v>
      </c>
      <c r="D213" s="2">
        <v>134</v>
      </c>
      <c r="E213" s="3" t="s">
        <v>380</v>
      </c>
      <c r="F213" s="18">
        <v>1.00845328746112</v>
      </c>
      <c r="G213" s="19">
        <v>2432.14583333333</v>
      </c>
    </row>
    <row r="214" spans="2:7">
      <c r="B214" s="5" t="str">
        <f t="shared" si="24"/>
        <v>Variedad</v>
      </c>
      <c r="C214" s="2" t="str">
        <f t="shared" si="25"/>
        <v>13692135</v>
      </c>
      <c r="D214" s="2">
        <v>135</v>
      </c>
      <c r="E214" s="3" t="s">
        <v>382</v>
      </c>
      <c r="F214" s="18">
        <v>0.101371723670956</v>
      </c>
      <c r="G214" s="19">
        <v>1676</v>
      </c>
    </row>
    <row r="215" spans="2:7">
      <c r="B215" s="5" t="str">
        <f t="shared" si="24"/>
        <v>Variedad</v>
      </c>
      <c r="C215" s="2" t="str">
        <f t="shared" si="25"/>
        <v>13692136</v>
      </c>
      <c r="D215" s="2">
        <v>136</v>
      </c>
      <c r="E215" s="3" t="s">
        <v>384</v>
      </c>
      <c r="F215" s="18">
        <v>0.00909161818647795</v>
      </c>
      <c r="G215" s="19">
        <v>280</v>
      </c>
    </row>
    <row r="216" spans="2:7">
      <c r="B216" s="5" t="str">
        <f t="shared" si="24"/>
        <v>Producto</v>
      </c>
      <c r="C216" s="2" t="s">
        <v>385</v>
      </c>
      <c r="D216" s="2" t="s">
        <v>385</v>
      </c>
      <c r="E216" s="16" t="s">
        <v>735</v>
      </c>
      <c r="F216" s="17">
        <f>SUM(F217:F220)</f>
        <v>1.19659877245427</v>
      </c>
      <c r="G216" s="23"/>
    </row>
    <row r="217" spans="2:7">
      <c r="B217" s="5" t="str">
        <f t="shared" si="24"/>
        <v>Variedad</v>
      </c>
      <c r="C217" s="2" t="str">
        <f t="shared" ref="C217:C220" si="26">CONCATENATE($C$216,D217)</f>
        <v>13699137</v>
      </c>
      <c r="D217" s="2">
        <v>137</v>
      </c>
      <c r="E217" s="3" t="s">
        <v>387</v>
      </c>
      <c r="F217" s="18">
        <v>0.646282725664961</v>
      </c>
      <c r="G217" s="19">
        <v>1200.7825</v>
      </c>
    </row>
    <row r="218" spans="2:7">
      <c r="B218" s="5" t="str">
        <f t="shared" si="24"/>
        <v>Variedad</v>
      </c>
      <c r="C218" s="2" t="str">
        <f t="shared" si="26"/>
        <v>13699138</v>
      </c>
      <c r="D218" s="2">
        <v>138</v>
      </c>
      <c r="E218" s="3" t="s">
        <v>389</v>
      </c>
      <c r="F218" s="18">
        <v>0.105181303436321</v>
      </c>
      <c r="G218" s="19">
        <v>1316.1</v>
      </c>
    </row>
    <row r="219" spans="2:7">
      <c r="B219" s="5" t="str">
        <f t="shared" si="24"/>
        <v>Variedad</v>
      </c>
      <c r="C219" s="2" t="str">
        <f t="shared" si="26"/>
        <v>13699139</v>
      </c>
      <c r="D219" s="2">
        <v>139</v>
      </c>
      <c r="E219" s="3" t="s">
        <v>391</v>
      </c>
      <c r="F219" s="18">
        <v>0.303937897120652</v>
      </c>
      <c r="G219" s="19">
        <v>288.333333333333</v>
      </c>
    </row>
    <row r="220" spans="2:7">
      <c r="B220" s="5" t="str">
        <f t="shared" si="24"/>
        <v>Variedad</v>
      </c>
      <c r="C220" s="2" t="str">
        <f t="shared" si="26"/>
        <v>13699140</v>
      </c>
      <c r="D220" s="2">
        <v>140</v>
      </c>
      <c r="E220" s="3" t="s">
        <v>392</v>
      </c>
      <c r="F220" s="18">
        <v>0.141196846232336</v>
      </c>
      <c r="G220" s="19">
        <v>230.208333333333</v>
      </c>
    </row>
    <row r="221" spans="2:7">
      <c r="B221" s="5" t="str">
        <f t="shared" si="24"/>
        <v>Sublase</v>
      </c>
      <c r="C221" s="12" t="s">
        <v>394</v>
      </c>
      <c r="D221" s="12" t="s">
        <v>394</v>
      </c>
      <c r="E221" s="13" t="s">
        <v>574</v>
      </c>
      <c r="F221" s="17">
        <f>F222</f>
        <v>1.04997517441942</v>
      </c>
      <c r="G221" s="24"/>
    </row>
    <row r="222" spans="2:7">
      <c r="B222" s="5" t="str">
        <f t="shared" si="24"/>
        <v>Grupo</v>
      </c>
      <c r="C222" s="2" t="s">
        <v>396</v>
      </c>
      <c r="D222" s="2" t="s">
        <v>396</v>
      </c>
      <c r="E222" s="16" t="s">
        <v>736</v>
      </c>
      <c r="F222" s="17">
        <f>F223</f>
        <v>1.04997517441942</v>
      </c>
      <c r="G222" s="23"/>
    </row>
    <row r="223" spans="2:7">
      <c r="B223" s="5" t="str">
        <f t="shared" si="24"/>
        <v>Producto</v>
      </c>
      <c r="C223" s="2" t="s">
        <v>398</v>
      </c>
      <c r="D223" s="2" t="s">
        <v>398</v>
      </c>
      <c r="E223" s="16" t="s">
        <v>737</v>
      </c>
      <c r="F223" s="17">
        <f>SUM(F224:F226)</f>
        <v>1.04997517441942</v>
      </c>
      <c r="G223" s="24"/>
    </row>
    <row r="224" spans="2:7">
      <c r="B224" s="5" t="str">
        <f t="shared" si="24"/>
        <v>Variedad</v>
      </c>
      <c r="C224" s="2" t="str">
        <f t="shared" ref="C224:C226" si="27">CONCATENATE($C$223,D224)</f>
        <v>13711141</v>
      </c>
      <c r="D224" s="2">
        <v>141</v>
      </c>
      <c r="E224" s="3" t="s">
        <v>738</v>
      </c>
      <c r="F224" s="18">
        <v>0.687627338731046</v>
      </c>
      <c r="G224" s="19">
        <v>2281.04166666667</v>
      </c>
    </row>
    <row r="225" spans="2:7">
      <c r="B225" s="5" t="str">
        <f t="shared" si="24"/>
        <v>Variedad</v>
      </c>
      <c r="C225" s="2" t="str">
        <f t="shared" si="27"/>
        <v>13711142</v>
      </c>
      <c r="D225" s="2">
        <v>142</v>
      </c>
      <c r="E225" s="3" t="s">
        <v>739</v>
      </c>
      <c r="F225" s="18">
        <v>0.0841037994353573</v>
      </c>
      <c r="G225" s="19">
        <v>5420</v>
      </c>
    </row>
    <row r="226" spans="2:7">
      <c r="B226" s="5" t="str">
        <f t="shared" si="24"/>
        <v>Variedad</v>
      </c>
      <c r="C226" s="2" t="str">
        <f t="shared" si="27"/>
        <v>13711143</v>
      </c>
      <c r="D226" s="2">
        <v>143</v>
      </c>
      <c r="E226" s="3" t="s">
        <v>404</v>
      </c>
      <c r="F226" s="18">
        <v>0.278244036253017</v>
      </c>
      <c r="G226" s="19">
        <v>549</v>
      </c>
    </row>
    <row r="227" spans="2:7">
      <c r="B227" s="5" t="str">
        <f t="shared" si="24"/>
        <v>Sublase</v>
      </c>
      <c r="C227" s="12" t="s">
        <v>406</v>
      </c>
      <c r="D227" s="12" t="s">
        <v>406</v>
      </c>
      <c r="E227" s="13" t="s">
        <v>740</v>
      </c>
      <c r="F227" s="17">
        <f>F228+F241+F244+F250</f>
        <v>2.67314558122755</v>
      </c>
      <c r="G227" s="24"/>
    </row>
    <row r="228" spans="2:7">
      <c r="B228" s="5" t="str">
        <f t="shared" si="24"/>
        <v>Grupo</v>
      </c>
      <c r="C228" s="2" t="s">
        <v>408</v>
      </c>
      <c r="D228" s="2" t="s">
        <v>408</v>
      </c>
      <c r="E228" s="16" t="s">
        <v>741</v>
      </c>
      <c r="F228" s="17">
        <f>F229+F233+F236+F239</f>
        <v>1.37103990022881</v>
      </c>
      <c r="G228" s="24"/>
    </row>
    <row r="229" spans="2:7">
      <c r="B229" s="5" t="str">
        <f t="shared" ref="B229:B241" si="28">IF(LEN(C229)=1,"Division",IF(LEN(C229)=2,"Clase",IF(LEN(C229)=3,"Sublase",IF(LEN(C229)=4,"Grupo",IF(LEN(C229)=5,"Producto","Variedad")))))</f>
        <v>Producto</v>
      </c>
      <c r="C229" s="2" t="s">
        <v>410</v>
      </c>
      <c r="D229" s="2" t="s">
        <v>410</v>
      </c>
      <c r="E229" s="16" t="s">
        <v>742</v>
      </c>
      <c r="F229" s="17">
        <f>SUM(F230:F232)</f>
        <v>0.155859929602728</v>
      </c>
      <c r="G229" s="24"/>
    </row>
    <row r="230" spans="2:7">
      <c r="B230" s="5" t="str">
        <f t="shared" si="28"/>
        <v>Variedad</v>
      </c>
      <c r="C230" s="2" t="str">
        <f t="shared" ref="C230:C232" si="29">CONCATENATE($C$229,D230)</f>
        <v>13811144</v>
      </c>
      <c r="D230" s="2">
        <v>144</v>
      </c>
      <c r="E230" s="3" t="s">
        <v>412</v>
      </c>
      <c r="F230" s="18">
        <v>0.0503566388927921</v>
      </c>
      <c r="G230" s="19">
        <v>66</v>
      </c>
    </row>
    <row r="231" spans="2:7">
      <c r="B231" s="5" t="str">
        <f t="shared" si="28"/>
        <v>Variedad</v>
      </c>
      <c r="C231" s="2" t="str">
        <f t="shared" si="29"/>
        <v>13811145</v>
      </c>
      <c r="D231" s="2">
        <v>145</v>
      </c>
      <c r="E231" s="3" t="s">
        <v>413</v>
      </c>
      <c r="F231" s="18">
        <v>0.00825951624342585</v>
      </c>
      <c r="G231" s="19">
        <v>188.7</v>
      </c>
    </row>
    <row r="232" spans="2:7">
      <c r="B232" s="5" t="str">
        <f t="shared" si="28"/>
        <v>Variedad</v>
      </c>
      <c r="C232" s="2" t="str">
        <f t="shared" si="29"/>
        <v>13811146</v>
      </c>
      <c r="D232" s="2">
        <v>146</v>
      </c>
      <c r="E232" s="3" t="s">
        <v>415</v>
      </c>
      <c r="F232" s="18">
        <v>0.0972437744665105</v>
      </c>
      <c r="G232" s="19">
        <v>5420</v>
      </c>
    </row>
    <row r="233" spans="2:7">
      <c r="B233" s="5" t="str">
        <f t="shared" si="28"/>
        <v>Producto</v>
      </c>
      <c r="C233" s="2" t="s">
        <v>416</v>
      </c>
      <c r="D233" s="2" t="s">
        <v>416</v>
      </c>
      <c r="E233" s="16" t="s">
        <v>743</v>
      </c>
      <c r="F233" s="17">
        <f>SUM(F234:F235)</f>
        <v>0.172968669118787</v>
      </c>
      <c r="G233" s="23"/>
    </row>
    <row r="234" spans="2:7">
      <c r="B234" s="5" t="str">
        <f t="shared" si="28"/>
        <v>Variedad</v>
      </c>
      <c r="C234" s="2" t="str">
        <f>CONCATENATE($C$233,D234)</f>
        <v>13812147</v>
      </c>
      <c r="D234" s="2">
        <v>147</v>
      </c>
      <c r="E234" s="3" t="s">
        <v>418</v>
      </c>
      <c r="F234" s="18">
        <v>0.0848418376804992</v>
      </c>
      <c r="G234" s="19">
        <v>495</v>
      </c>
    </row>
    <row r="235" spans="2:7">
      <c r="B235" s="5" t="str">
        <f t="shared" si="28"/>
        <v>Variedad</v>
      </c>
      <c r="C235" s="2" t="str">
        <f>CONCATENATE($C$233,D235)</f>
        <v>13812148</v>
      </c>
      <c r="D235" s="2">
        <v>148</v>
      </c>
      <c r="E235" s="3" t="s">
        <v>419</v>
      </c>
      <c r="F235" s="18">
        <v>0.0881268314382875</v>
      </c>
      <c r="G235" s="19">
        <v>295</v>
      </c>
    </row>
    <row r="236" spans="2:7">
      <c r="B236" s="5" t="str">
        <f t="shared" si="28"/>
        <v>Producto</v>
      </c>
      <c r="C236" s="2">
        <v>13813</v>
      </c>
      <c r="D236" s="2" t="s">
        <v>420</v>
      </c>
      <c r="E236" s="16" t="s">
        <v>744</v>
      </c>
      <c r="F236" s="17">
        <f>SUM(F237:F238)</f>
        <v>0.559313601277877</v>
      </c>
      <c r="G236" s="24"/>
    </row>
    <row r="237" spans="2:7">
      <c r="B237" s="5" t="str">
        <f t="shared" si="28"/>
        <v>Variedad</v>
      </c>
      <c r="C237" s="2">
        <v>13813149</v>
      </c>
      <c r="D237" s="2">
        <v>149</v>
      </c>
      <c r="E237" s="3" t="s">
        <v>745</v>
      </c>
      <c r="F237" s="18">
        <v>0.223726887644965</v>
      </c>
      <c r="G237" s="19">
        <v>58.76</v>
      </c>
    </row>
    <row r="238" spans="2:7">
      <c r="B238" s="5" t="str">
        <f t="shared" si="28"/>
        <v>Variedad</v>
      </c>
      <c r="C238" s="2">
        <v>13813150</v>
      </c>
      <c r="D238" s="2">
        <v>150</v>
      </c>
      <c r="E238" s="3" t="s">
        <v>746</v>
      </c>
      <c r="F238" s="18">
        <v>0.335586713632912</v>
      </c>
      <c r="G238" s="19">
        <v>16.5</v>
      </c>
    </row>
    <row r="239" spans="2:7">
      <c r="B239" s="5" t="str">
        <f t="shared" si="28"/>
        <v>Producto</v>
      </c>
      <c r="C239" s="2">
        <v>13819</v>
      </c>
      <c r="D239" s="2" t="s">
        <v>426</v>
      </c>
      <c r="E239" s="16" t="s">
        <v>741</v>
      </c>
      <c r="F239" s="17">
        <f>SUM(F240)</f>
        <v>0.482897700229414</v>
      </c>
      <c r="G239" s="24"/>
    </row>
    <row r="240" spans="2:7">
      <c r="B240" s="5" t="str">
        <f t="shared" si="28"/>
        <v>Variedad</v>
      </c>
      <c r="C240" s="2">
        <v>13819151</v>
      </c>
      <c r="D240" s="2">
        <v>151</v>
      </c>
      <c r="E240" s="3" t="s">
        <v>428</v>
      </c>
      <c r="F240" s="18">
        <v>0.482897700229414</v>
      </c>
      <c r="G240" s="19">
        <v>382.5</v>
      </c>
    </row>
    <row r="241" spans="2:7">
      <c r="B241" s="5" t="str">
        <f t="shared" si="28"/>
        <v>Grupo</v>
      </c>
      <c r="C241" s="2" t="s">
        <v>430</v>
      </c>
      <c r="D241" s="2" t="s">
        <v>430</v>
      </c>
      <c r="E241" s="16" t="s">
        <v>747</v>
      </c>
      <c r="F241" s="17">
        <f>F242</f>
        <v>0.0739847162409368</v>
      </c>
      <c r="G241" s="23"/>
    </row>
    <row r="242" spans="2:7">
      <c r="B242" s="5" t="str">
        <f t="shared" ref="B242:B244" si="30">IF(LEN(C242)=1,"Division",IF(LEN(C242)=2,"Clase",IF(LEN(C242)=3,"Sublase",IF(LEN(C242)=4,"Grupo",IF(LEN(C242)=5,"Producto","Variedad")))))</f>
        <v>Producto</v>
      </c>
      <c r="C242" s="2">
        <v>13829</v>
      </c>
      <c r="D242" s="2" t="s">
        <v>432</v>
      </c>
      <c r="E242" s="16" t="s">
        <v>748</v>
      </c>
      <c r="F242" s="17">
        <f>SUM(F243)</f>
        <v>0.0739847162409368</v>
      </c>
      <c r="G242" s="24"/>
    </row>
    <row r="243" spans="2:7">
      <c r="B243" s="5" t="str">
        <f t="shared" si="30"/>
        <v>Variedad</v>
      </c>
      <c r="C243" s="2">
        <v>13829152</v>
      </c>
      <c r="D243" s="2">
        <v>152</v>
      </c>
      <c r="E243" s="3" t="s">
        <v>434</v>
      </c>
      <c r="F243" s="18">
        <v>0.0739847162409368</v>
      </c>
      <c r="G243" s="19">
        <v>57300</v>
      </c>
    </row>
    <row r="244" spans="2:7">
      <c r="B244" s="5" t="str">
        <f t="shared" si="30"/>
        <v>Grupo</v>
      </c>
      <c r="C244" s="2" t="s">
        <v>435</v>
      </c>
      <c r="D244" s="2" t="s">
        <v>435</v>
      </c>
      <c r="E244" s="16" t="s">
        <v>749</v>
      </c>
      <c r="F244" s="17">
        <f>F245+F248</f>
        <v>0.734680894693374</v>
      </c>
      <c r="G244" s="23"/>
    </row>
    <row r="245" spans="2:7">
      <c r="B245" s="5" t="str">
        <f t="shared" ref="B245:B250" si="31">IF(LEN(C245)=1,"Division",IF(LEN(C245)=2,"Clase",IF(LEN(C245)=3,"Sublase",IF(LEN(C245)=4,"Grupo",IF(LEN(C245)=5,"Producto","Variedad")))))</f>
        <v>Producto</v>
      </c>
      <c r="C245" s="2">
        <v>13832</v>
      </c>
      <c r="D245" s="2" t="s">
        <v>437</v>
      </c>
      <c r="E245" s="16" t="s">
        <v>750</v>
      </c>
      <c r="F245" s="17">
        <f>SUM(F246:F247)</f>
        <v>0.451560017487164</v>
      </c>
      <c r="G245" s="23"/>
    </row>
    <row r="246" spans="2:7">
      <c r="B246" s="5" t="str">
        <f t="shared" si="31"/>
        <v>Variedad</v>
      </c>
      <c r="C246" s="2">
        <v>13832153</v>
      </c>
      <c r="D246" s="2">
        <v>153</v>
      </c>
      <c r="E246" s="3" t="s">
        <v>751</v>
      </c>
      <c r="F246" s="18">
        <v>0.249352009656434</v>
      </c>
      <c r="G246" s="19">
        <v>52425</v>
      </c>
    </row>
    <row r="247" spans="2:7">
      <c r="B247" s="5" t="str">
        <f t="shared" si="31"/>
        <v>Variedad</v>
      </c>
      <c r="C247" s="2">
        <v>13832154</v>
      </c>
      <c r="D247" s="2">
        <v>154</v>
      </c>
      <c r="E247" s="3" t="s">
        <v>440</v>
      </c>
      <c r="F247" s="18">
        <v>0.20220800783073</v>
      </c>
      <c r="G247" s="19">
        <v>2.5</v>
      </c>
    </row>
    <row r="248" spans="2:7">
      <c r="B248" s="5" t="str">
        <f t="shared" si="31"/>
        <v>Producto</v>
      </c>
      <c r="C248" s="2">
        <v>13839</v>
      </c>
      <c r="D248" s="2" t="s">
        <v>441</v>
      </c>
      <c r="E248" s="16" t="s">
        <v>752</v>
      </c>
      <c r="F248" s="17">
        <f>SUM(F249)</f>
        <v>0.28312087720621</v>
      </c>
      <c r="G248" s="23"/>
    </row>
    <row r="249" spans="2:7">
      <c r="B249" s="5" t="str">
        <f t="shared" si="31"/>
        <v>Variedad</v>
      </c>
      <c r="C249" s="2">
        <v>13839155</v>
      </c>
      <c r="D249" s="2">
        <v>155</v>
      </c>
      <c r="E249" s="3" t="s">
        <v>443</v>
      </c>
      <c r="F249" s="18">
        <v>0.28312087720621</v>
      </c>
      <c r="G249" s="19">
        <v>219.775</v>
      </c>
    </row>
    <row r="250" spans="2:7">
      <c r="B250" s="5" t="str">
        <f t="shared" si="31"/>
        <v>Grupo</v>
      </c>
      <c r="C250" s="2" t="s">
        <v>445</v>
      </c>
      <c r="D250" s="2" t="s">
        <v>445</v>
      </c>
      <c r="E250" s="16" t="s">
        <v>753</v>
      </c>
      <c r="F250" s="17">
        <f>F251</f>
        <v>0.49344007006443</v>
      </c>
      <c r="G250" s="23"/>
    </row>
    <row r="251" spans="2:7">
      <c r="B251" s="5" t="str">
        <f t="shared" ref="B251:B260" si="32">IF(LEN(C251)=1,"Division",IF(LEN(C251)=2,"Clase",IF(LEN(C251)=3,"Sublase",IF(LEN(C251)=4,"Grupo",IF(LEN(C251)=5,"Producto","Variedad")))))</f>
        <v>Producto</v>
      </c>
      <c r="C251" s="2">
        <v>13844</v>
      </c>
      <c r="D251" s="2" t="s">
        <v>447</v>
      </c>
      <c r="E251" s="16" t="s">
        <v>754</v>
      </c>
      <c r="F251" s="17">
        <f>SUM(F252:F253)</f>
        <v>0.49344007006443</v>
      </c>
      <c r="G251" s="24"/>
    </row>
    <row r="252" spans="2:7">
      <c r="B252" s="5" t="str">
        <f t="shared" si="32"/>
        <v>Variedad</v>
      </c>
      <c r="C252" s="2">
        <v>13844156</v>
      </c>
      <c r="D252" s="2">
        <v>156</v>
      </c>
      <c r="E252" s="3" t="s">
        <v>755</v>
      </c>
      <c r="F252" s="18">
        <v>0.29132612593161</v>
      </c>
      <c r="G252" s="19">
        <v>2930.835</v>
      </c>
    </row>
    <row r="253" spans="2:7">
      <c r="B253" s="5" t="str">
        <f t="shared" si="32"/>
        <v>Variedad</v>
      </c>
      <c r="C253" s="2">
        <v>13844157</v>
      </c>
      <c r="D253" s="2">
        <v>157</v>
      </c>
      <c r="E253" s="3" t="s">
        <v>450</v>
      </c>
      <c r="F253" s="18">
        <v>0.20211394413282</v>
      </c>
      <c r="G253" s="19">
        <v>295.833333333333</v>
      </c>
    </row>
    <row r="254" spans="2:7">
      <c r="B254" s="5" t="str">
        <f t="shared" si="32"/>
        <v>Sublase</v>
      </c>
      <c r="C254" s="12" t="s">
        <v>451</v>
      </c>
      <c r="D254" s="12" t="s">
        <v>451</v>
      </c>
      <c r="E254" s="13" t="s">
        <v>756</v>
      </c>
      <c r="F254" s="17">
        <f>F255</f>
        <v>0.197685714661969</v>
      </c>
      <c r="G254" s="23"/>
    </row>
    <row r="255" spans="2:7">
      <c r="B255" s="5" t="str">
        <f t="shared" si="32"/>
        <v>Grupo</v>
      </c>
      <c r="C255" s="2" t="s">
        <v>453</v>
      </c>
      <c r="D255" s="2" t="s">
        <v>453</v>
      </c>
      <c r="E255" s="16" t="s">
        <v>757</v>
      </c>
      <c r="F255" s="17">
        <f>F256</f>
        <v>0.197685714661969</v>
      </c>
      <c r="G255" s="23"/>
    </row>
    <row r="256" spans="2:7">
      <c r="B256" s="5" t="str">
        <f t="shared" si="32"/>
        <v>Producto</v>
      </c>
      <c r="C256" s="2" t="s">
        <v>455</v>
      </c>
      <c r="D256" s="2" t="s">
        <v>455</v>
      </c>
      <c r="E256" s="16" t="s">
        <v>757</v>
      </c>
      <c r="F256" s="17">
        <f>SUM(F257:F260)</f>
        <v>0.197685714661969</v>
      </c>
      <c r="G256" s="23"/>
    </row>
    <row r="257" spans="2:7">
      <c r="B257" s="5" t="str">
        <f t="shared" si="32"/>
        <v>Variedad</v>
      </c>
      <c r="C257" s="2" t="str">
        <f t="shared" ref="C257:C260" si="33">CONCATENATE($C$256,D257)</f>
        <v>13909158</v>
      </c>
      <c r="D257" s="2">
        <v>158</v>
      </c>
      <c r="E257" s="3" t="s">
        <v>758</v>
      </c>
      <c r="F257" s="18">
        <v>0.00239138862764104</v>
      </c>
      <c r="G257" s="19">
        <v>22.75</v>
      </c>
    </row>
    <row r="258" spans="2:7">
      <c r="B258" s="5" t="str">
        <f t="shared" si="32"/>
        <v>Variedad</v>
      </c>
      <c r="C258" s="2" t="str">
        <f t="shared" si="33"/>
        <v>13909159</v>
      </c>
      <c r="D258" s="2">
        <v>159</v>
      </c>
      <c r="E258" s="3" t="s">
        <v>759</v>
      </c>
      <c r="F258" s="18">
        <v>0.159296872410987</v>
      </c>
      <c r="G258" s="19">
        <v>2450.96</v>
      </c>
    </row>
    <row r="259" spans="2:7">
      <c r="B259" s="5" t="str">
        <f t="shared" si="32"/>
        <v>Variedad</v>
      </c>
      <c r="C259" s="2" t="str">
        <f t="shared" si="33"/>
        <v>13909160</v>
      </c>
      <c r="D259" s="2">
        <v>160</v>
      </c>
      <c r="E259" s="3" t="s">
        <v>461</v>
      </c>
      <c r="F259" s="18">
        <v>0.0109330959647976</v>
      </c>
      <c r="G259" s="19">
        <v>29.25</v>
      </c>
    </row>
    <row r="260" spans="2:7">
      <c r="B260" s="5" t="str">
        <f t="shared" si="32"/>
        <v>Variedad</v>
      </c>
      <c r="C260" s="2" t="str">
        <f t="shared" si="33"/>
        <v>13909161</v>
      </c>
      <c r="D260" s="2">
        <v>161</v>
      </c>
      <c r="E260" s="3" t="s">
        <v>462</v>
      </c>
      <c r="F260" s="18">
        <v>0.0250643576585433</v>
      </c>
      <c r="G260" s="19">
        <v>121.878333333333</v>
      </c>
    </row>
    <row r="261" spans="2:7">
      <c r="B261" s="5" t="str">
        <f t="shared" ref="B261:B269" si="34">IF(LEN(C261)=1,"Division",IF(LEN(C261)=2,"Clase",IF(LEN(C261)=3,"Sublase",IF(LEN(C261)=4,"Grupo",IF(LEN(C261)=5,"Producto","Variedad")))))</f>
        <v>Division</v>
      </c>
      <c r="C261" s="6" t="s">
        <v>463</v>
      </c>
      <c r="D261" s="6" t="s">
        <v>463</v>
      </c>
      <c r="E261" s="7" t="s">
        <v>760</v>
      </c>
      <c r="F261" s="17">
        <f>F262+F267</f>
        <v>38.0780159969066</v>
      </c>
      <c r="G261" s="23"/>
    </row>
    <row r="262" spans="2:7">
      <c r="B262" s="5" t="str">
        <f t="shared" si="34"/>
        <v>Clase</v>
      </c>
      <c r="C262" s="10" t="s">
        <v>465</v>
      </c>
      <c r="D262" s="10" t="s">
        <v>465</v>
      </c>
      <c r="E262" s="11" t="s">
        <v>761</v>
      </c>
      <c r="F262" s="17">
        <f>F263</f>
        <v>0.860823931425538</v>
      </c>
      <c r="G262" s="23"/>
    </row>
    <row r="263" spans="2:7">
      <c r="B263" s="5" t="str">
        <f t="shared" si="34"/>
        <v>Sublase</v>
      </c>
      <c r="C263" s="12" t="s">
        <v>467</v>
      </c>
      <c r="D263" s="12" t="s">
        <v>467</v>
      </c>
      <c r="E263" s="13" t="s">
        <v>468</v>
      </c>
      <c r="F263" s="17">
        <f>F264</f>
        <v>0.860823931425538</v>
      </c>
      <c r="G263" s="23"/>
    </row>
    <row r="264" spans="2:7">
      <c r="B264" s="5" t="str">
        <f t="shared" si="34"/>
        <v>Grupo</v>
      </c>
      <c r="C264" s="2" t="s">
        <v>469</v>
      </c>
      <c r="D264" s="2" t="s">
        <v>469</v>
      </c>
      <c r="E264" s="16" t="s">
        <v>762</v>
      </c>
      <c r="F264" s="17">
        <f>F265</f>
        <v>0.860823931425538</v>
      </c>
      <c r="G264" s="24"/>
    </row>
    <row r="265" spans="2:7">
      <c r="B265" s="5" t="str">
        <f t="shared" si="34"/>
        <v>Producto</v>
      </c>
      <c r="C265" s="2">
        <v>21111</v>
      </c>
      <c r="D265" s="2" t="s">
        <v>471</v>
      </c>
      <c r="E265" s="16" t="s">
        <v>646</v>
      </c>
      <c r="F265" s="17">
        <f>SUM(F266)</f>
        <v>0.860823931425538</v>
      </c>
      <c r="G265" s="24"/>
    </row>
    <row r="266" spans="2:7">
      <c r="B266" s="5" t="str">
        <f t="shared" si="34"/>
        <v>Variedad</v>
      </c>
      <c r="C266" s="2">
        <v>21111162</v>
      </c>
      <c r="D266" s="2">
        <v>162</v>
      </c>
      <c r="E266" s="3" t="s">
        <v>472</v>
      </c>
      <c r="F266" s="18">
        <v>0.860823931425538</v>
      </c>
      <c r="G266" s="19">
        <v>507.5375</v>
      </c>
    </row>
    <row r="267" spans="2:7">
      <c r="B267" s="5" t="str">
        <f t="shared" si="34"/>
        <v>Clase</v>
      </c>
      <c r="C267" s="10" t="s">
        <v>474</v>
      </c>
      <c r="D267" s="10" t="s">
        <v>474</v>
      </c>
      <c r="E267" s="11" t="s">
        <v>763</v>
      </c>
      <c r="F267" s="17">
        <f>F268+F287+F294+F299+F325+F334+F363</f>
        <v>37.2171920654811</v>
      </c>
      <c r="G267" s="23"/>
    </row>
    <row r="268" spans="2:7">
      <c r="B268" s="5" t="str">
        <f t="shared" si="34"/>
        <v>Sublase</v>
      </c>
      <c r="C268" s="12" t="s">
        <v>476</v>
      </c>
      <c r="D268" s="12" t="s">
        <v>476</v>
      </c>
      <c r="E268" s="13" t="s">
        <v>477</v>
      </c>
      <c r="F268" s="17">
        <f>F269+F283</f>
        <v>1.5817281122096</v>
      </c>
      <c r="G268" s="23"/>
    </row>
    <row r="269" spans="2:7">
      <c r="B269" s="5" t="str">
        <f t="shared" si="34"/>
        <v>Grupo</v>
      </c>
      <c r="C269" s="2" t="s">
        <v>478</v>
      </c>
      <c r="D269" s="2" t="s">
        <v>478</v>
      </c>
      <c r="E269" s="16" t="s">
        <v>665</v>
      </c>
      <c r="F269" s="17">
        <f>F270+F273+F276+F278+F281</f>
        <v>1.48128978984868</v>
      </c>
      <c r="G269" s="23"/>
    </row>
    <row r="270" spans="2:7">
      <c r="B270" s="5" t="str">
        <f t="shared" ref="B270:B305" si="35">IF(LEN(C270)=1,"Division",IF(LEN(C270)=2,"Clase",IF(LEN(C270)=3,"Sublase",IF(LEN(C270)=4,"Grupo",IF(LEN(C270)=5,"Producto","Variedad")))))</f>
        <v>Producto</v>
      </c>
      <c r="C270" s="2">
        <v>23112</v>
      </c>
      <c r="D270" s="2" t="s">
        <v>480</v>
      </c>
      <c r="E270" s="16" t="s">
        <v>667</v>
      </c>
      <c r="F270" s="17">
        <f>SUM(F271:F272)</f>
        <v>0.41787074229716</v>
      </c>
      <c r="G270" s="23"/>
    </row>
    <row r="271" spans="2:7">
      <c r="B271" s="5" t="str">
        <f t="shared" si="35"/>
        <v>Variedad</v>
      </c>
      <c r="C271" s="2">
        <v>23112163</v>
      </c>
      <c r="D271" s="2">
        <v>163</v>
      </c>
      <c r="E271" s="3" t="s">
        <v>481</v>
      </c>
      <c r="F271" s="18">
        <v>0.315200216028136</v>
      </c>
      <c r="G271" s="19">
        <v>1186.2</v>
      </c>
    </row>
    <row r="272" spans="2:7">
      <c r="B272" s="5" t="str">
        <f t="shared" si="35"/>
        <v>Variedad</v>
      </c>
      <c r="C272" s="2">
        <v>23112164</v>
      </c>
      <c r="D272" s="2">
        <v>164</v>
      </c>
      <c r="E272" s="3" t="s">
        <v>483</v>
      </c>
      <c r="F272" s="18">
        <v>0.102670526269024</v>
      </c>
      <c r="G272" s="19">
        <v>91.99</v>
      </c>
    </row>
    <row r="273" spans="2:7">
      <c r="B273" s="5" t="str">
        <f t="shared" si="35"/>
        <v>Producto</v>
      </c>
      <c r="C273" s="2">
        <v>23113</v>
      </c>
      <c r="D273" s="2" t="s">
        <v>485</v>
      </c>
      <c r="E273" s="16" t="s">
        <v>764</v>
      </c>
      <c r="F273" s="17">
        <f>SUM(F274:F275)</f>
        <v>0.214193893645215</v>
      </c>
      <c r="G273" s="23"/>
    </row>
    <row r="274" spans="2:7">
      <c r="B274" s="5" t="str">
        <f t="shared" si="35"/>
        <v>Variedad</v>
      </c>
      <c r="C274" s="2">
        <v>23113165</v>
      </c>
      <c r="D274" s="2">
        <v>165</v>
      </c>
      <c r="E274" s="3" t="s">
        <v>487</v>
      </c>
      <c r="F274" s="18">
        <v>0.128516336187129</v>
      </c>
      <c r="G274" s="19">
        <v>97.44</v>
      </c>
    </row>
    <row r="275" spans="2:7">
      <c r="B275" s="5" t="str">
        <f t="shared" si="35"/>
        <v>Variedad</v>
      </c>
      <c r="C275" s="2">
        <v>23113166</v>
      </c>
      <c r="D275" s="2">
        <v>166</v>
      </c>
      <c r="E275" s="3" t="s">
        <v>765</v>
      </c>
      <c r="F275" s="18">
        <v>0.0856775574580863</v>
      </c>
      <c r="G275" s="19">
        <v>425.0625</v>
      </c>
    </row>
    <row r="276" spans="2:7">
      <c r="B276" s="5" t="str">
        <f t="shared" si="35"/>
        <v>Producto</v>
      </c>
      <c r="C276" s="2">
        <v>23114</v>
      </c>
      <c r="D276" s="2" t="s">
        <v>490</v>
      </c>
      <c r="E276" s="16" t="s">
        <v>766</v>
      </c>
      <c r="F276" s="17">
        <f>SUM(F277)</f>
        <v>0.0454761801050648</v>
      </c>
      <c r="G276" s="23"/>
    </row>
    <row r="277" spans="2:7">
      <c r="B277" s="5" t="str">
        <f t="shared" si="35"/>
        <v>Variedad</v>
      </c>
      <c r="C277" s="2">
        <v>23114167</v>
      </c>
      <c r="D277" s="2">
        <v>167</v>
      </c>
      <c r="E277" s="3" t="s">
        <v>492</v>
      </c>
      <c r="F277" s="18">
        <v>0.0454761801050648</v>
      </c>
      <c r="G277" s="19">
        <v>69.25</v>
      </c>
    </row>
    <row r="278" spans="2:7">
      <c r="B278" s="5" t="str">
        <f t="shared" si="35"/>
        <v>Producto</v>
      </c>
      <c r="C278" s="2">
        <v>23115</v>
      </c>
      <c r="D278" s="2" t="s">
        <v>494</v>
      </c>
      <c r="E278" s="16" t="s">
        <v>767</v>
      </c>
      <c r="F278" s="17">
        <f>SUM(F279:F280)</f>
        <v>0.408985340679178</v>
      </c>
      <c r="G278" s="23"/>
    </row>
    <row r="279" spans="2:7">
      <c r="B279" s="5" t="str">
        <f t="shared" si="35"/>
        <v>Variedad</v>
      </c>
      <c r="C279" s="2">
        <v>23115168</v>
      </c>
      <c r="D279" s="2">
        <v>168</v>
      </c>
      <c r="E279" s="3" t="s">
        <v>124</v>
      </c>
      <c r="F279" s="18">
        <v>0.286290100258878</v>
      </c>
      <c r="G279" s="19">
        <v>267.36</v>
      </c>
    </row>
    <row r="280" spans="2:7">
      <c r="B280" s="5" t="str">
        <f t="shared" si="35"/>
        <v>Variedad</v>
      </c>
      <c r="C280" s="2">
        <v>23115169</v>
      </c>
      <c r="D280" s="2">
        <v>169</v>
      </c>
      <c r="E280" s="3" t="s">
        <v>128</v>
      </c>
      <c r="F280" s="18">
        <v>0.1226952404203</v>
      </c>
      <c r="G280" s="19">
        <v>25.44</v>
      </c>
    </row>
    <row r="281" spans="2:7">
      <c r="B281" s="5" t="str">
        <f t="shared" si="35"/>
        <v>Producto</v>
      </c>
      <c r="C281" s="2">
        <v>23117</v>
      </c>
      <c r="D281" s="2" t="s">
        <v>498</v>
      </c>
      <c r="E281" s="16" t="s">
        <v>768</v>
      </c>
      <c r="F281" s="17">
        <f>SUM(F282)</f>
        <v>0.394763633122057</v>
      </c>
      <c r="G281" s="23"/>
    </row>
    <row r="282" spans="2:7">
      <c r="B282" s="5" t="str">
        <f t="shared" si="35"/>
        <v>Variedad</v>
      </c>
      <c r="C282" s="2">
        <v>23117170</v>
      </c>
      <c r="D282" s="2">
        <v>170</v>
      </c>
      <c r="E282" s="26" t="s">
        <v>500</v>
      </c>
      <c r="F282" s="27">
        <v>0.394763633122057</v>
      </c>
      <c r="G282" s="28">
        <v>53.28</v>
      </c>
    </row>
    <row r="283" spans="2:7">
      <c r="B283" s="5" t="str">
        <f t="shared" si="35"/>
        <v>Grupo</v>
      </c>
      <c r="C283" s="2" t="s">
        <v>502</v>
      </c>
      <c r="D283" s="2" t="s">
        <v>502</v>
      </c>
      <c r="E283" s="16" t="s">
        <v>679</v>
      </c>
      <c r="F283" s="17">
        <f>F284</f>
        <v>0.100438322360924</v>
      </c>
      <c r="G283" s="24"/>
    </row>
    <row r="284" spans="2:7">
      <c r="B284" s="5" t="str">
        <f t="shared" si="35"/>
        <v>Producto</v>
      </c>
      <c r="C284" s="2">
        <v>23131</v>
      </c>
      <c r="D284" s="2" t="s">
        <v>503</v>
      </c>
      <c r="E284" s="16" t="s">
        <v>679</v>
      </c>
      <c r="F284" s="17">
        <f>SUM(F285:F286)</f>
        <v>0.100438322360924</v>
      </c>
      <c r="G284" s="23"/>
    </row>
    <row r="285" spans="2:7">
      <c r="B285" s="5" t="str">
        <f t="shared" si="35"/>
        <v>Variedad</v>
      </c>
      <c r="C285" s="2">
        <v>23131171</v>
      </c>
      <c r="D285" s="2">
        <v>171</v>
      </c>
      <c r="E285" s="3" t="s">
        <v>505</v>
      </c>
      <c r="F285" s="18">
        <v>0.028121427840626</v>
      </c>
      <c r="G285" s="19">
        <v>129.03</v>
      </c>
    </row>
    <row r="286" spans="2:7">
      <c r="B286" s="5" t="str">
        <f t="shared" si="35"/>
        <v>Variedad</v>
      </c>
      <c r="C286" s="2">
        <v>23131172</v>
      </c>
      <c r="D286" s="2">
        <v>172</v>
      </c>
      <c r="E286" s="3" t="s">
        <v>507</v>
      </c>
      <c r="F286" s="18">
        <v>0.0723168945202976</v>
      </c>
      <c r="G286" s="19">
        <v>372</v>
      </c>
    </row>
    <row r="287" spans="2:7">
      <c r="B287" s="5" t="str">
        <f t="shared" si="35"/>
        <v>Sublase</v>
      </c>
      <c r="C287" s="12" t="s">
        <v>508</v>
      </c>
      <c r="D287" s="12" t="s">
        <v>508</v>
      </c>
      <c r="E287" s="13" t="s">
        <v>509</v>
      </c>
      <c r="F287" s="17">
        <f>F288+F291</f>
        <v>2.16235437673321</v>
      </c>
      <c r="G287" s="24"/>
    </row>
    <row r="288" spans="2:7">
      <c r="B288" s="5" t="str">
        <f t="shared" si="35"/>
        <v>Grupo</v>
      </c>
      <c r="C288" s="2" t="s">
        <v>510</v>
      </c>
      <c r="D288" s="2" t="s">
        <v>510</v>
      </c>
      <c r="E288" s="16" t="s">
        <v>198</v>
      </c>
      <c r="F288" s="17">
        <f>F289</f>
        <v>1.57416683803143</v>
      </c>
      <c r="G288" s="24"/>
    </row>
    <row r="289" spans="2:7">
      <c r="B289" s="5" t="str">
        <f t="shared" si="35"/>
        <v>Producto</v>
      </c>
      <c r="C289" s="2">
        <v>23211</v>
      </c>
      <c r="D289" s="2" t="s">
        <v>512</v>
      </c>
      <c r="E289" s="16" t="s">
        <v>198</v>
      </c>
      <c r="F289" s="17">
        <f>SUM(F290)</f>
        <v>1.57416683803143</v>
      </c>
      <c r="G289" s="23"/>
    </row>
    <row r="290" spans="2:7">
      <c r="B290" s="5" t="str">
        <f t="shared" si="35"/>
        <v>Variedad</v>
      </c>
      <c r="C290" s="2">
        <v>23211173</v>
      </c>
      <c r="D290" s="2">
        <v>173</v>
      </c>
      <c r="E290" s="3" t="s">
        <v>514</v>
      </c>
      <c r="F290" s="18">
        <v>1.57416683803143</v>
      </c>
      <c r="G290" s="19">
        <v>211.765</v>
      </c>
    </row>
    <row r="291" spans="2:7">
      <c r="B291" s="5" t="str">
        <f t="shared" si="35"/>
        <v>Grupo</v>
      </c>
      <c r="C291" s="2" t="s">
        <v>516</v>
      </c>
      <c r="D291" s="2" t="s">
        <v>516</v>
      </c>
      <c r="E291" s="16" t="s">
        <v>695</v>
      </c>
      <c r="F291" s="17">
        <f>F292</f>
        <v>0.588187538701785</v>
      </c>
      <c r="G291" s="23"/>
    </row>
    <row r="292" spans="2:7">
      <c r="B292" s="5" t="str">
        <f t="shared" si="35"/>
        <v>Producto</v>
      </c>
      <c r="C292" s="2">
        <v>23221</v>
      </c>
      <c r="D292" s="2" t="s">
        <v>517</v>
      </c>
      <c r="E292" s="16" t="s">
        <v>695</v>
      </c>
      <c r="F292" s="17">
        <f>SUM(F293)</f>
        <v>0.588187538701785</v>
      </c>
      <c r="G292" s="23"/>
    </row>
    <row r="293" spans="2:7">
      <c r="B293" s="5" t="str">
        <f t="shared" si="35"/>
        <v>Variedad</v>
      </c>
      <c r="C293" s="2">
        <v>23221174</v>
      </c>
      <c r="D293" s="2">
        <v>174</v>
      </c>
      <c r="E293" s="3" t="s">
        <v>518</v>
      </c>
      <c r="F293" s="18">
        <v>0.588187538701785</v>
      </c>
      <c r="G293" s="19">
        <v>125</v>
      </c>
    </row>
    <row r="294" spans="2:7">
      <c r="B294" s="5" t="str">
        <f t="shared" si="35"/>
        <v>Sublase</v>
      </c>
      <c r="C294" s="12" t="s">
        <v>519</v>
      </c>
      <c r="D294" s="12" t="s">
        <v>519</v>
      </c>
      <c r="E294" s="13" t="s">
        <v>520</v>
      </c>
      <c r="F294" s="17">
        <f>F295</f>
        <v>1.45146797977659</v>
      </c>
      <c r="G294" s="23"/>
    </row>
    <row r="295" spans="2:7">
      <c r="B295" s="5" t="str">
        <f t="shared" si="35"/>
        <v>Grupo</v>
      </c>
      <c r="C295" s="2" t="s">
        <v>521</v>
      </c>
      <c r="D295" s="2" t="s">
        <v>521</v>
      </c>
      <c r="E295" s="16" t="s">
        <v>705</v>
      </c>
      <c r="F295" s="17">
        <f>F296</f>
        <v>1.45146797977659</v>
      </c>
      <c r="G295" s="23"/>
    </row>
    <row r="296" spans="2:7">
      <c r="B296" s="5" t="str">
        <f t="shared" si="35"/>
        <v>Producto</v>
      </c>
      <c r="C296" s="2">
        <v>23411</v>
      </c>
      <c r="D296" s="2" t="s">
        <v>523</v>
      </c>
      <c r="E296" s="16" t="s">
        <v>705</v>
      </c>
      <c r="F296" s="17">
        <f>SUM(F297:F298)</f>
        <v>1.45146797977659</v>
      </c>
      <c r="G296" s="23"/>
    </row>
    <row r="297" spans="2:7">
      <c r="B297" s="5" t="str">
        <f t="shared" si="35"/>
        <v>Variedad</v>
      </c>
      <c r="C297" s="2">
        <v>23411175</v>
      </c>
      <c r="D297" s="2">
        <v>175</v>
      </c>
      <c r="E297" s="3" t="s">
        <v>524</v>
      </c>
      <c r="F297" s="18">
        <v>1.37889421900431</v>
      </c>
      <c r="G297" s="19">
        <v>77.8183333333333</v>
      </c>
    </row>
    <row r="298" spans="2:7">
      <c r="B298" s="5" t="str">
        <f t="shared" si="35"/>
        <v>Variedad</v>
      </c>
      <c r="C298" s="2">
        <v>23411176</v>
      </c>
      <c r="D298" s="2">
        <v>176</v>
      </c>
      <c r="E298" s="3" t="s">
        <v>526</v>
      </c>
      <c r="F298" s="18">
        <v>0.0725737607722832</v>
      </c>
      <c r="G298" s="19">
        <v>24.97</v>
      </c>
    </row>
    <row r="299" spans="2:7">
      <c r="B299" s="5" t="str">
        <f t="shared" si="35"/>
        <v>Sublase</v>
      </c>
      <c r="C299" s="12" t="s">
        <v>528</v>
      </c>
      <c r="D299" s="12" t="s">
        <v>528</v>
      </c>
      <c r="E299" s="13" t="s">
        <v>529</v>
      </c>
      <c r="F299" s="17">
        <f>F300+F305+F318+F322</f>
        <v>13.6326445024616</v>
      </c>
      <c r="G299" s="24"/>
    </row>
    <row r="300" spans="2:7">
      <c r="B300" s="5" t="str">
        <f t="shared" si="35"/>
        <v>Grupo</v>
      </c>
      <c r="C300" s="2" t="s">
        <v>530</v>
      </c>
      <c r="D300" s="2" t="s">
        <v>530</v>
      </c>
      <c r="E300" s="16" t="s">
        <v>708</v>
      </c>
      <c r="F300" s="17">
        <f>F301</f>
        <v>5.28128591153005</v>
      </c>
      <c r="G300" s="24"/>
    </row>
    <row r="301" spans="2:7">
      <c r="B301" s="5" t="str">
        <f t="shared" si="35"/>
        <v>Producto</v>
      </c>
      <c r="C301" s="2">
        <v>23512</v>
      </c>
      <c r="D301" s="2" t="s">
        <v>532</v>
      </c>
      <c r="E301" s="16" t="s">
        <v>769</v>
      </c>
      <c r="F301" s="17">
        <f>SUM(F302:F304)</f>
        <v>5.28128591153005</v>
      </c>
      <c r="G301" s="23"/>
    </row>
    <row r="302" spans="2:7">
      <c r="B302" s="5" t="str">
        <f t="shared" si="35"/>
        <v>Variedad</v>
      </c>
      <c r="C302" s="2">
        <v>23512177</v>
      </c>
      <c r="D302" s="2">
        <v>177</v>
      </c>
      <c r="E302" s="3" t="s">
        <v>534</v>
      </c>
      <c r="F302" s="18">
        <v>3.43283656606144</v>
      </c>
      <c r="G302" s="19">
        <v>2600</v>
      </c>
    </row>
    <row r="303" spans="2:7">
      <c r="B303" s="5" t="str">
        <f t="shared" si="35"/>
        <v>Variedad</v>
      </c>
      <c r="C303" s="2">
        <v>23512178</v>
      </c>
      <c r="D303" s="2">
        <v>178</v>
      </c>
      <c r="E303" s="3" t="s">
        <v>770</v>
      </c>
      <c r="F303" s="18">
        <v>1.4787609235087</v>
      </c>
      <c r="G303" s="19">
        <v>7740</v>
      </c>
    </row>
    <row r="304" spans="2:7">
      <c r="B304" s="5" t="str">
        <f t="shared" si="35"/>
        <v>Variedad</v>
      </c>
      <c r="C304" s="2">
        <v>23512179</v>
      </c>
      <c r="D304" s="2">
        <v>179</v>
      </c>
      <c r="E304" s="3" t="s">
        <v>771</v>
      </c>
      <c r="F304" s="18">
        <v>0.369688421959908</v>
      </c>
      <c r="G304" s="19">
        <v>8940</v>
      </c>
    </row>
    <row r="305" spans="2:7">
      <c r="B305" s="5" t="str">
        <f t="shared" si="35"/>
        <v>Grupo</v>
      </c>
      <c r="C305" s="2" t="s">
        <v>539</v>
      </c>
      <c r="D305" s="2" t="s">
        <v>539</v>
      </c>
      <c r="E305" s="16" t="s">
        <v>772</v>
      </c>
      <c r="F305" s="17">
        <f>F306+F308+F313+F316</f>
        <v>2.28483254708141</v>
      </c>
      <c r="G305" s="23"/>
    </row>
    <row r="306" spans="2:7">
      <c r="B306" s="5" t="str">
        <f t="shared" ref="B306:B318" si="36">IF(LEN(C306)=1,"Division",IF(LEN(C306)=2,"Clase",IF(LEN(C306)=3,"Sublase",IF(LEN(C306)=4,"Grupo",IF(LEN(C306)=5,"Producto","Variedad")))))</f>
        <v>Producto</v>
      </c>
      <c r="C306" s="2">
        <v>23521</v>
      </c>
      <c r="D306" s="2" t="s">
        <v>541</v>
      </c>
      <c r="E306" s="16" t="s">
        <v>773</v>
      </c>
      <c r="F306" s="17">
        <f>SUM(F307)</f>
        <v>0.318278993217428</v>
      </c>
      <c r="G306" s="24"/>
    </row>
    <row r="307" spans="2:7">
      <c r="B307" s="5" t="str">
        <f t="shared" si="36"/>
        <v>Variedad</v>
      </c>
      <c r="C307" s="2">
        <v>23521180</v>
      </c>
      <c r="D307" s="2">
        <v>180</v>
      </c>
      <c r="E307" s="3" t="s">
        <v>314</v>
      </c>
      <c r="F307" s="18">
        <v>0.318278993217428</v>
      </c>
      <c r="G307" s="19">
        <v>3800</v>
      </c>
    </row>
    <row r="308" spans="2:7">
      <c r="B308" s="5" t="str">
        <f t="shared" si="36"/>
        <v>Producto</v>
      </c>
      <c r="C308" s="2" t="s">
        <v>544</v>
      </c>
      <c r="D308" s="2" t="s">
        <v>544</v>
      </c>
      <c r="E308" s="16" t="s">
        <v>774</v>
      </c>
      <c r="F308" s="17">
        <f>SUM(F309:F312)</f>
        <v>1.08232585083147</v>
      </c>
      <c r="G308" s="24"/>
    </row>
    <row r="309" spans="2:7">
      <c r="B309" s="5" t="str">
        <f t="shared" si="36"/>
        <v>Variedad</v>
      </c>
      <c r="C309" s="2" t="str">
        <f t="shared" ref="C309:C312" si="37">CONCATENATE($C$308,D309)</f>
        <v>23522181</v>
      </c>
      <c r="D309" s="2">
        <v>181</v>
      </c>
      <c r="E309" s="3" t="s">
        <v>546</v>
      </c>
      <c r="F309" s="18">
        <v>0.167758987388373</v>
      </c>
      <c r="G309" s="19">
        <v>85.7</v>
      </c>
    </row>
    <row r="310" spans="2:7">
      <c r="B310" s="5" t="str">
        <f t="shared" si="36"/>
        <v>Variedad</v>
      </c>
      <c r="C310" s="2" t="str">
        <f t="shared" si="37"/>
        <v>23522182</v>
      </c>
      <c r="D310" s="2">
        <v>182</v>
      </c>
      <c r="E310" s="29" t="s">
        <v>775</v>
      </c>
      <c r="F310" s="18">
        <v>0.705676715226206</v>
      </c>
      <c r="G310" s="19">
        <v>68.8333333333333</v>
      </c>
    </row>
    <row r="311" spans="2:7">
      <c r="B311" s="5" t="str">
        <f t="shared" si="36"/>
        <v>Variedad</v>
      </c>
      <c r="C311" s="2" t="str">
        <f t="shared" si="37"/>
        <v>23522183</v>
      </c>
      <c r="D311" s="2">
        <v>183</v>
      </c>
      <c r="E311" s="3" t="s">
        <v>550</v>
      </c>
      <c r="F311" s="18">
        <v>0.129880259806828</v>
      </c>
      <c r="G311" s="19">
        <v>30.6</v>
      </c>
    </row>
    <row r="312" spans="2:7">
      <c r="B312" s="5" t="str">
        <f t="shared" si="36"/>
        <v>Variedad</v>
      </c>
      <c r="C312" s="2" t="str">
        <f t="shared" si="37"/>
        <v>23522184</v>
      </c>
      <c r="D312" s="2">
        <v>184</v>
      </c>
      <c r="E312" s="3" t="s">
        <v>776</v>
      </c>
      <c r="F312" s="18">
        <v>0.0790098884100645</v>
      </c>
      <c r="G312" s="19">
        <v>69.1666666666667</v>
      </c>
    </row>
    <row r="313" spans="2:7">
      <c r="B313" s="5" t="str">
        <f t="shared" si="36"/>
        <v>Producto</v>
      </c>
      <c r="C313" s="2">
        <v>23523</v>
      </c>
      <c r="D313" s="2" t="s">
        <v>553</v>
      </c>
      <c r="E313" s="16" t="s">
        <v>554</v>
      </c>
      <c r="F313" s="17">
        <f>SUM(F314:F315)</f>
        <v>0.573719818396283</v>
      </c>
      <c r="G313" s="4"/>
    </row>
    <row r="314" spans="2:7">
      <c r="B314" s="5" t="str">
        <f t="shared" si="36"/>
        <v>Variedad</v>
      </c>
      <c r="C314" s="2">
        <v>23523185</v>
      </c>
      <c r="D314" s="2">
        <v>185</v>
      </c>
      <c r="E314" s="3" t="s">
        <v>555</v>
      </c>
      <c r="F314" s="18">
        <v>0.487662388312021</v>
      </c>
      <c r="G314" s="19">
        <v>1028</v>
      </c>
    </row>
    <row r="315" spans="2:7">
      <c r="B315" s="5" t="str">
        <f t="shared" si="36"/>
        <v>Variedad</v>
      </c>
      <c r="C315" s="2">
        <v>23523186</v>
      </c>
      <c r="D315" s="2">
        <v>186</v>
      </c>
      <c r="E315" s="3" t="s">
        <v>722</v>
      </c>
      <c r="F315" s="18">
        <v>0.0860574300842622</v>
      </c>
      <c r="G315" s="19">
        <v>161.99</v>
      </c>
    </row>
    <row r="316" spans="2:7">
      <c r="B316" s="5" t="str">
        <f t="shared" si="36"/>
        <v>Producto</v>
      </c>
      <c r="C316" s="2">
        <v>23529</v>
      </c>
      <c r="D316" s="2" t="s">
        <v>559</v>
      </c>
      <c r="E316" s="16" t="s">
        <v>777</v>
      </c>
      <c r="F316" s="17">
        <f>SUM(F317)</f>
        <v>0.310507884636229</v>
      </c>
      <c r="G316" s="24"/>
    </row>
    <row r="317" spans="2:7">
      <c r="B317" s="5" t="str">
        <f t="shared" si="36"/>
        <v>Variedad</v>
      </c>
      <c r="C317" s="2">
        <v>23529187</v>
      </c>
      <c r="D317" s="2">
        <v>187</v>
      </c>
      <c r="E317" s="3" t="s">
        <v>561</v>
      </c>
      <c r="F317" s="18">
        <v>0.310507884636229</v>
      </c>
      <c r="G317" s="19">
        <v>128</v>
      </c>
    </row>
    <row r="318" spans="2:7">
      <c r="B318" s="5" t="str">
        <f t="shared" si="36"/>
        <v>Grupo</v>
      </c>
      <c r="C318" s="2" t="s">
        <v>563</v>
      </c>
      <c r="D318" s="2" t="s">
        <v>563</v>
      </c>
      <c r="E318" s="16" t="s">
        <v>725</v>
      </c>
      <c r="F318" s="17">
        <f>F319</f>
        <v>5.55939247007074</v>
      </c>
      <c r="G318" s="4"/>
    </row>
    <row r="319" spans="2:7">
      <c r="B319" s="5" t="str">
        <f t="shared" ref="B319:B326" si="38">IF(LEN(C319)=1,"Division",IF(LEN(C319)=2,"Clase",IF(LEN(C319)=3,"Sublase",IF(LEN(C319)=4,"Grupo",IF(LEN(C319)=5,"Producto","Variedad")))))</f>
        <v>Producto</v>
      </c>
      <c r="C319" s="2">
        <v>23531</v>
      </c>
      <c r="D319" s="2" t="s">
        <v>564</v>
      </c>
      <c r="E319" s="16" t="s">
        <v>725</v>
      </c>
      <c r="F319" s="17">
        <f>SUM(F320:F321)</f>
        <v>5.55939247007074</v>
      </c>
      <c r="G319" s="4"/>
    </row>
    <row r="320" spans="2:7">
      <c r="B320" s="5" t="str">
        <f t="shared" si="38"/>
        <v>Variedad</v>
      </c>
      <c r="C320" s="2">
        <v>23531188</v>
      </c>
      <c r="D320" s="2">
        <v>188</v>
      </c>
      <c r="E320" s="3" t="s">
        <v>565</v>
      </c>
      <c r="F320" s="18">
        <v>5.00345430841403</v>
      </c>
      <c r="G320" s="19">
        <v>23.75</v>
      </c>
    </row>
    <row r="321" spans="2:7">
      <c r="B321" s="5" t="str">
        <f t="shared" si="38"/>
        <v>Variedad</v>
      </c>
      <c r="C321" s="2">
        <v>23531189</v>
      </c>
      <c r="D321" s="2">
        <v>189</v>
      </c>
      <c r="E321" s="3" t="s">
        <v>567</v>
      </c>
      <c r="F321" s="18">
        <v>0.555938161656714</v>
      </c>
      <c r="G321" s="19">
        <v>2917.445</v>
      </c>
    </row>
    <row r="322" spans="2:7">
      <c r="B322" s="5" t="str">
        <f t="shared" si="38"/>
        <v>Grupo</v>
      </c>
      <c r="C322" s="2" t="s">
        <v>568</v>
      </c>
      <c r="D322" s="2" t="s">
        <v>568</v>
      </c>
      <c r="E322" s="16" t="s">
        <v>778</v>
      </c>
      <c r="F322" s="17">
        <f>F323</f>
        <v>0.50713357377944</v>
      </c>
      <c r="G322" s="24"/>
    </row>
    <row r="323" spans="2:7">
      <c r="B323" s="5" t="str">
        <f t="shared" si="38"/>
        <v>Producto</v>
      </c>
      <c r="C323" s="2">
        <v>23551</v>
      </c>
      <c r="D323" s="2" t="s">
        <v>570</v>
      </c>
      <c r="E323" s="16" t="s">
        <v>779</v>
      </c>
      <c r="F323" s="17">
        <f>SUM(F324)</f>
        <v>0.50713357377944</v>
      </c>
      <c r="G323" s="24"/>
    </row>
    <row r="324" spans="2:7">
      <c r="B324" s="5" t="str">
        <f t="shared" si="38"/>
        <v>Variedad</v>
      </c>
      <c r="C324" s="2">
        <v>23551190</v>
      </c>
      <c r="D324" s="2">
        <v>190</v>
      </c>
      <c r="E324" s="3" t="s">
        <v>572</v>
      </c>
      <c r="F324" s="18">
        <v>0.50713357377944</v>
      </c>
      <c r="G324" s="19">
        <v>75.76</v>
      </c>
    </row>
    <row r="325" spans="2:7">
      <c r="B325" s="5" t="str">
        <f t="shared" si="38"/>
        <v>Sublase</v>
      </c>
      <c r="C325" s="12" t="s">
        <v>573</v>
      </c>
      <c r="D325" s="12" t="s">
        <v>573</v>
      </c>
      <c r="E325" s="13" t="s">
        <v>574</v>
      </c>
      <c r="F325" s="17">
        <f>F326+F330</f>
        <v>2.52332381746375</v>
      </c>
      <c r="G325" s="4"/>
    </row>
    <row r="326" spans="2:7">
      <c r="B326" s="5" t="str">
        <f t="shared" si="38"/>
        <v>Grupo</v>
      </c>
      <c r="C326" s="2" t="s">
        <v>575</v>
      </c>
      <c r="D326" s="2" t="s">
        <v>575</v>
      </c>
      <c r="E326" s="16" t="s">
        <v>780</v>
      </c>
      <c r="F326" s="17">
        <f>F327</f>
        <v>2.20033802151628</v>
      </c>
      <c r="G326" s="4"/>
    </row>
    <row r="327" spans="2:7">
      <c r="B327" s="5" t="str">
        <f t="shared" ref="B327:B330" si="39">IF(LEN(C327)=1,"Division",IF(LEN(C327)=2,"Clase",IF(LEN(C327)=3,"Sublase",IF(LEN(C327)=4,"Grupo",IF(LEN(C327)=5,"Producto","Variedad")))))</f>
        <v>Producto</v>
      </c>
      <c r="C327" s="2">
        <v>23711</v>
      </c>
      <c r="D327" s="2" t="s">
        <v>577</v>
      </c>
      <c r="E327" s="16" t="s">
        <v>780</v>
      </c>
      <c r="F327" s="17">
        <f>SUM(F328:F329)</f>
        <v>2.20033802151628</v>
      </c>
      <c r="G327" s="4"/>
    </row>
    <row r="328" spans="2:7">
      <c r="B328" s="5" t="str">
        <f t="shared" si="39"/>
        <v>Variedad</v>
      </c>
      <c r="C328" s="2">
        <v>23711191</v>
      </c>
      <c r="D328" s="2">
        <v>191</v>
      </c>
      <c r="E328" s="3" t="s">
        <v>579</v>
      </c>
      <c r="F328" s="18">
        <v>1.32020208934286</v>
      </c>
      <c r="G328" s="19">
        <v>96.73</v>
      </c>
    </row>
    <row r="329" spans="2:7">
      <c r="B329" s="5" t="str">
        <f t="shared" si="39"/>
        <v>Variedad</v>
      </c>
      <c r="C329" s="2">
        <v>23711192</v>
      </c>
      <c r="D329" s="2">
        <v>192</v>
      </c>
      <c r="E329" s="3" t="s">
        <v>781</v>
      </c>
      <c r="F329" s="18">
        <v>0.880135932173417</v>
      </c>
      <c r="G329" s="19">
        <v>7.25</v>
      </c>
    </row>
    <row r="330" spans="2:7">
      <c r="B330" s="5" t="str">
        <f t="shared" si="39"/>
        <v>Grupo</v>
      </c>
      <c r="C330" s="14" t="s">
        <v>581</v>
      </c>
      <c r="D330" s="14" t="s">
        <v>581</v>
      </c>
      <c r="E330" s="15" t="s">
        <v>782</v>
      </c>
      <c r="F330" s="17">
        <f>F331</f>
        <v>0.322985795947476</v>
      </c>
      <c r="G330" s="24"/>
    </row>
    <row r="331" spans="2:7">
      <c r="B331" s="5" t="str">
        <f t="shared" ref="B331:B335" si="40">IF(LEN(C331)=1,"Division",IF(LEN(C331)=2,"Clase",IF(LEN(C331)=3,"Sublase",IF(LEN(C331)=4,"Grupo",IF(LEN(C331)=5,"Producto","Variedad")))))</f>
        <v>Producto</v>
      </c>
      <c r="C331" s="2">
        <v>23721</v>
      </c>
      <c r="D331" s="2" t="s">
        <v>583</v>
      </c>
      <c r="E331" s="16" t="s">
        <v>782</v>
      </c>
      <c r="F331" s="17">
        <f>SUM(F332:F333)</f>
        <v>0.322985795947476</v>
      </c>
      <c r="G331" s="24"/>
    </row>
    <row r="332" spans="2:7">
      <c r="B332" s="5" t="str">
        <f t="shared" si="40"/>
        <v>Variedad</v>
      </c>
      <c r="C332" s="2">
        <v>23721193</v>
      </c>
      <c r="D332" s="2">
        <v>193</v>
      </c>
      <c r="E332" s="3" t="s">
        <v>585</v>
      </c>
      <c r="F332" s="18">
        <v>0.226089333596326</v>
      </c>
      <c r="G332" s="19">
        <v>2.75</v>
      </c>
    </row>
    <row r="333" spans="2:7">
      <c r="B333" s="5" t="str">
        <f t="shared" si="40"/>
        <v>Variedad</v>
      </c>
      <c r="C333" s="2">
        <v>23721194</v>
      </c>
      <c r="D333" s="2">
        <v>194</v>
      </c>
      <c r="E333" s="3" t="s">
        <v>586</v>
      </c>
      <c r="F333" s="18">
        <v>0.0968964623511496</v>
      </c>
      <c r="G333" s="19">
        <v>2.6</v>
      </c>
    </row>
    <row r="334" spans="2:7">
      <c r="B334" s="5" t="str">
        <f t="shared" si="40"/>
        <v>Sublase</v>
      </c>
      <c r="C334" s="12" t="s">
        <v>587</v>
      </c>
      <c r="D334" s="12" t="s">
        <v>587</v>
      </c>
      <c r="E334" s="13" t="s">
        <v>588</v>
      </c>
      <c r="F334" s="17">
        <f>F335+F345+F351+F355+F359</f>
        <v>15.411624189189</v>
      </c>
      <c r="G334" s="4"/>
    </row>
    <row r="335" spans="2:7">
      <c r="B335" s="5" t="str">
        <f t="shared" si="40"/>
        <v>Grupo</v>
      </c>
      <c r="C335" s="14" t="s">
        <v>589</v>
      </c>
      <c r="D335" s="14" t="s">
        <v>589</v>
      </c>
      <c r="E335" s="15" t="s">
        <v>741</v>
      </c>
      <c r="F335" s="17">
        <f>F336+F341</f>
        <v>1.50571379079452</v>
      </c>
      <c r="G335" s="4"/>
    </row>
    <row r="336" spans="2:7">
      <c r="B336" s="5" t="str">
        <f t="shared" ref="B336:B345" si="41">IF(LEN(C336)=1,"Division",IF(LEN(C336)=2,"Clase",IF(LEN(C336)=3,"Sublase",IF(LEN(C336)=4,"Grupo",IF(LEN(C336)=5,"Producto","Variedad")))))</f>
        <v>Producto</v>
      </c>
      <c r="C336" s="2">
        <v>23811</v>
      </c>
      <c r="D336" s="2" t="s">
        <v>590</v>
      </c>
      <c r="E336" s="16" t="s">
        <v>783</v>
      </c>
      <c r="F336" s="17">
        <f>SUM(F337:F340)</f>
        <v>0.624872380886778</v>
      </c>
      <c r="G336" s="4"/>
    </row>
    <row r="337" spans="2:7">
      <c r="B337" s="5" t="str">
        <f t="shared" si="41"/>
        <v>Variedad</v>
      </c>
      <c r="C337" s="2" t="str">
        <f t="shared" ref="C337:C340" si="42">CONCATENATE($C$336,D337)</f>
        <v>23811195</v>
      </c>
      <c r="D337" s="2">
        <v>195</v>
      </c>
      <c r="E337" s="3" t="s">
        <v>592</v>
      </c>
      <c r="F337" s="18">
        <v>0.174965713782112</v>
      </c>
      <c r="G337" s="19">
        <v>33500</v>
      </c>
    </row>
    <row r="338" spans="2:7">
      <c r="B338" s="5" t="str">
        <f t="shared" si="41"/>
        <v>Variedad</v>
      </c>
      <c r="C338" s="2" t="str">
        <f t="shared" si="42"/>
        <v>23811196</v>
      </c>
      <c r="D338" s="2">
        <v>196</v>
      </c>
      <c r="E338" s="3" t="s">
        <v>594</v>
      </c>
      <c r="F338" s="18">
        <v>0.0812348566490951</v>
      </c>
      <c r="G338" s="19">
        <v>22.25</v>
      </c>
    </row>
    <row r="339" spans="2:7">
      <c r="B339" s="5" t="str">
        <f t="shared" si="41"/>
        <v>Variedad</v>
      </c>
      <c r="C339" s="2" t="str">
        <f t="shared" si="42"/>
        <v>23811197</v>
      </c>
      <c r="D339" s="2">
        <v>197</v>
      </c>
      <c r="E339" s="3" t="s">
        <v>596</v>
      </c>
      <c r="F339" s="18">
        <v>0.299936572124932</v>
      </c>
      <c r="G339" s="19">
        <v>5.75</v>
      </c>
    </row>
    <row r="340" spans="2:7">
      <c r="B340" s="5" t="str">
        <f t="shared" si="41"/>
        <v>Variedad</v>
      </c>
      <c r="C340" s="2" t="str">
        <f t="shared" si="42"/>
        <v>23811198</v>
      </c>
      <c r="D340" s="2">
        <v>198</v>
      </c>
      <c r="E340" s="3" t="s">
        <v>598</v>
      </c>
      <c r="F340" s="18">
        <v>0.0687352383306385</v>
      </c>
      <c r="G340" s="19">
        <v>92</v>
      </c>
    </row>
    <row r="341" spans="2:7">
      <c r="B341" s="5" t="str">
        <f t="shared" si="41"/>
        <v>Producto</v>
      </c>
      <c r="C341" s="2" t="s">
        <v>599</v>
      </c>
      <c r="D341" s="2" t="s">
        <v>599</v>
      </c>
      <c r="E341" s="16" t="s">
        <v>784</v>
      </c>
      <c r="F341" s="17">
        <f>SUM(F342:F344)</f>
        <v>0.880841409907743</v>
      </c>
      <c r="G341" s="24"/>
    </row>
    <row r="342" spans="2:7">
      <c r="B342" s="5" t="str">
        <f t="shared" si="41"/>
        <v>Variedad</v>
      </c>
      <c r="C342" s="2" t="str">
        <f t="shared" ref="C342:C344" si="43">CONCATENATE($C$341,D342)</f>
        <v>23819199</v>
      </c>
      <c r="D342" s="2">
        <v>199</v>
      </c>
      <c r="E342" s="3" t="s">
        <v>601</v>
      </c>
      <c r="F342" s="18">
        <v>0.176166834847735</v>
      </c>
      <c r="G342" s="19">
        <v>21.4033333333333</v>
      </c>
    </row>
    <row r="343" spans="2:7">
      <c r="B343" s="5" t="str">
        <f t="shared" si="41"/>
        <v>Variedad</v>
      </c>
      <c r="C343" s="2" t="str">
        <f t="shared" si="43"/>
        <v>23819200</v>
      </c>
      <c r="D343" s="2">
        <v>200</v>
      </c>
      <c r="E343" s="3" t="s">
        <v>602</v>
      </c>
      <c r="F343" s="18">
        <v>0.352337287530004</v>
      </c>
      <c r="G343" s="19">
        <v>0.69</v>
      </c>
    </row>
    <row r="344" spans="2:7">
      <c r="B344" s="5" t="str">
        <f t="shared" si="41"/>
        <v>Variedad</v>
      </c>
      <c r="C344" s="2" t="str">
        <f t="shared" si="43"/>
        <v>23819201</v>
      </c>
      <c r="D344" s="2">
        <v>201</v>
      </c>
      <c r="E344" s="3" t="s">
        <v>603</v>
      </c>
      <c r="F344" s="18">
        <v>0.352337287530004</v>
      </c>
      <c r="G344" s="19">
        <v>0.73</v>
      </c>
    </row>
    <row r="345" spans="2:7">
      <c r="B345" s="5" t="str">
        <f t="shared" si="41"/>
        <v>Grupo</v>
      </c>
      <c r="C345" s="14" t="s">
        <v>604</v>
      </c>
      <c r="D345" s="14" t="s">
        <v>604</v>
      </c>
      <c r="E345" s="15" t="s">
        <v>785</v>
      </c>
      <c r="F345" s="17">
        <f>F346+F348</f>
        <v>5.8456283028116</v>
      </c>
      <c r="G345" s="24"/>
    </row>
    <row r="346" spans="2:7">
      <c r="B346" s="5" t="str">
        <f t="shared" ref="B346:B351" si="44">IF(LEN(C346)=1,"Division",IF(LEN(C346)=2,"Clase",IF(LEN(C346)=3,"Sublase",IF(LEN(C346)=4,"Grupo",IF(LEN(C346)=5,"Producto","Variedad")))))</f>
        <v>Producto</v>
      </c>
      <c r="C346" s="2">
        <v>23822</v>
      </c>
      <c r="D346" s="2" t="s">
        <v>606</v>
      </c>
      <c r="E346" s="16" t="s">
        <v>786</v>
      </c>
      <c r="F346" s="17">
        <f>SUM(F347)</f>
        <v>1.04461354363854</v>
      </c>
      <c r="G346" s="24"/>
    </row>
    <row r="347" spans="2:7">
      <c r="B347" s="5" t="str">
        <f t="shared" si="44"/>
        <v>Variedad</v>
      </c>
      <c r="C347" s="2">
        <v>23822202</v>
      </c>
      <c r="D347" s="2">
        <v>202</v>
      </c>
      <c r="E347" s="3" t="s">
        <v>608</v>
      </c>
      <c r="F347" s="18">
        <v>1.04461354363854</v>
      </c>
      <c r="G347" s="19">
        <v>44480</v>
      </c>
    </row>
    <row r="348" spans="2:7">
      <c r="B348" s="5" t="str">
        <f t="shared" si="44"/>
        <v>Producto</v>
      </c>
      <c r="C348" s="2">
        <v>23829</v>
      </c>
      <c r="D348" s="2" t="s">
        <v>609</v>
      </c>
      <c r="E348" s="16" t="s">
        <v>787</v>
      </c>
      <c r="F348" s="17">
        <f>SUM(F349:F350)</f>
        <v>4.80101475917306</v>
      </c>
      <c r="G348" s="4"/>
    </row>
    <row r="349" spans="2:7">
      <c r="B349" s="5" t="str">
        <f t="shared" si="44"/>
        <v>Variedad</v>
      </c>
      <c r="C349" s="2">
        <v>23829203</v>
      </c>
      <c r="D349" s="2">
        <v>203</v>
      </c>
      <c r="E349" s="3" t="s">
        <v>611</v>
      </c>
      <c r="F349" s="18">
        <v>4.08086308797228</v>
      </c>
      <c r="G349" s="19">
        <v>58833.3333333333</v>
      </c>
    </row>
    <row r="350" spans="2:7">
      <c r="B350" s="5" t="str">
        <f t="shared" si="44"/>
        <v>Variedad</v>
      </c>
      <c r="C350" s="2">
        <v>23829204</v>
      </c>
      <c r="D350" s="2">
        <v>204</v>
      </c>
      <c r="E350" s="3" t="s">
        <v>612</v>
      </c>
      <c r="F350" s="18">
        <v>0.720151671200778</v>
      </c>
      <c r="G350" s="19">
        <v>1550</v>
      </c>
    </row>
    <row r="351" spans="2:7">
      <c r="B351" s="5" t="str">
        <f t="shared" si="44"/>
        <v>Grupo</v>
      </c>
      <c r="C351" s="14" t="s">
        <v>613</v>
      </c>
      <c r="D351" s="14" t="s">
        <v>613</v>
      </c>
      <c r="E351" s="15" t="s">
        <v>788</v>
      </c>
      <c r="F351" s="17">
        <f>F352</f>
        <v>2.29171005053247</v>
      </c>
      <c r="G351" s="24"/>
    </row>
    <row r="352" spans="2:7">
      <c r="B352" s="5" t="str">
        <f t="shared" ref="B352:B355" si="45">IF(LEN(C352)=1,"Division",IF(LEN(C352)=2,"Clase",IF(LEN(C352)=3,"Sublase",IF(LEN(C352)=4,"Grupo",IF(LEN(C352)=5,"Producto","Variedad")))))</f>
        <v>Producto</v>
      </c>
      <c r="C352" s="2">
        <v>23832</v>
      </c>
      <c r="D352" s="2" t="s">
        <v>615</v>
      </c>
      <c r="E352" s="16" t="s">
        <v>789</v>
      </c>
      <c r="F352" s="17">
        <f>SUM(F353:F354)</f>
        <v>2.29171005053247</v>
      </c>
      <c r="G352" s="4"/>
    </row>
    <row r="353" spans="2:7">
      <c r="B353" s="5" t="str">
        <f t="shared" si="45"/>
        <v>Variedad</v>
      </c>
      <c r="C353" s="2">
        <v>23832205</v>
      </c>
      <c r="D353" s="2">
        <v>205</v>
      </c>
      <c r="E353" s="3" t="s">
        <v>790</v>
      </c>
      <c r="F353" s="18">
        <v>2.18170617366098</v>
      </c>
      <c r="G353" s="19">
        <v>59550</v>
      </c>
    </row>
    <row r="354" spans="2:7">
      <c r="B354" s="5" t="str">
        <f t="shared" si="45"/>
        <v>Variedad</v>
      </c>
      <c r="C354" s="2">
        <v>23832206</v>
      </c>
      <c r="D354" s="2">
        <v>206</v>
      </c>
      <c r="E354" s="3" t="s">
        <v>618</v>
      </c>
      <c r="F354" s="18">
        <v>0.110003876871488</v>
      </c>
      <c r="G354" s="19">
        <v>90</v>
      </c>
    </row>
    <row r="355" spans="2:7">
      <c r="B355" s="5" t="str">
        <f t="shared" si="45"/>
        <v>Grupo</v>
      </c>
      <c r="C355" s="14" t="s">
        <v>619</v>
      </c>
      <c r="D355" s="14" t="s">
        <v>619</v>
      </c>
      <c r="E355" s="15" t="s">
        <v>753</v>
      </c>
      <c r="F355" s="17">
        <f>F356</f>
        <v>5.25844652211054</v>
      </c>
      <c r="G355" s="24"/>
    </row>
    <row r="356" spans="2:7">
      <c r="B356" s="5" t="str">
        <f t="shared" ref="B356:B359" si="46">IF(LEN(C356)=1,"Division",IF(LEN(C356)=2,"Clase",IF(LEN(C356)=3,"Sublase",IF(LEN(C356)=4,"Grupo",IF(LEN(C356)=5,"Producto","Variedad")))))</f>
        <v>Producto</v>
      </c>
      <c r="C356" s="2">
        <v>23843</v>
      </c>
      <c r="D356" s="2" t="s">
        <v>620</v>
      </c>
      <c r="E356" s="16" t="s">
        <v>791</v>
      </c>
      <c r="F356" s="17">
        <f>SUM(F357:F358)</f>
        <v>5.25844652211054</v>
      </c>
      <c r="G356" s="24"/>
    </row>
    <row r="357" spans="2:7">
      <c r="B357" s="5" t="str">
        <f t="shared" si="46"/>
        <v>Variedad</v>
      </c>
      <c r="C357" s="2">
        <v>23843207</v>
      </c>
      <c r="D357" s="2">
        <v>207</v>
      </c>
      <c r="E357" s="3" t="s">
        <v>622</v>
      </c>
      <c r="F357" s="18">
        <v>2.10338005597803</v>
      </c>
      <c r="G357" s="19">
        <v>29990</v>
      </c>
    </row>
    <row r="358" spans="2:7">
      <c r="B358" s="5" t="str">
        <f t="shared" si="46"/>
        <v>Variedad</v>
      </c>
      <c r="C358" s="2">
        <v>23843208</v>
      </c>
      <c r="D358" s="2">
        <v>208</v>
      </c>
      <c r="E358" s="3" t="s">
        <v>623</v>
      </c>
      <c r="F358" s="18">
        <v>3.15506646613251</v>
      </c>
      <c r="G358" s="19">
        <v>86990</v>
      </c>
    </row>
    <row r="359" spans="2:7">
      <c r="B359" s="5" t="str">
        <f t="shared" si="46"/>
        <v>Grupo</v>
      </c>
      <c r="C359" s="14" t="s">
        <v>624</v>
      </c>
      <c r="D359" s="14" t="s">
        <v>624</v>
      </c>
      <c r="E359" s="15" t="s">
        <v>792</v>
      </c>
      <c r="F359" s="17">
        <f>F360</f>
        <v>0.510125522939893</v>
      </c>
      <c r="G359" s="24"/>
    </row>
    <row r="360" spans="2:7">
      <c r="B360" s="5" t="str">
        <f t="shared" ref="B360:B366" si="47">IF(LEN(C360)=1,"Division",IF(LEN(C360)=2,"Clase",IF(LEN(C360)=3,"Sublase",IF(LEN(C360)=4,"Grupo",IF(LEN(C360)=5,"Producto","Variedad")))))</f>
        <v>Producto</v>
      </c>
      <c r="C360" s="2">
        <v>23851</v>
      </c>
      <c r="D360" s="2" t="s">
        <v>626</v>
      </c>
      <c r="E360" s="16" t="s">
        <v>792</v>
      </c>
      <c r="F360" s="17">
        <f>SUM(F361:F362)</f>
        <v>0.510125522939893</v>
      </c>
      <c r="G360" s="24"/>
    </row>
    <row r="361" spans="2:7">
      <c r="B361" s="5" t="str">
        <f t="shared" si="47"/>
        <v>Variedad</v>
      </c>
      <c r="C361" s="2">
        <v>23851209</v>
      </c>
      <c r="D361" s="2">
        <v>209</v>
      </c>
      <c r="E361" s="3" t="s">
        <v>628</v>
      </c>
      <c r="F361" s="18">
        <v>0.459114055996264</v>
      </c>
      <c r="G361" s="19">
        <v>137.52</v>
      </c>
    </row>
    <row r="362" spans="2:7">
      <c r="B362" s="5" t="str">
        <f t="shared" si="47"/>
        <v>Variedad</v>
      </c>
      <c r="C362" s="2">
        <v>23851210</v>
      </c>
      <c r="D362" s="2">
        <v>210</v>
      </c>
      <c r="E362" s="3" t="s">
        <v>793</v>
      </c>
      <c r="F362" s="18">
        <v>0.0510114669436288</v>
      </c>
      <c r="G362" s="19">
        <v>3.91</v>
      </c>
    </row>
    <row r="363" spans="2:7">
      <c r="B363" s="5" t="str">
        <f t="shared" si="47"/>
        <v>Sublase</v>
      </c>
      <c r="C363" s="12" t="s">
        <v>631</v>
      </c>
      <c r="D363" s="12" t="s">
        <v>631</v>
      </c>
      <c r="E363" s="13" t="s">
        <v>632</v>
      </c>
      <c r="F363" s="17">
        <f>F364</f>
        <v>0.454049087647251</v>
      </c>
      <c r="G363" s="24"/>
    </row>
    <row r="364" spans="2:7">
      <c r="B364" s="5" t="str">
        <f t="shared" si="47"/>
        <v>Grupo</v>
      </c>
      <c r="C364" s="14" t="s">
        <v>633</v>
      </c>
      <c r="D364" s="14" t="s">
        <v>633</v>
      </c>
      <c r="E364" s="15" t="s">
        <v>794</v>
      </c>
      <c r="F364" s="17">
        <f>F365</f>
        <v>0.454049087647251</v>
      </c>
      <c r="G364" s="24"/>
    </row>
    <row r="365" spans="2:7">
      <c r="B365" s="5" t="str">
        <f t="shared" si="47"/>
        <v>Producto</v>
      </c>
      <c r="C365" s="2">
        <v>23909</v>
      </c>
      <c r="D365" s="2" t="s">
        <v>635</v>
      </c>
      <c r="E365" s="16" t="s">
        <v>794</v>
      </c>
      <c r="F365" s="17">
        <f>SUM(F366)</f>
        <v>0.454049087647251</v>
      </c>
      <c r="G365" s="24"/>
    </row>
    <row r="366" spans="2:7">
      <c r="B366" s="5" t="str">
        <f t="shared" si="47"/>
        <v>Variedad</v>
      </c>
      <c r="C366" s="2">
        <v>23909211</v>
      </c>
      <c r="D366" s="2">
        <v>211</v>
      </c>
      <c r="E366" s="3" t="s">
        <v>637</v>
      </c>
      <c r="F366" s="18">
        <v>0.454049087647251</v>
      </c>
      <c r="G366" s="19">
        <v>120</v>
      </c>
    </row>
  </sheetData>
  <autoFilter ref="B1:B36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Catalogo</vt:lpstr>
      <vt:lpstr>Ponderaciones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sncap</dc:creator>
  <cp:lastModifiedBy>sncap</cp:lastModifiedBy>
  <dcterms:created xsi:type="dcterms:W3CDTF">2024-08-01T16:23:00Z</dcterms:created>
  <dcterms:modified xsi:type="dcterms:W3CDTF">2024-08-01T21:15:47Z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EE529D1087E744E09EBCD12DF56BDAEC_11</vt:lpwstr>
  </property>
  <property fmtid="{D5CDD505-2E9C-101B-9397-08002B2CF9AE}" pid="3" name="KSOProductBuildVer">
    <vt:lpwstr>1033-12.2.0.17153</vt:lpwstr>
  </property>
  <property fmtid="{D5CDD505-2E9C-101B-9397-08002B2CF9AE}" pid="4" name="KSOReadingLayout">
    <vt:bool>true</vt:bool>
  </property>
</Properties>
</file>