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John 117\Desktop\"/>
    </mc:Choice>
  </mc:AlternateContent>
  <xr:revisionPtr revIDLastSave="0" documentId="13_ncr:1_{8A89CE92-7B12-4344-95E0-235F9E807F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chedule &amp; Cost Summary" sheetId="1" r:id="rId1"/>
  </sheets>
  <definedNames>
    <definedName name="_xlnm.Print_Area" localSheetId="0">'Schedule &amp; Cost Summary'!#REF!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6" i="1" l="1"/>
  <c r="C46" i="1"/>
  <c r="B46" i="1"/>
  <c r="G34" i="1"/>
  <c r="G31" i="1"/>
  <c r="G23" i="1"/>
  <c r="G18" i="1"/>
  <c r="G19" i="1"/>
  <c r="G20" i="1"/>
  <c r="G15" i="1"/>
  <c r="G11" i="1"/>
  <c r="G13" i="1"/>
  <c r="E47" i="1"/>
  <c r="E42" i="1" s="1"/>
  <c r="C40" i="1"/>
  <c r="B40" i="1"/>
  <c r="B35" i="1"/>
  <c r="C35" i="1"/>
  <c r="D44" i="1"/>
  <c r="G44" i="1" s="1"/>
  <c r="D43" i="1"/>
  <c r="G43" i="1" s="1"/>
  <c r="D42" i="1"/>
  <c r="G42" i="1" s="1"/>
  <c r="D41" i="1"/>
  <c r="G41" i="1" s="1"/>
  <c r="B30" i="1"/>
  <c r="C30" i="1"/>
  <c r="D39" i="1"/>
  <c r="G39" i="1" s="1"/>
  <c r="D38" i="1"/>
  <c r="G38" i="1" s="1"/>
  <c r="D37" i="1"/>
  <c r="G37" i="1" s="1"/>
  <c r="D36" i="1"/>
  <c r="G36" i="1" s="1"/>
  <c r="D32" i="1"/>
  <c r="G32" i="1" s="1"/>
  <c r="D33" i="1"/>
  <c r="G33" i="1" s="1"/>
  <c r="D34" i="1"/>
  <c r="D31" i="1"/>
  <c r="B21" i="1"/>
  <c r="C21" i="1"/>
  <c r="D23" i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C14" i="1"/>
  <c r="B14" i="1"/>
  <c r="D22" i="1"/>
  <c r="D16" i="1"/>
  <c r="G16" i="1" s="1"/>
  <c r="D17" i="1"/>
  <c r="G17" i="1" s="1"/>
  <c r="D18" i="1"/>
  <c r="D19" i="1"/>
  <c r="D20" i="1"/>
  <c r="D15" i="1"/>
  <c r="D13" i="1"/>
  <c r="D12" i="1"/>
  <c r="G12" i="1" s="1"/>
  <c r="D11" i="1"/>
  <c r="D10" i="1"/>
  <c r="G10" i="1" s="1"/>
  <c r="D9" i="1"/>
  <c r="G9" i="1" s="1"/>
  <c r="D8" i="1"/>
  <c r="G8" i="1" s="1"/>
  <c r="D7" i="1"/>
  <c r="G7" i="1" s="1"/>
  <c r="D6" i="1"/>
  <c r="G6" i="1" s="1"/>
  <c r="D5" i="1"/>
  <c r="G5" i="1" s="1"/>
  <c r="D4" i="1"/>
  <c r="C3" i="1"/>
  <c r="B3" i="1"/>
  <c r="E4" i="1" l="1"/>
  <c r="E29" i="1"/>
  <c r="E17" i="1"/>
  <c r="E22" i="1"/>
  <c r="E28" i="1"/>
  <c r="E38" i="1"/>
  <c r="E41" i="1"/>
  <c r="E37" i="1"/>
  <c r="E43" i="1"/>
  <c r="E44" i="1"/>
  <c r="E13" i="1"/>
  <c r="E16" i="1"/>
  <c r="E5" i="1"/>
  <c r="G4" i="1"/>
  <c r="E7" i="1"/>
  <c r="E23" i="1"/>
  <c r="G22" i="1"/>
  <c r="E11" i="1"/>
  <c r="E26" i="1"/>
  <c r="E6" i="1"/>
  <c r="E31" i="1"/>
  <c r="D30" i="1"/>
  <c r="G30" i="1" s="1"/>
  <c r="E8" i="1"/>
  <c r="E12" i="1"/>
  <c r="E34" i="1"/>
  <c r="E27" i="1"/>
  <c r="E25" i="1"/>
  <c r="E24" i="1"/>
  <c r="E15" i="1"/>
  <c r="E14" i="1" s="1"/>
  <c r="E33" i="1"/>
  <c r="E10" i="1"/>
  <c r="E9" i="1"/>
  <c r="E20" i="1"/>
  <c r="E32" i="1"/>
  <c r="E19" i="1"/>
  <c r="E36" i="1"/>
  <c r="E18" i="1"/>
  <c r="E39" i="1"/>
  <c r="D40" i="1"/>
  <c r="G40" i="1" s="1"/>
  <c r="D35" i="1"/>
  <c r="G35" i="1" s="1"/>
  <c r="D3" i="1"/>
  <c r="G3" i="1" s="1"/>
  <c r="D21" i="1"/>
  <c r="D14" i="1"/>
  <c r="G14" i="1" s="1"/>
  <c r="E21" i="1" l="1"/>
  <c r="E40" i="1"/>
  <c r="E35" i="1"/>
  <c r="E30" i="1"/>
  <c r="E3" i="1"/>
  <c r="E51" i="1" s="1"/>
  <c r="B56" i="1" s="1"/>
  <c r="B62" i="1" s="1"/>
  <c r="G21" i="1"/>
  <c r="E46" i="1" a="1"/>
  <c r="E46" i="1" s="1"/>
  <c r="E61" i="1" l="1"/>
  <c r="E62" i="1" s="1"/>
</calcChain>
</file>

<file path=xl/sharedStrings.xml><?xml version="1.0" encoding="utf-8"?>
<sst xmlns="http://schemas.openxmlformats.org/spreadsheetml/2006/main" count="72" uniqueCount="65">
  <si>
    <t>Hours (lo)</t>
    <phoneticPr fontId="4" type="noConversion"/>
  </si>
  <si>
    <t>Hours (hi)</t>
    <phoneticPr fontId="4" type="noConversion"/>
  </si>
  <si>
    <t>Phase</t>
  </si>
  <si>
    <t>Hours (mean)</t>
  </si>
  <si>
    <t>Cost</t>
  </si>
  <si>
    <t>Hours</t>
  </si>
  <si>
    <t>Start date</t>
  </si>
  <si>
    <t>Due Date</t>
  </si>
  <si>
    <t>Hours/day</t>
  </si>
  <si>
    <t>Hourly rate (Type A)</t>
  </si>
  <si>
    <t>Diseño</t>
  </si>
  <si>
    <t>Days (8hr day)</t>
  </si>
  <si>
    <t>Pruebas</t>
  </si>
  <si>
    <t>Empleado</t>
  </si>
  <si>
    <t>Pago por hora ($)</t>
  </si>
  <si>
    <t>Shannon Sen Perdomo</t>
  </si>
  <si>
    <t>Alexandra Oreza</t>
  </si>
  <si>
    <t>Noé González</t>
  </si>
  <si>
    <t>Jorge Chí</t>
  </si>
  <si>
    <t>Análisis</t>
  </si>
  <si>
    <t>Reunión inicial de fase</t>
  </si>
  <si>
    <t>Calendario de Actividades</t>
  </si>
  <si>
    <t>Investigación sobre encuestas</t>
  </si>
  <si>
    <t>Especificación de aplicantes</t>
  </si>
  <si>
    <t>Reunión de trabajo</t>
  </si>
  <si>
    <t>[Overthinking] Schedule and Cost Summary</t>
  </si>
  <si>
    <t>Realización de la encuesta</t>
  </si>
  <si>
    <t>Análisis del resultado de encuesta</t>
  </si>
  <si>
    <t>Evaluación de costos-recursos</t>
  </si>
  <si>
    <t xml:space="preserve">Diseño de (preguntas) </t>
  </si>
  <si>
    <t>Reunion inicial de fase</t>
  </si>
  <si>
    <t>Prototipado</t>
  </si>
  <si>
    <t>Evaluacion de resiquisitos y requerimientos</t>
  </si>
  <si>
    <t>Validación de requisitos y requerimientos</t>
  </si>
  <si>
    <t>Especificación de requisitos y requerimientos</t>
  </si>
  <si>
    <t>Identificación de restricciones</t>
  </si>
  <si>
    <t>Desarrollo</t>
  </si>
  <si>
    <t>Requerimientos</t>
  </si>
  <si>
    <t>Diseño de arquitectura</t>
  </si>
  <si>
    <t>Diseño de datos</t>
  </si>
  <si>
    <t>Diseño de ihc</t>
  </si>
  <si>
    <t>Diseño procedimental</t>
  </si>
  <si>
    <t>Diseño de pruebas</t>
  </si>
  <si>
    <t>Prototipado de diseños</t>
  </si>
  <si>
    <t>Reunion de trabajo</t>
  </si>
  <si>
    <t>Prototipado y mockups de aplicación</t>
  </si>
  <si>
    <t>Codificación</t>
  </si>
  <si>
    <t>Pruebas humo</t>
  </si>
  <si>
    <t>Implementación de pruebas</t>
  </si>
  <si>
    <t>Evaluación de resultados de pruebas</t>
  </si>
  <si>
    <t>Verificacion de requerimientos</t>
  </si>
  <si>
    <t>Verificacion de documentos</t>
  </si>
  <si>
    <t>Documentación final y entrega</t>
  </si>
  <si>
    <t>Verficación</t>
  </si>
  <si>
    <t>Type</t>
  </si>
  <si>
    <t>Salario</t>
  </si>
  <si>
    <t>Corriente</t>
  </si>
  <si>
    <t>Internet</t>
  </si>
  <si>
    <t>Teléfono</t>
  </si>
  <si>
    <t>Total Costs</t>
  </si>
  <si>
    <t>Computo</t>
  </si>
  <si>
    <t>Total</t>
  </si>
  <si>
    <t>Ganancia</t>
  </si>
  <si>
    <t>Cobro</t>
  </si>
  <si>
    <t>Total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</si>
</sst>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$-409]#,##0.00"/>
  </numFmts>
  <fonts count="17" x14ac:knownFonts="1">
    <font>
      <sz val="10"/>
      <name val="Verdana"/>
    </font>
    <font>
      <sz val="10"/>
      <name val="Verdana"/>
    </font>
    <font>
      <b/>
      <sz val="10"/>
      <name val="Verdana"/>
    </font>
    <font>
      <b/>
      <sz val="14"/>
      <name val="Verdana"/>
    </font>
    <font>
      <sz val="8"/>
      <name val="Verdana"/>
    </font>
    <font>
      <b/>
      <sz val="12"/>
      <name val="Helv"/>
    </font>
    <font>
      <sz val="12"/>
      <name val="Helv"/>
    </font>
    <font>
      <b/>
      <sz val="16"/>
      <name val="Helv"/>
    </font>
    <font>
      <sz val="16"/>
      <name val="Verdana"/>
    </font>
    <font>
      <sz val="10"/>
      <color indexed="63"/>
      <name val="Helv"/>
    </font>
    <font>
      <sz val="22"/>
      <name val="Verdana"/>
      <family val="2"/>
    </font>
    <font>
      <sz val="10"/>
      <name val="Verdana"/>
      <family val="2"/>
    </font>
    <font>
      <sz val="11"/>
      <name val="Verdana"/>
      <family val="2"/>
    </font>
    <font>
      <b/>
      <sz val="11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23"/>
      </top>
      <bottom style="medium">
        <color indexed="64"/>
      </bottom>
      <diagonal/>
    </border>
    <border>
      <left/>
      <right/>
      <top/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6" fontId="2" fillId="0" borderId="0" xfId="0" applyNumberFormat="1" applyFont="1"/>
    <xf numFmtId="0" fontId="0" fillId="0" borderId="0" xfId="0" applyBorder="1"/>
    <xf numFmtId="16" fontId="6" fillId="0" borderId="1" xfId="0" applyNumberFormat="1" applyFont="1" applyBorder="1"/>
    <xf numFmtId="2" fontId="6" fillId="0" borderId="1" xfId="0" applyNumberFormat="1" applyFont="1" applyBorder="1"/>
    <xf numFmtId="2" fontId="6" fillId="0" borderId="2" xfId="0" applyNumberFormat="1" applyFont="1" applyBorder="1"/>
    <xf numFmtId="0" fontId="6" fillId="0" borderId="3" xfId="0" applyFont="1" applyBorder="1"/>
    <xf numFmtId="165" fontId="6" fillId="0" borderId="3" xfId="0" applyNumberFormat="1" applyFont="1" applyBorder="1"/>
    <xf numFmtId="16" fontId="6" fillId="0" borderId="3" xfId="0" applyNumberFormat="1" applyFont="1" applyBorder="1"/>
    <xf numFmtId="2" fontId="6" fillId="0" borderId="3" xfId="0" applyNumberFormat="1" applyFont="1" applyBorder="1"/>
    <xf numFmtId="0" fontId="7" fillId="0" borderId="2" xfId="0" applyFont="1" applyBorder="1" applyAlignment="1">
      <alignment wrapText="1"/>
    </xf>
    <xf numFmtId="0" fontId="5" fillId="0" borderId="2" xfId="0" applyFont="1" applyBorder="1"/>
    <xf numFmtId="165" fontId="5" fillId="0" borderId="2" xfId="0" applyNumberFormat="1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 applyBorder="1"/>
    <xf numFmtId="0" fontId="8" fillId="0" borderId="5" xfId="0" applyFont="1" applyBorder="1"/>
    <xf numFmtId="0" fontId="5" fillId="0" borderId="6" xfId="0" applyFont="1" applyBorder="1" applyAlignment="1">
      <alignment horizontal="right" wrapText="1"/>
    </xf>
    <xf numFmtId="0" fontId="6" fillId="0" borderId="7" xfId="0" applyFont="1" applyBorder="1"/>
    <xf numFmtId="4" fontId="5" fillId="0" borderId="8" xfId="0" applyNumberFormat="1" applyFont="1" applyBorder="1"/>
    <xf numFmtId="0" fontId="5" fillId="0" borderId="9" xfId="0" applyFont="1" applyBorder="1" applyAlignment="1">
      <alignment horizontal="right" wrapText="1"/>
    </xf>
    <xf numFmtId="164" fontId="6" fillId="0" borderId="10" xfId="1" applyNumberFormat="1" applyFont="1" applyBorder="1"/>
    <xf numFmtId="37" fontId="6" fillId="0" borderId="10" xfId="1" applyNumberFormat="1" applyFont="1" applyBorder="1"/>
    <xf numFmtId="16" fontId="6" fillId="0" borderId="2" xfId="0" applyNumberFormat="1" applyFont="1" applyBorder="1" applyAlignment="1">
      <alignment horizontal="right"/>
    </xf>
    <xf numFmtId="16" fontId="6" fillId="0" borderId="3" xfId="0" applyNumberFormat="1" applyFont="1" applyBorder="1" applyAlignment="1">
      <alignment horizontal="right"/>
    </xf>
    <xf numFmtId="0" fontId="2" fillId="0" borderId="0" xfId="0" applyFont="1"/>
    <xf numFmtId="0" fontId="9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horizontal="right"/>
    </xf>
    <xf numFmtId="16" fontId="9" fillId="2" borderId="0" xfId="0" applyNumberFormat="1" applyFont="1" applyFill="1" applyBorder="1" applyAlignment="1">
      <alignment horizontal="right"/>
    </xf>
    <xf numFmtId="165" fontId="3" fillId="0" borderId="11" xfId="0" applyNumberFormat="1" applyFont="1" applyBorder="1"/>
    <xf numFmtId="0" fontId="0" fillId="0" borderId="12" xfId="0" applyBorder="1" applyAlignment="1">
      <alignment horizontal="center" vertical="center" wrapText="1"/>
    </xf>
    <xf numFmtId="0" fontId="10" fillId="0" borderId="0" xfId="0" applyFont="1" applyAlignment="1"/>
    <xf numFmtId="0" fontId="0" fillId="0" borderId="0" xfId="0" applyAlignment="1"/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3" fillId="0" borderId="4" xfId="0" applyFont="1" applyBorder="1" applyAlignment="1">
      <alignment wrapText="1"/>
    </xf>
    <xf numFmtId="165" fontId="12" fillId="0" borderId="11" xfId="0" applyNumberFormat="1" applyFont="1" applyBorder="1"/>
    <xf numFmtId="0" fontId="14" fillId="0" borderId="6" xfId="0" applyFont="1" applyBorder="1" applyAlignment="1">
      <alignment wrapText="1"/>
    </xf>
    <xf numFmtId="165" fontId="14" fillId="0" borderId="8" xfId="0" applyNumberFormat="1" applyFont="1" applyBorder="1"/>
    <xf numFmtId="0" fontId="15" fillId="0" borderId="14" xfId="0" applyFont="1" applyBorder="1" applyAlignment="1">
      <alignment wrapText="1"/>
    </xf>
    <xf numFmtId="165" fontId="15" fillId="0" borderId="15" xfId="0" applyNumberFormat="1" applyFont="1" applyBorder="1"/>
    <xf numFmtId="0" fontId="11" fillId="0" borderId="0" xfId="0" applyFont="1"/>
    <xf numFmtId="0" fontId="16" fillId="0" borderId="4" xfId="0" applyFont="1" applyBorder="1" applyAlignment="1">
      <alignment horizontal="right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137862</xdr:colOff>
      <xdr:row>0</xdr:row>
      <xdr:rowOff>62665</xdr:rowOff>
    </xdr:from>
    <xdr:to>
      <xdr:col>6</xdr:col>
      <xdr:colOff>964732</xdr:colOff>
      <xdr:row>0</xdr:row>
      <xdr:rowOff>889535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E17962-5381-47D4-9693-E91C03550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1086" y="62665"/>
          <a:ext cx="826870" cy="8268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CFF215-46F1-4B29-B34D-547A1FEEF9A1}" name="Tabla13" displayName="Tabla13" ref="G47:H51" totalsRowShown="0">
  <autoFilter ref="G47:H51" xr:uid="{E0CFF215-46F1-4B29-B34D-547A1FEEF9A1}"/>
  <tableColumns count="2">
    <tableColumn id="1" xr3:uid="{6FE4FF13-A1D9-4394-9AE3-3A84B3C2CDA6}" name="Empleado"/>
    <tableColumn id="2" xr3:uid="{01EA7918-B3E9-4923-8B63-FCDE88ABBB5D}" name="Pago por hora ($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2"/>
  <sheetViews>
    <sheetView tabSelected="1" topLeftCell="A41" zoomScale="76" zoomScaleNormal="104" workbookViewId="0">
      <selection activeCell="L45" sqref="L45"/>
    </sheetView>
  </sheetViews>
  <sheetFormatPr baseColWidth="10" defaultRowHeight="12.75" x14ac:dyDescent="0.2"/>
  <cols>
    <col min="1" max="1" width="28" style="1" customWidth="1"/>
    <col min="2" max="2" width="13.625" bestFit="1" customWidth="1"/>
    <col min="4" max="4" width="12.125" bestFit="1" customWidth="1"/>
    <col min="5" max="5" width="19" bestFit="1" customWidth="1"/>
    <col min="6" max="6" width="11.625" style="2" bestFit="1" customWidth="1"/>
    <col min="7" max="7" width="13.125" bestFit="1" customWidth="1"/>
    <col min="8" max="8" width="10.75" style="3" customWidth="1"/>
    <col min="10" max="10" width="24.5" customWidth="1"/>
    <col min="13" max="13" width="15.75" customWidth="1"/>
    <col min="14" max="14" width="11.375" bestFit="1" customWidth="1"/>
    <col min="18" max="18" width="4.375" customWidth="1"/>
    <col min="19" max="19" width="27.625" customWidth="1"/>
    <col min="23" max="23" width="17.25" bestFit="1" customWidth="1"/>
  </cols>
  <sheetData>
    <row r="1" spans="1:15" ht="74.099999999999994" customHeight="1" x14ac:dyDescent="0.35">
      <c r="A1" s="34" t="s">
        <v>25</v>
      </c>
      <c r="B1" s="34"/>
      <c r="C1" s="34"/>
      <c r="D1" s="34"/>
      <c r="E1" s="34"/>
      <c r="F1" s="34"/>
      <c r="H1"/>
      <c r="J1" s="35"/>
      <c r="K1" s="35"/>
      <c r="L1" s="35"/>
      <c r="M1" s="35"/>
      <c r="N1" s="35"/>
      <c r="O1" s="35"/>
    </row>
    <row r="2" spans="1:15" x14ac:dyDescent="0.2">
      <c r="A2" s="29" t="s">
        <v>2</v>
      </c>
      <c r="B2" s="30" t="s">
        <v>0</v>
      </c>
      <c r="C2" s="30" t="s">
        <v>1</v>
      </c>
      <c r="D2" s="30" t="s">
        <v>3</v>
      </c>
      <c r="E2" s="30" t="s">
        <v>4</v>
      </c>
      <c r="F2" s="31" t="s">
        <v>6</v>
      </c>
      <c r="G2" s="30" t="s">
        <v>11</v>
      </c>
      <c r="H2" s="31" t="s">
        <v>7</v>
      </c>
    </row>
    <row r="3" spans="1:15" ht="39" customHeight="1" thickBot="1" x14ac:dyDescent="0.35">
      <c r="A3" s="15" t="s">
        <v>19</v>
      </c>
      <c r="B3" s="16">
        <f>SUM(B4:B13)</f>
        <v>45</v>
      </c>
      <c r="C3" s="16">
        <f>SUM(C4:C13)</f>
        <v>139</v>
      </c>
      <c r="D3" s="16">
        <f>(B3+C3)/2</f>
        <v>92</v>
      </c>
      <c r="E3" s="17">
        <f>SUM(E4:E13)</f>
        <v>57040</v>
      </c>
      <c r="F3" s="5">
        <v>42861</v>
      </c>
      <c r="G3" s="6">
        <f>D3/E50</f>
        <v>11.5</v>
      </c>
      <c r="H3" s="5">
        <v>42873</v>
      </c>
    </row>
    <row r="4" spans="1:15" ht="17.100000000000001" customHeight="1" x14ac:dyDescent="0.25">
      <c r="A4" s="33" t="s">
        <v>20</v>
      </c>
      <c r="B4" s="8">
        <v>2</v>
      </c>
      <c r="C4" s="8">
        <v>4</v>
      </c>
      <c r="D4" s="8">
        <f t="shared" ref="D4:D13" si="0">(B4+C4) / 2</f>
        <v>3</v>
      </c>
      <c r="E4" s="9">
        <f t="shared" ref="E4:E13" si="1">$E$47*D4</f>
        <v>1860</v>
      </c>
      <c r="F4" s="10">
        <v>42861</v>
      </c>
      <c r="G4" s="11">
        <f>D4/E50</f>
        <v>0.375</v>
      </c>
      <c r="H4" s="10">
        <v>44324</v>
      </c>
    </row>
    <row r="5" spans="1:15" ht="17.100000000000001" customHeight="1" x14ac:dyDescent="0.25">
      <c r="A5" s="33" t="s">
        <v>21</v>
      </c>
      <c r="B5" s="8">
        <v>2</v>
      </c>
      <c r="C5" s="8">
        <v>6</v>
      </c>
      <c r="D5" s="8">
        <f t="shared" si="0"/>
        <v>4</v>
      </c>
      <c r="E5" s="9">
        <f t="shared" si="1"/>
        <v>2480</v>
      </c>
      <c r="F5" s="10">
        <v>42861</v>
      </c>
      <c r="G5" s="11">
        <f t="shared" ref="G5:G44" si="2">D5/$E$50</f>
        <v>0.5</v>
      </c>
      <c r="H5" s="10">
        <v>44324</v>
      </c>
    </row>
    <row r="6" spans="1:15" ht="17.100000000000001" customHeight="1" x14ac:dyDescent="0.25">
      <c r="A6" s="33" t="s">
        <v>28</v>
      </c>
      <c r="B6" s="8">
        <v>12</v>
      </c>
      <c r="C6" s="8">
        <v>40</v>
      </c>
      <c r="D6" s="8">
        <f t="shared" si="0"/>
        <v>26</v>
      </c>
      <c r="E6" s="9">
        <f t="shared" si="1"/>
        <v>16120</v>
      </c>
      <c r="F6" s="10">
        <v>42862</v>
      </c>
      <c r="G6" s="11">
        <f t="shared" si="2"/>
        <v>3.25</v>
      </c>
      <c r="H6" s="10">
        <v>44329</v>
      </c>
    </row>
    <row r="7" spans="1:15" ht="17.100000000000001" customHeight="1" x14ac:dyDescent="0.25">
      <c r="A7" s="33" t="s">
        <v>22</v>
      </c>
      <c r="B7" s="8">
        <v>5</v>
      </c>
      <c r="C7" s="8">
        <v>24</v>
      </c>
      <c r="D7" s="8">
        <f t="shared" si="0"/>
        <v>14.5</v>
      </c>
      <c r="E7" s="9">
        <f t="shared" si="1"/>
        <v>8990</v>
      </c>
      <c r="F7" s="10">
        <v>42862</v>
      </c>
      <c r="G7" s="11">
        <f t="shared" si="2"/>
        <v>1.8125</v>
      </c>
      <c r="H7" s="10">
        <v>44327</v>
      </c>
    </row>
    <row r="8" spans="1:15" ht="17.100000000000001" customHeight="1" x14ac:dyDescent="0.25">
      <c r="A8" s="33" t="s">
        <v>29</v>
      </c>
      <c r="B8" s="8">
        <v>3</v>
      </c>
      <c r="C8" s="8">
        <v>14</v>
      </c>
      <c r="D8" s="8">
        <f t="shared" si="0"/>
        <v>8.5</v>
      </c>
      <c r="E8" s="9">
        <f t="shared" si="1"/>
        <v>5270</v>
      </c>
      <c r="F8" s="10">
        <v>42865</v>
      </c>
      <c r="G8" s="11">
        <f t="shared" si="2"/>
        <v>1.0625</v>
      </c>
      <c r="H8" s="10">
        <v>44329</v>
      </c>
    </row>
    <row r="9" spans="1:15" ht="17.100000000000001" customHeight="1" x14ac:dyDescent="0.25">
      <c r="A9" s="33" t="s">
        <v>23</v>
      </c>
      <c r="B9" s="8">
        <v>3</v>
      </c>
      <c r="C9" s="8">
        <v>13</v>
      </c>
      <c r="D9" s="8">
        <f t="shared" si="0"/>
        <v>8</v>
      </c>
      <c r="E9" s="9">
        <f t="shared" si="1"/>
        <v>4960</v>
      </c>
      <c r="F9" s="10">
        <v>42865</v>
      </c>
      <c r="G9" s="11">
        <f t="shared" si="2"/>
        <v>1</v>
      </c>
      <c r="H9" s="10">
        <v>44329</v>
      </c>
    </row>
    <row r="10" spans="1:15" ht="17.100000000000001" customHeight="1" x14ac:dyDescent="0.25">
      <c r="A10" s="33" t="s">
        <v>24</v>
      </c>
      <c r="B10" s="8">
        <v>2</v>
      </c>
      <c r="C10" s="8">
        <v>6</v>
      </c>
      <c r="D10" s="8">
        <f t="shared" si="0"/>
        <v>4</v>
      </c>
      <c r="E10" s="9">
        <f t="shared" si="1"/>
        <v>2480</v>
      </c>
      <c r="F10" s="10">
        <v>42867</v>
      </c>
      <c r="G10" s="11">
        <f t="shared" si="2"/>
        <v>0.5</v>
      </c>
      <c r="H10" s="10">
        <v>44330</v>
      </c>
    </row>
    <row r="11" spans="1:15" ht="28.5" customHeight="1" x14ac:dyDescent="0.25">
      <c r="A11" s="33" t="s">
        <v>24</v>
      </c>
      <c r="B11" s="8">
        <v>2</v>
      </c>
      <c r="C11" s="8">
        <v>6</v>
      </c>
      <c r="D11" s="8">
        <f t="shared" si="0"/>
        <v>4</v>
      </c>
      <c r="E11" s="9">
        <f t="shared" si="1"/>
        <v>2480</v>
      </c>
      <c r="F11" s="10">
        <v>42868</v>
      </c>
      <c r="G11" s="11">
        <f t="shared" si="2"/>
        <v>0.5</v>
      </c>
      <c r="H11" s="10">
        <v>44331</v>
      </c>
    </row>
    <row r="12" spans="1:15" ht="15.95" customHeight="1" x14ac:dyDescent="0.25">
      <c r="A12" s="33" t="s">
        <v>26</v>
      </c>
      <c r="B12" s="8">
        <v>8</v>
      </c>
      <c r="C12" s="8">
        <v>14</v>
      </c>
      <c r="D12" s="8">
        <f t="shared" si="0"/>
        <v>11</v>
      </c>
      <c r="E12" s="9">
        <f t="shared" si="1"/>
        <v>6820</v>
      </c>
      <c r="F12" s="10">
        <v>42868</v>
      </c>
      <c r="G12" s="11">
        <f t="shared" si="2"/>
        <v>1.375</v>
      </c>
      <c r="H12" s="10">
        <v>44332</v>
      </c>
    </row>
    <row r="13" spans="1:15" ht="15.95" customHeight="1" x14ac:dyDescent="0.25">
      <c r="A13" s="33" t="s">
        <v>27</v>
      </c>
      <c r="B13" s="8">
        <v>6</v>
      </c>
      <c r="C13" s="8">
        <v>12</v>
      </c>
      <c r="D13" s="8">
        <f t="shared" si="0"/>
        <v>9</v>
      </c>
      <c r="E13" s="9">
        <f t="shared" si="1"/>
        <v>5580</v>
      </c>
      <c r="F13" s="10">
        <v>42870</v>
      </c>
      <c r="G13" s="11">
        <f t="shared" si="2"/>
        <v>1.125</v>
      </c>
      <c r="H13" s="10">
        <v>44334</v>
      </c>
    </row>
    <row r="14" spans="1:15" ht="17.100000000000001" customHeight="1" thickBot="1" x14ac:dyDescent="0.35">
      <c r="A14" s="12" t="s">
        <v>37</v>
      </c>
      <c r="B14" s="13">
        <f>SUM(B15:B20)</f>
        <v>25</v>
      </c>
      <c r="C14" s="13">
        <f>SUM(C15:C20)</f>
        <v>52</v>
      </c>
      <c r="D14" s="13">
        <f t="shared" ref="D14:D15" si="3">(B14+C14)/2</f>
        <v>38.5</v>
      </c>
      <c r="E14" s="14">
        <f>SUM(E15:E20)</f>
        <v>23870</v>
      </c>
      <c r="F14" s="26">
        <v>42874</v>
      </c>
      <c r="G14" s="7">
        <f t="shared" si="2"/>
        <v>4.8125</v>
      </c>
      <c r="H14" s="26">
        <v>42885</v>
      </c>
    </row>
    <row r="15" spans="1:15" ht="17.100000000000001" customHeight="1" x14ac:dyDescent="0.25">
      <c r="A15" s="33" t="s">
        <v>30</v>
      </c>
      <c r="B15" s="8">
        <v>2</v>
      </c>
      <c r="C15" s="8">
        <v>4</v>
      </c>
      <c r="D15" s="8">
        <f t="shared" si="3"/>
        <v>3</v>
      </c>
      <c r="E15" s="9">
        <f t="shared" ref="E15:E20" si="4">$E$47*D15</f>
        <v>1860</v>
      </c>
      <c r="F15" s="27">
        <v>42874</v>
      </c>
      <c r="G15" s="11">
        <f t="shared" si="2"/>
        <v>0.375</v>
      </c>
      <c r="H15" s="10">
        <v>44337</v>
      </c>
    </row>
    <row r="16" spans="1:15" ht="21.75" customHeight="1" x14ac:dyDescent="0.25">
      <c r="A16" s="33" t="s">
        <v>31</v>
      </c>
      <c r="B16" s="8">
        <v>6</v>
      </c>
      <c r="C16" s="8">
        <v>12</v>
      </c>
      <c r="D16" s="8">
        <f t="shared" ref="D16:D22" si="5">(B16+C16)/2</f>
        <v>9</v>
      </c>
      <c r="E16" s="9">
        <f t="shared" si="4"/>
        <v>5580</v>
      </c>
      <c r="F16" s="27">
        <v>42875</v>
      </c>
      <c r="G16" s="11">
        <f t="shared" si="2"/>
        <v>1.125</v>
      </c>
      <c r="H16" s="10">
        <v>44339</v>
      </c>
    </row>
    <row r="17" spans="1:11" ht="17.100000000000001" customHeight="1" x14ac:dyDescent="0.25">
      <c r="A17" s="33" t="s">
        <v>32</v>
      </c>
      <c r="B17" s="8">
        <v>6</v>
      </c>
      <c r="C17" s="8">
        <v>12</v>
      </c>
      <c r="D17" s="8">
        <f t="shared" si="5"/>
        <v>9</v>
      </c>
      <c r="E17" s="9">
        <f t="shared" si="4"/>
        <v>5580</v>
      </c>
      <c r="F17" s="27">
        <v>42879</v>
      </c>
      <c r="G17" s="11">
        <f t="shared" si="2"/>
        <v>1.125</v>
      </c>
      <c r="H17" s="10">
        <v>44343</v>
      </c>
      <c r="K17" s="28"/>
    </row>
    <row r="18" spans="1:11" ht="32.25" customHeight="1" x14ac:dyDescent="0.25">
      <c r="A18" s="33" t="s">
        <v>33</v>
      </c>
      <c r="B18" s="8">
        <v>2</v>
      </c>
      <c r="C18" s="8">
        <v>6</v>
      </c>
      <c r="D18" s="8">
        <f t="shared" si="5"/>
        <v>4</v>
      </c>
      <c r="E18" s="9">
        <f t="shared" si="4"/>
        <v>2480</v>
      </c>
      <c r="F18" s="27">
        <v>42881</v>
      </c>
      <c r="G18" s="11">
        <f t="shared" si="2"/>
        <v>0.5</v>
      </c>
      <c r="H18" s="10">
        <v>44344</v>
      </c>
    </row>
    <row r="19" spans="1:11" ht="21" customHeight="1" x14ac:dyDescent="0.25">
      <c r="A19" s="36" t="s">
        <v>34</v>
      </c>
      <c r="B19" s="8">
        <v>2</v>
      </c>
      <c r="C19" s="8">
        <v>6</v>
      </c>
      <c r="D19" s="8">
        <f t="shared" si="5"/>
        <v>4</v>
      </c>
      <c r="E19" s="9">
        <f t="shared" si="4"/>
        <v>2480</v>
      </c>
      <c r="F19" s="27">
        <v>42881</v>
      </c>
      <c r="G19" s="11">
        <f t="shared" si="2"/>
        <v>0.5</v>
      </c>
      <c r="H19" s="10">
        <v>44344</v>
      </c>
      <c r="K19" s="4"/>
    </row>
    <row r="20" spans="1:11" ht="17.100000000000001" customHeight="1" x14ac:dyDescent="0.25">
      <c r="A20" s="36" t="s">
        <v>35</v>
      </c>
      <c r="B20" s="8">
        <v>7</v>
      </c>
      <c r="C20" s="8">
        <v>12</v>
      </c>
      <c r="D20" s="8">
        <f t="shared" si="5"/>
        <v>9.5</v>
      </c>
      <c r="E20" s="9">
        <f t="shared" si="4"/>
        <v>5890</v>
      </c>
      <c r="F20" s="27">
        <v>42882</v>
      </c>
      <c r="G20" s="11">
        <f t="shared" si="2"/>
        <v>1.1875</v>
      </c>
      <c r="H20" s="10">
        <v>44346</v>
      </c>
    </row>
    <row r="21" spans="1:11" ht="16.5" customHeight="1" thickBot="1" x14ac:dyDescent="0.35">
      <c r="A21" s="12" t="s">
        <v>10</v>
      </c>
      <c r="B21" s="13">
        <f>SUM(B22:B29)</f>
        <v>32</v>
      </c>
      <c r="C21" s="13">
        <f>SUM(C22:C29)</f>
        <v>56</v>
      </c>
      <c r="D21" s="13">
        <f t="shared" si="5"/>
        <v>44</v>
      </c>
      <c r="E21" s="14">
        <f>SUM(E22:E29)</f>
        <v>27280</v>
      </c>
      <c r="F21" s="26">
        <v>42888</v>
      </c>
      <c r="G21" s="7">
        <f t="shared" si="2"/>
        <v>5.5</v>
      </c>
      <c r="H21" s="26">
        <v>42895</v>
      </c>
    </row>
    <row r="22" spans="1:11" ht="16.5" customHeight="1" x14ac:dyDescent="0.25">
      <c r="A22" s="33" t="s">
        <v>20</v>
      </c>
      <c r="B22" s="8">
        <v>2</v>
      </c>
      <c r="C22" s="8">
        <v>4</v>
      </c>
      <c r="D22" s="8">
        <f t="shared" si="5"/>
        <v>3</v>
      </c>
      <c r="E22" s="9">
        <f t="shared" ref="E22:E29" si="6">$E$47*D22</f>
        <v>1860</v>
      </c>
      <c r="F22" s="27">
        <v>42888</v>
      </c>
      <c r="G22" s="11">
        <f t="shared" si="2"/>
        <v>0.375</v>
      </c>
      <c r="H22" s="10">
        <v>44351</v>
      </c>
    </row>
    <row r="23" spans="1:11" ht="33.75" customHeight="1" x14ac:dyDescent="0.25">
      <c r="A23" s="33" t="s">
        <v>38</v>
      </c>
      <c r="B23" s="8">
        <v>4</v>
      </c>
      <c r="C23" s="8">
        <v>6</v>
      </c>
      <c r="D23" s="8">
        <f t="shared" ref="D23:D31" si="7">(B23+C23)/2</f>
        <v>5</v>
      </c>
      <c r="E23" s="9">
        <f t="shared" si="6"/>
        <v>3100</v>
      </c>
      <c r="F23" s="27">
        <v>42889</v>
      </c>
      <c r="G23" s="11">
        <f t="shared" si="2"/>
        <v>0.625</v>
      </c>
      <c r="H23" s="10">
        <v>44352</v>
      </c>
    </row>
    <row r="24" spans="1:11" ht="18" customHeight="1" x14ac:dyDescent="0.25">
      <c r="A24" s="33" t="s">
        <v>39</v>
      </c>
      <c r="B24" s="8">
        <v>4</v>
      </c>
      <c r="C24" s="8">
        <v>6</v>
      </c>
      <c r="D24" s="8">
        <f t="shared" si="7"/>
        <v>5</v>
      </c>
      <c r="E24" s="9">
        <f t="shared" si="6"/>
        <v>3100</v>
      </c>
      <c r="F24" s="27">
        <v>42890</v>
      </c>
      <c r="G24" s="11">
        <f t="shared" si="2"/>
        <v>0.625</v>
      </c>
      <c r="H24" s="10">
        <v>44353</v>
      </c>
    </row>
    <row r="25" spans="1:11" ht="17.100000000000001" customHeight="1" x14ac:dyDescent="0.25">
      <c r="A25" s="36" t="s">
        <v>40</v>
      </c>
      <c r="B25" s="8">
        <v>6</v>
      </c>
      <c r="C25" s="8">
        <v>16</v>
      </c>
      <c r="D25" s="8">
        <f t="shared" si="7"/>
        <v>11</v>
      </c>
      <c r="E25" s="9">
        <f t="shared" si="6"/>
        <v>6820</v>
      </c>
      <c r="F25" s="27">
        <v>42890</v>
      </c>
      <c r="G25" s="11">
        <f t="shared" si="2"/>
        <v>1.375</v>
      </c>
      <c r="H25" s="10">
        <v>44354</v>
      </c>
    </row>
    <row r="26" spans="1:11" ht="17.100000000000001" customHeight="1" x14ac:dyDescent="0.25">
      <c r="A26" s="36" t="s">
        <v>41</v>
      </c>
      <c r="B26" s="8">
        <v>4</v>
      </c>
      <c r="C26" s="8">
        <v>6</v>
      </c>
      <c r="D26" s="8">
        <f t="shared" si="7"/>
        <v>5</v>
      </c>
      <c r="E26" s="9">
        <f t="shared" si="6"/>
        <v>3100</v>
      </c>
      <c r="F26" s="27">
        <v>42892</v>
      </c>
      <c r="G26" s="11">
        <f t="shared" si="2"/>
        <v>0.625</v>
      </c>
      <c r="H26" s="10">
        <v>44355</v>
      </c>
    </row>
    <row r="27" spans="1:11" ht="42.75" customHeight="1" x14ac:dyDescent="0.25">
      <c r="A27" s="36" t="s">
        <v>42</v>
      </c>
      <c r="B27" s="8">
        <v>4</v>
      </c>
      <c r="C27" s="8">
        <v>6</v>
      </c>
      <c r="D27" s="8">
        <f t="shared" si="7"/>
        <v>5</v>
      </c>
      <c r="E27" s="9">
        <f t="shared" si="6"/>
        <v>3100</v>
      </c>
      <c r="F27" s="27">
        <v>42892</v>
      </c>
      <c r="G27" s="11">
        <f t="shared" si="2"/>
        <v>0.625</v>
      </c>
      <c r="H27" s="10">
        <v>44355</v>
      </c>
    </row>
    <row r="28" spans="1:11" ht="21.75" customHeight="1" x14ac:dyDescent="0.25">
      <c r="A28" s="36" t="s">
        <v>43</v>
      </c>
      <c r="B28" s="8">
        <v>6</v>
      </c>
      <c r="C28" s="8">
        <v>8</v>
      </c>
      <c r="D28" s="8">
        <f t="shared" si="7"/>
        <v>7</v>
      </c>
      <c r="E28" s="9">
        <f t="shared" si="6"/>
        <v>4340</v>
      </c>
      <c r="F28" s="27">
        <v>42893</v>
      </c>
      <c r="G28" s="11">
        <f t="shared" si="2"/>
        <v>0.875</v>
      </c>
      <c r="H28" s="10">
        <v>44356</v>
      </c>
    </row>
    <row r="29" spans="1:11" ht="17.100000000000001" customHeight="1" x14ac:dyDescent="0.25">
      <c r="A29" s="36" t="s">
        <v>44</v>
      </c>
      <c r="B29" s="8">
        <v>2</v>
      </c>
      <c r="C29" s="8">
        <v>4</v>
      </c>
      <c r="D29" s="8">
        <f t="shared" si="7"/>
        <v>3</v>
      </c>
      <c r="E29" s="9">
        <f t="shared" si="6"/>
        <v>1860</v>
      </c>
      <c r="F29" s="27">
        <v>42893</v>
      </c>
      <c r="G29" s="11">
        <f t="shared" si="2"/>
        <v>0.375</v>
      </c>
      <c r="H29" s="10">
        <v>44356</v>
      </c>
    </row>
    <row r="30" spans="1:11" ht="17.100000000000001" customHeight="1" thickBot="1" x14ac:dyDescent="0.35">
      <c r="A30" s="12" t="s">
        <v>36</v>
      </c>
      <c r="B30" s="13">
        <f>SUM(B31:B34)</f>
        <v>80</v>
      </c>
      <c r="C30" s="13">
        <f>SUM(C31:C34)</f>
        <v>156</v>
      </c>
      <c r="D30" s="13">
        <f>(B30+C30)/2</f>
        <v>118</v>
      </c>
      <c r="E30" s="14">
        <f>SUM(E31:E34)</f>
        <v>73160</v>
      </c>
      <c r="F30" s="26">
        <v>42894</v>
      </c>
      <c r="G30" s="7">
        <f t="shared" si="2"/>
        <v>14.75</v>
      </c>
      <c r="H30" s="26">
        <v>42908</v>
      </c>
    </row>
    <row r="31" spans="1:11" ht="17.100000000000001" customHeight="1" x14ac:dyDescent="0.25">
      <c r="A31" s="36" t="s">
        <v>30</v>
      </c>
      <c r="B31" s="8">
        <v>2</v>
      </c>
      <c r="C31" s="8">
        <v>4</v>
      </c>
      <c r="D31" s="8">
        <f t="shared" si="7"/>
        <v>3</v>
      </c>
      <c r="E31" s="9">
        <f>$E$47*D31</f>
        <v>1860</v>
      </c>
      <c r="F31" s="27">
        <v>42894</v>
      </c>
      <c r="G31" s="11">
        <f t="shared" si="2"/>
        <v>0.375</v>
      </c>
      <c r="H31" s="10">
        <v>44357</v>
      </c>
    </row>
    <row r="32" spans="1:11" ht="42.75" customHeight="1" x14ac:dyDescent="0.25">
      <c r="A32" s="36" t="s">
        <v>45</v>
      </c>
      <c r="B32" s="8">
        <v>6</v>
      </c>
      <c r="C32" s="8">
        <v>16</v>
      </c>
      <c r="D32" s="8">
        <f t="shared" ref="D32:D36" si="8">(B32+C32)/2</f>
        <v>11</v>
      </c>
      <c r="E32" s="9">
        <f>$E$47*D32</f>
        <v>6820</v>
      </c>
      <c r="F32" s="27">
        <v>42894</v>
      </c>
      <c r="G32" s="11">
        <f t="shared" si="2"/>
        <v>1.375</v>
      </c>
      <c r="H32" s="10">
        <v>44358</v>
      </c>
    </row>
    <row r="33" spans="1:10" ht="21" customHeight="1" x14ac:dyDescent="0.25">
      <c r="A33" s="36" t="s">
        <v>46</v>
      </c>
      <c r="B33" s="8">
        <v>36</v>
      </c>
      <c r="C33" s="8">
        <v>72</v>
      </c>
      <c r="D33" s="8">
        <f t="shared" si="8"/>
        <v>54</v>
      </c>
      <c r="E33" s="9">
        <f>$E$47*D33</f>
        <v>33480</v>
      </c>
      <c r="F33" s="27">
        <v>42897</v>
      </c>
      <c r="G33" s="11">
        <f t="shared" si="2"/>
        <v>6.75</v>
      </c>
      <c r="H33" s="10">
        <v>44369</v>
      </c>
    </row>
    <row r="34" spans="1:10" ht="17.100000000000001" customHeight="1" x14ac:dyDescent="0.25">
      <c r="A34" s="36" t="s">
        <v>47</v>
      </c>
      <c r="B34" s="8">
        <v>36</v>
      </c>
      <c r="C34" s="8">
        <v>64</v>
      </c>
      <c r="D34" s="8">
        <f t="shared" si="8"/>
        <v>50</v>
      </c>
      <c r="E34" s="9">
        <f>$E$47*D34</f>
        <v>31000</v>
      </c>
      <c r="F34" s="27">
        <v>42897</v>
      </c>
      <c r="G34" s="11">
        <f t="shared" si="2"/>
        <v>6.25</v>
      </c>
      <c r="H34" s="10">
        <v>44369</v>
      </c>
    </row>
    <row r="35" spans="1:10" ht="17.100000000000001" customHeight="1" thickBot="1" x14ac:dyDescent="0.35">
      <c r="A35" s="12" t="s">
        <v>12</v>
      </c>
      <c r="B35" s="13">
        <f>SUM(B36:B39)</f>
        <v>22</v>
      </c>
      <c r="C35" s="13">
        <f>SUM(C36:C39)</f>
        <v>44</v>
      </c>
      <c r="D35" s="13">
        <f t="shared" si="8"/>
        <v>33</v>
      </c>
      <c r="E35" s="14">
        <f>SUM(E36:E39)</f>
        <v>20460</v>
      </c>
      <c r="F35" s="26">
        <v>42908</v>
      </c>
      <c r="G35" s="7">
        <f t="shared" si="2"/>
        <v>4.125</v>
      </c>
      <c r="H35" s="26">
        <v>42917</v>
      </c>
    </row>
    <row r="36" spans="1:10" ht="17.100000000000001" customHeight="1" x14ac:dyDescent="0.25">
      <c r="A36" s="36" t="s">
        <v>30</v>
      </c>
      <c r="B36" s="8">
        <v>2</v>
      </c>
      <c r="C36" s="8">
        <v>4</v>
      </c>
      <c r="D36" s="8">
        <f t="shared" si="8"/>
        <v>3</v>
      </c>
      <c r="E36" s="9">
        <f>$E$47*D36</f>
        <v>1860</v>
      </c>
      <c r="F36" s="27">
        <v>42908</v>
      </c>
      <c r="G36" s="11">
        <f t="shared" si="2"/>
        <v>0.375</v>
      </c>
      <c r="H36" s="10">
        <v>44371</v>
      </c>
    </row>
    <row r="37" spans="1:10" ht="20.100000000000001" customHeight="1" x14ac:dyDescent="0.25">
      <c r="A37" s="36" t="s">
        <v>48</v>
      </c>
      <c r="B37" s="8">
        <v>12</v>
      </c>
      <c r="C37" s="8">
        <v>20</v>
      </c>
      <c r="D37" s="8">
        <f t="shared" ref="D37:D41" si="9">(B37+C37)/2</f>
        <v>16</v>
      </c>
      <c r="E37" s="9">
        <f>$E$47*D37</f>
        <v>9920</v>
      </c>
      <c r="F37" s="27">
        <v>42910</v>
      </c>
      <c r="G37" s="11">
        <f t="shared" si="2"/>
        <v>2</v>
      </c>
      <c r="H37" s="10">
        <v>44375</v>
      </c>
    </row>
    <row r="38" spans="1:10" ht="25.5" x14ac:dyDescent="0.25">
      <c r="A38" s="36" t="s">
        <v>49</v>
      </c>
      <c r="B38" s="8">
        <v>2</v>
      </c>
      <c r="C38" s="8">
        <v>4</v>
      </c>
      <c r="D38" s="8">
        <f t="shared" si="9"/>
        <v>3</v>
      </c>
      <c r="E38" s="9">
        <f>$E$47*D38</f>
        <v>1860</v>
      </c>
      <c r="F38" s="27">
        <v>42913</v>
      </c>
      <c r="G38" s="11">
        <f t="shared" si="2"/>
        <v>0.375</v>
      </c>
      <c r="H38" s="10">
        <v>44376</v>
      </c>
    </row>
    <row r="39" spans="1:10" ht="15.75" x14ac:dyDescent="0.25">
      <c r="A39" s="37" t="s">
        <v>44</v>
      </c>
      <c r="B39" s="8">
        <v>6</v>
      </c>
      <c r="C39" s="8">
        <v>16</v>
      </c>
      <c r="D39" s="8">
        <f t="shared" si="9"/>
        <v>11</v>
      </c>
      <c r="E39" s="9">
        <f>$E$47*D39</f>
        <v>6820</v>
      </c>
      <c r="F39" s="27">
        <v>42914</v>
      </c>
      <c r="G39" s="11">
        <f t="shared" si="2"/>
        <v>1.375</v>
      </c>
      <c r="H39" s="10">
        <v>44378</v>
      </c>
    </row>
    <row r="40" spans="1:10" ht="20.25" thickBot="1" x14ac:dyDescent="0.35">
      <c r="A40" s="12" t="s">
        <v>53</v>
      </c>
      <c r="B40" s="13">
        <f>SUM(B41:B44)</f>
        <v>36</v>
      </c>
      <c r="C40" s="13">
        <f>SUM(C41:C44)</f>
        <v>76</v>
      </c>
      <c r="D40" s="13">
        <f t="shared" si="9"/>
        <v>56</v>
      </c>
      <c r="E40" s="14">
        <f>SUM(E41:E44)</f>
        <v>34720</v>
      </c>
      <c r="F40" s="26">
        <v>42917</v>
      </c>
      <c r="G40" s="7">
        <f t="shared" si="2"/>
        <v>7</v>
      </c>
      <c r="H40" s="26">
        <v>42926</v>
      </c>
    </row>
    <row r="41" spans="1:10" ht="15.75" x14ac:dyDescent="0.25">
      <c r="A41" s="36" t="s">
        <v>30</v>
      </c>
      <c r="B41" s="8">
        <v>2</v>
      </c>
      <c r="C41" s="8">
        <v>4</v>
      </c>
      <c r="D41" s="8">
        <f t="shared" si="9"/>
        <v>3</v>
      </c>
      <c r="E41" s="9">
        <f>$E$47*D41</f>
        <v>1860</v>
      </c>
      <c r="F41" s="27">
        <v>42917</v>
      </c>
      <c r="G41" s="11">
        <f t="shared" si="2"/>
        <v>0.375</v>
      </c>
      <c r="H41" s="10">
        <v>44380</v>
      </c>
    </row>
    <row r="42" spans="1:10" ht="27.95" customHeight="1" x14ac:dyDescent="0.25">
      <c r="A42" s="36" t="s">
        <v>50</v>
      </c>
      <c r="B42" s="8">
        <v>6</v>
      </c>
      <c r="C42" s="8">
        <v>12</v>
      </c>
      <c r="D42" s="8">
        <f t="shared" ref="D42:D44" si="10">(B42+C42)/2</f>
        <v>9</v>
      </c>
      <c r="E42" s="9">
        <f>$E$47*D42</f>
        <v>5580</v>
      </c>
      <c r="F42" s="27">
        <v>42917</v>
      </c>
      <c r="G42" s="11">
        <f t="shared" si="2"/>
        <v>1.125</v>
      </c>
      <c r="H42" s="10">
        <v>44381</v>
      </c>
    </row>
    <row r="43" spans="1:10" ht="15.75" x14ac:dyDescent="0.25">
      <c r="A43" s="36" t="s">
        <v>51</v>
      </c>
      <c r="B43" s="8">
        <v>12</v>
      </c>
      <c r="C43" s="8">
        <v>20</v>
      </c>
      <c r="D43" s="8">
        <f t="shared" si="10"/>
        <v>16</v>
      </c>
      <c r="E43" s="9">
        <f>$E$47*D43</f>
        <v>9920</v>
      </c>
      <c r="F43" s="27">
        <v>42921</v>
      </c>
      <c r="G43" s="11">
        <f t="shared" si="2"/>
        <v>2</v>
      </c>
      <c r="H43" s="10">
        <v>44386</v>
      </c>
    </row>
    <row r="44" spans="1:10" ht="15.75" x14ac:dyDescent="0.25">
      <c r="A44" s="36" t="s">
        <v>52</v>
      </c>
      <c r="B44" s="8">
        <v>16</v>
      </c>
      <c r="C44" s="8">
        <v>40</v>
      </c>
      <c r="D44" s="8">
        <f t="shared" si="10"/>
        <v>28</v>
      </c>
      <c r="E44" s="9">
        <f>$E$47*D44</f>
        <v>17360</v>
      </c>
      <c r="F44" s="27">
        <v>42917</v>
      </c>
      <c r="G44" s="11">
        <f t="shared" si="2"/>
        <v>3.5</v>
      </c>
      <c r="H44" s="10">
        <v>44387</v>
      </c>
    </row>
    <row r="45" spans="1:10" ht="13.5" thickBot="1" x14ac:dyDescent="0.25">
      <c r="A45"/>
      <c r="F45"/>
      <c r="H45"/>
    </row>
    <row r="46" spans="1:10" ht="15.75" x14ac:dyDescent="0.25">
      <c r="A46" s="20" t="s">
        <v>5</v>
      </c>
      <c r="B46" s="21">
        <f>SUM(B3,B14,B21,B30,B35,B40)</f>
        <v>240</v>
      </c>
      <c r="C46" s="21">
        <f>SUM(C3,C14,C21,C30,C35,C40)</f>
        <v>523</v>
      </c>
      <c r="D46" s="21">
        <f>SUM(D3,D14,D21,D30,D35,D40)</f>
        <v>381.5</v>
      </c>
      <c r="E46" s="22">
        <f t="array" ref="E46">D46</f>
        <v>381.5</v>
      </c>
      <c r="F46"/>
      <c r="H46"/>
    </row>
    <row r="47" spans="1:10" ht="15.75" x14ac:dyDescent="0.25">
      <c r="A47" s="23" t="s">
        <v>9</v>
      </c>
      <c r="B47" s="18"/>
      <c r="C47" s="18"/>
      <c r="D47" s="18"/>
      <c r="E47" s="24">
        <f>H48+H49+H50+H51</f>
        <v>620</v>
      </c>
      <c r="F47"/>
      <c r="G47" t="s">
        <v>13</v>
      </c>
      <c r="H47" t="s">
        <v>14</v>
      </c>
      <c r="J47" s="45"/>
    </row>
    <row r="48" spans="1:10" ht="15.75" x14ac:dyDescent="0.25">
      <c r="A48" s="23"/>
      <c r="B48" s="18"/>
      <c r="C48" s="18"/>
      <c r="D48" s="18"/>
      <c r="E48" s="24"/>
      <c r="F48"/>
      <c r="G48" t="s">
        <v>15</v>
      </c>
      <c r="H48">
        <v>160</v>
      </c>
    </row>
    <row r="49" spans="1:8" ht="15.75" x14ac:dyDescent="0.25">
      <c r="A49" s="23"/>
      <c r="B49" s="18"/>
      <c r="C49" s="18"/>
      <c r="D49" s="18"/>
      <c r="E49" s="24"/>
      <c r="F49"/>
      <c r="G49" t="s">
        <v>16</v>
      </c>
      <c r="H49">
        <v>160</v>
      </c>
    </row>
    <row r="50" spans="1:8" ht="16.5" thickBot="1" x14ac:dyDescent="0.3">
      <c r="A50" s="23" t="s">
        <v>8</v>
      </c>
      <c r="B50" s="18"/>
      <c r="C50" s="18"/>
      <c r="D50" s="18"/>
      <c r="E50" s="25">
        <v>8</v>
      </c>
      <c r="F50"/>
      <c r="G50" t="s">
        <v>17</v>
      </c>
      <c r="H50">
        <v>160</v>
      </c>
    </row>
    <row r="51" spans="1:8" ht="20.25" thickBot="1" x14ac:dyDescent="0.3">
      <c r="A51" s="46" t="s">
        <v>64</v>
      </c>
      <c r="B51" s="19"/>
      <c r="C51" s="19"/>
      <c r="D51" s="19"/>
      <c r="E51" s="32">
        <f>SUM(E3,E14,E21,E30,E35,E40)</f>
        <v>236530</v>
      </c>
      <c r="F51"/>
      <c r="G51" s="45" t="s">
        <v>18</v>
      </c>
      <c r="H51">
        <v>140</v>
      </c>
    </row>
    <row r="54" spans="1:8" ht="27" x14ac:dyDescent="0.35">
      <c r="A54" s="34" t="s">
        <v>59</v>
      </c>
    </row>
    <row r="55" spans="1:8" x14ac:dyDescent="0.2">
      <c r="A55" s="29" t="s">
        <v>54</v>
      </c>
      <c r="B55" s="29" t="s">
        <v>4</v>
      </c>
    </row>
    <row r="56" spans="1:8" x14ac:dyDescent="0.2">
      <c r="A56" s="1" t="s">
        <v>55</v>
      </c>
      <c r="B56" s="38">
        <f>E51</f>
        <v>236530</v>
      </c>
    </row>
    <row r="57" spans="1:8" x14ac:dyDescent="0.2">
      <c r="A57" s="1" t="s">
        <v>56</v>
      </c>
      <c r="B57" s="38">
        <v>3500</v>
      </c>
    </row>
    <row r="58" spans="1:8" x14ac:dyDescent="0.2">
      <c r="A58" s="1" t="s">
        <v>57</v>
      </c>
      <c r="B58" s="38">
        <v>1990</v>
      </c>
    </row>
    <row r="59" spans="1:8" x14ac:dyDescent="0.2">
      <c r="A59" s="1" t="s">
        <v>58</v>
      </c>
      <c r="B59" s="38">
        <v>1325</v>
      </c>
    </row>
    <row r="60" spans="1:8" ht="13.5" thickBot="1" x14ac:dyDescent="0.25">
      <c r="B60" s="38"/>
    </row>
    <row r="61" spans="1:8" ht="18.75" thickBot="1" x14ac:dyDescent="0.3">
      <c r="A61" s="1" t="s">
        <v>60</v>
      </c>
      <c r="B61" s="38">
        <v>45000</v>
      </c>
      <c r="D61" s="41" t="s">
        <v>62</v>
      </c>
      <c r="E61" s="42">
        <f>B62*0.5</f>
        <v>144172.5</v>
      </c>
    </row>
    <row r="62" spans="1:8" ht="18.75" thickBot="1" x14ac:dyDescent="0.3">
      <c r="A62" s="39" t="s">
        <v>61</v>
      </c>
      <c r="B62" s="40">
        <f>SUM(B56:B61)</f>
        <v>288345</v>
      </c>
      <c r="D62" s="43" t="s">
        <v>63</v>
      </c>
      <c r="E62" s="44">
        <f>SUM(B62,E61)</f>
        <v>432517.5</v>
      </c>
    </row>
  </sheetData>
  <phoneticPr fontId="4" type="noConversion"/>
  <pageMargins left="0.75" right="0.75" top="1" bottom="1" header="0.5" footer="0.5"/>
  <pageSetup scale="65" orientation="portrait" horizontalDpi="4294967292" verticalDpi="4294967292" r:id="rId1"/>
  <headerFooter alignWithMargins="0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 &amp; Cost Summary</vt:lpstr>
    </vt:vector>
  </TitlesOfParts>
  <Company>Michael Angeles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John 117</cp:lastModifiedBy>
  <cp:lastPrinted>2009-03-04T20:52:39Z</cp:lastPrinted>
  <dcterms:created xsi:type="dcterms:W3CDTF">2004-10-18T12:57:04Z</dcterms:created>
  <dcterms:modified xsi:type="dcterms:W3CDTF">2021-05-30T20:41:13Z</dcterms:modified>
</cp:coreProperties>
</file>