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guptasha.homes.deakin.edu.au\my-home\UserData\Desktop\"/>
    </mc:Choice>
  </mc:AlternateContent>
  <bookViews>
    <workbookView xWindow="0" yWindow="45" windowWidth="15600" windowHeight="9795" firstSheet="8" activeTab="21"/>
  </bookViews>
  <sheets>
    <sheet name="Variables" sheetId="2" r:id="rId1"/>
    <sheet name="&amp;UnStack" sheetId="15" state="hidden" r:id="rId2"/>
    <sheet name="&amp;DataIndices" sheetId="14" state="hidden" r:id="rId3"/>
    <sheet name="&amp;DataCopy" sheetId="13" state="hidden" r:id="rId4"/>
    <sheet name="&amp;Miscel_Area" sheetId="10" state="hidden" r:id="rId5"/>
    <sheet name="Data" sheetId="1" r:id="rId6"/>
    <sheet name="&amp;GraphData" sheetId="1462" state="hidden" r:id="rId7"/>
    <sheet name="&amp;WorkArea" sheetId="1463" state="hidden" r:id="rId8"/>
    <sheet name="CI" sheetId="1465" r:id="rId9"/>
    <sheet name="HT" sheetId="1466" r:id="rId10"/>
    <sheet name="HT(2 Sample) " sheetId="1467" r:id="rId11"/>
    <sheet name="CI(2 Sample)" sheetId="1468" r:id="rId12"/>
    <sheet name="Q1" sheetId="1469" r:id="rId13"/>
    <sheet name="Q2.a" sheetId="1493" r:id="rId14"/>
    <sheet name="Q2.b" sheetId="1495" r:id="rId15"/>
    <sheet name="Q3.a" sheetId="1484" r:id="rId16"/>
    <sheet name="Q3.b" sheetId="1480" r:id="rId17"/>
    <sheet name="Q3.c" sheetId="1481" r:id="rId18"/>
    <sheet name="Q3.d" sheetId="1482" r:id="rId19"/>
    <sheet name="Q3.e" sheetId="1483" r:id="rId20"/>
    <sheet name="Q4.a" sheetId="1472" r:id="rId21"/>
    <sheet name="Q4.b" sheetId="1490" r:id="rId22"/>
  </sheets>
  <externalReferences>
    <externalReference r:id="rId23"/>
  </externalReferences>
  <definedNames>
    <definedName name="_xlnm._FilterDatabase" localSheetId="5" hidden="1">Data!$A$1:$L$151</definedName>
    <definedName name="_xlnm._FilterDatabase" localSheetId="17" hidden="1">'Q3.c'!$P$1:$Q$151</definedName>
    <definedName name="_xlchart.v1.0" hidden="1">'Q1'!$A$1</definedName>
    <definedName name="_xlchart.v1.1" hidden="1">'Q1'!$A$2:$A$151</definedName>
    <definedName name="_xlchart.v1.10" hidden="1">'Q1'!$A$1</definedName>
    <definedName name="_xlchart.v1.11" hidden="1">'Q1'!$A$2:$A$151</definedName>
    <definedName name="_xlchart.v1.12" hidden="1">'Q3.d'!$T$1</definedName>
    <definedName name="_xlchart.v1.13" hidden="1">'Q3.d'!$T$2:$T$115</definedName>
    <definedName name="_xlchart.v1.14" hidden="1">'Q3.d'!$U$1</definedName>
    <definedName name="_xlchart.v1.15" hidden="1">'Q3.d'!$U$2:$U$115</definedName>
    <definedName name="_xlchart.v1.16" hidden="1">'[1]Q4.b'!$AE$1</definedName>
    <definedName name="_xlchart.v1.17" hidden="1">'[1]Q4.b'!$AE$2:$AE$52</definedName>
    <definedName name="_xlchart.v1.18" hidden="1">'[1]Q4.b'!$AF$1</definedName>
    <definedName name="_xlchart.v1.19" hidden="1">'[1]Q4.b'!$AF$2:$AF$52</definedName>
    <definedName name="_xlchart.v1.2" hidden="1">'Q1'!$A$1</definedName>
    <definedName name="_xlchart.v1.20" hidden="1">'[1]Q4.b'!$AE$1</definedName>
    <definedName name="_xlchart.v1.21" hidden="1">'[1]Q4.b'!$AE$2:$AE$52</definedName>
    <definedName name="_xlchart.v1.22" hidden="1">'[1]Q4.b'!$AF$1</definedName>
    <definedName name="_xlchart.v1.23" hidden="1">'[1]Q4.b'!$AF$2:$AF$52</definedName>
    <definedName name="_xlchart.v1.3" hidden="1">'Q1'!$A$2:$A$151</definedName>
    <definedName name="_xlchart.v1.4" hidden="1">#REF!</definedName>
    <definedName name="_xlchart.v1.5" hidden="1">#REF!</definedName>
    <definedName name="_xlchart.v1.6" hidden="1">'Q2.a'!$A$1</definedName>
    <definedName name="_xlchart.v1.7" hidden="1">'Q2.a'!$A$2:$A$151</definedName>
    <definedName name="_xlchart.v1.8" hidden="1">'Q2.a'!$A$1</definedName>
    <definedName name="_xlchart.v1.9" hidden="1">'Q2.a'!$A$2:$A$151</definedName>
  </definedNames>
  <calcPr calcId="162913" iterate="1"/>
  <pivotCaches>
    <pivotCache cacheId="98" r:id="rId24"/>
    <pivotCache cacheId="103" r:id="rId25"/>
    <pivotCache cacheId="104" r:id="rId26"/>
    <pivotCache cacheId="101" r:id="rId27"/>
    <pivotCache cacheId="102" r:id="rId28"/>
    <pivotCache cacheId="117" r:id="rId29"/>
  </pivotCaches>
</workbook>
</file>

<file path=xl/calcChain.xml><?xml version="1.0" encoding="utf-8"?>
<calcChain xmlns="http://schemas.openxmlformats.org/spreadsheetml/2006/main">
  <c r="V21" i="1490" l="1"/>
  <c r="V20" i="1490"/>
  <c r="V19" i="1490"/>
  <c r="V18" i="1490"/>
  <c r="V17" i="1490"/>
  <c r="M21" i="1490"/>
  <c r="M20" i="1490"/>
  <c r="M19" i="1490"/>
  <c r="M18" i="1490"/>
  <c r="M17" i="1490"/>
  <c r="P16" i="1482"/>
  <c r="Q16" i="1482"/>
  <c r="Q19" i="1482" s="1"/>
  <c r="P17" i="1482"/>
  <c r="Q17" i="1482"/>
  <c r="Q18" i="1482" s="1"/>
  <c r="K18" i="1484"/>
  <c r="K19" i="1484" s="1"/>
  <c r="K17" i="1484"/>
  <c r="K20" i="1484" s="1"/>
  <c r="D18" i="1493"/>
  <c r="D17" i="1493"/>
  <c r="Q20" i="1482" l="1"/>
  <c r="P18" i="1482"/>
  <c r="P20" i="1482" s="1"/>
  <c r="K21" i="1484"/>
  <c r="D19" i="1493"/>
  <c r="D20" i="1493" s="1"/>
  <c r="E49" i="1482"/>
  <c r="E52" i="1482" s="1"/>
  <c r="E13" i="1482"/>
  <c r="E7" i="1482"/>
  <c r="E12" i="1482" s="1"/>
  <c r="E5" i="1482"/>
  <c r="B13" i="1482"/>
  <c r="P19" i="1482" l="1"/>
  <c r="D21" i="1493"/>
  <c r="E50" i="1482"/>
  <c r="E51" i="1482" s="1"/>
  <c r="E55" i="1482" s="1"/>
  <c r="B12" i="1482"/>
  <c r="E24" i="1482"/>
  <c r="E25" i="1482" s="1"/>
  <c r="E26" i="1482" s="1"/>
  <c r="E27" i="1482" s="1"/>
  <c r="B30" i="1482" s="1"/>
  <c r="F12" i="1495"/>
  <c r="F11" i="1495"/>
  <c r="F13" i="1495" s="1"/>
  <c r="G12" i="1493"/>
  <c r="G13" i="1493" s="1"/>
  <c r="G11" i="1493"/>
  <c r="E56" i="1482" l="1"/>
  <c r="F14" i="1495"/>
  <c r="F18" i="1495"/>
  <c r="F17" i="1495"/>
  <c r="G14" i="1493"/>
  <c r="G18" i="1493"/>
  <c r="G17" i="1493"/>
  <c r="E24" i="1490" l="1"/>
  <c r="E25" i="1490" s="1"/>
  <c r="E13" i="1490"/>
  <c r="B13" i="1490"/>
  <c r="E12" i="1490"/>
  <c r="B12" i="1490"/>
  <c r="E7" i="1490"/>
  <c r="E5" i="1490"/>
  <c r="E26" i="1490" s="1"/>
  <c r="E27" i="1490" s="1"/>
  <c r="B30" i="1490" s="1"/>
  <c r="E24" i="1483" l="1"/>
  <c r="E25" i="1483" s="1"/>
  <c r="E21" i="1483"/>
  <c r="E17" i="1483"/>
  <c r="E12" i="1483"/>
  <c r="B12" i="1483"/>
  <c r="B11" i="1483"/>
  <c r="E7" i="1483"/>
  <c r="E11" i="1483" s="1"/>
  <c r="E7" i="1484"/>
  <c r="B12" i="1484"/>
  <c r="E12" i="1484"/>
  <c r="E21" i="1484" s="1"/>
  <c r="B24" i="1484" s="1"/>
  <c r="B13" i="1484"/>
  <c r="E13" i="1484"/>
  <c r="E19" i="1484"/>
  <c r="E20" i="1484"/>
  <c r="L20" i="1481"/>
  <c r="L18" i="1481"/>
  <c r="L19" i="1481" s="1"/>
  <c r="L15" i="1481"/>
  <c r="L11" i="1481"/>
  <c r="E24" i="1481"/>
  <c r="E25" i="1481" s="1"/>
  <c r="E21" i="1481"/>
  <c r="E17" i="1481"/>
  <c r="B12" i="1481"/>
  <c r="B11" i="1481"/>
  <c r="E7" i="1481"/>
  <c r="E5" i="1481"/>
  <c r="E18" i="1480"/>
  <c r="E17" i="1480"/>
  <c r="E19" i="1480" s="1"/>
  <c r="B12" i="1480"/>
  <c r="B11" i="1480"/>
  <c r="E7" i="1480"/>
  <c r="E20" i="1480" s="1"/>
  <c r="B23" i="1480" s="1"/>
  <c r="E24" i="1472"/>
  <c r="E25" i="1472" s="1"/>
  <c r="E21" i="1472"/>
  <c r="E17" i="1472"/>
  <c r="B12" i="1472"/>
  <c r="E7" i="1472"/>
  <c r="E5" i="1472"/>
  <c r="E12" i="1472"/>
  <c r="D19" i="1469"/>
  <c r="D21" i="1469" s="1"/>
  <c r="D18" i="1469"/>
  <c r="D17" i="1469"/>
  <c r="C40" i="1481"/>
  <c r="C39" i="1481"/>
  <c r="E26" i="1483" l="1"/>
  <c r="E27" i="1483" s="1"/>
  <c r="B30" i="1483" s="1"/>
  <c r="L24" i="1481"/>
  <c r="L23" i="1481"/>
  <c r="E26" i="1481"/>
  <c r="E27" i="1481" s="1"/>
  <c r="B30" i="1481" s="1"/>
  <c r="E11" i="1481"/>
  <c r="E12" i="1481" s="1"/>
  <c r="E11" i="1480"/>
  <c r="E12" i="1480" s="1"/>
  <c r="B11" i="1472"/>
  <c r="E26" i="1472"/>
  <c r="E27" i="1472" s="1"/>
  <c r="B30" i="1472" s="1"/>
  <c r="E11" i="1472"/>
  <c r="D20" i="1469"/>
  <c r="R21" i="1468" l="1"/>
  <c r="J21" i="1468"/>
  <c r="J20" i="1468"/>
  <c r="J26" i="1468" s="1"/>
  <c r="R19" i="1468"/>
  <c r="R20" i="1468" s="1"/>
  <c r="J19" i="1468"/>
  <c r="E19" i="1468"/>
  <c r="E22" i="1468" s="1"/>
  <c r="R16" i="1468"/>
  <c r="M15" i="1468"/>
  <c r="M16" i="1468" s="1"/>
  <c r="M17" i="1468" s="1"/>
  <c r="M14" i="1468"/>
  <c r="R12" i="1468"/>
  <c r="G7" i="1468"/>
  <c r="J26" i="1467"/>
  <c r="T25" i="1467"/>
  <c r="T26" i="1467" s="1"/>
  <c r="T22" i="1467"/>
  <c r="O20" i="1467"/>
  <c r="T18" i="1467"/>
  <c r="J13" i="1467"/>
  <c r="J14" i="1467" s="1"/>
  <c r="T12" i="1467"/>
  <c r="T13" i="1467" s="1"/>
  <c r="O12" i="1467"/>
  <c r="J12" i="1467"/>
  <c r="E12" i="1467"/>
  <c r="E25" i="1467" s="1"/>
  <c r="E26" i="1467" s="1"/>
  <c r="T8" i="1467"/>
  <c r="O8" i="1467"/>
  <c r="O13" i="1467" s="1"/>
  <c r="J8" i="1467"/>
  <c r="E8" i="1467"/>
  <c r="E13" i="1467" s="1"/>
  <c r="T6" i="1467"/>
  <c r="S6" i="1467"/>
  <c r="Q13" i="1467" s="1"/>
  <c r="O6" i="1467"/>
  <c r="O21" i="1467" s="1"/>
  <c r="N6" i="1467"/>
  <c r="J6" i="1467"/>
  <c r="J27" i="1467" s="1"/>
  <c r="I6" i="1467"/>
  <c r="G14" i="1467" s="1"/>
  <c r="E6" i="1467"/>
  <c r="E27" i="1467" s="1"/>
  <c r="D6" i="1467"/>
  <c r="E14" i="1467" s="1"/>
  <c r="E20" i="1466"/>
  <c r="K19" i="1466"/>
  <c r="K20" i="1466" s="1"/>
  <c r="K21" i="1466" s="1"/>
  <c r="H24" i="1466" s="1"/>
  <c r="K18" i="1466"/>
  <c r="K13" i="1466"/>
  <c r="K12" i="1466"/>
  <c r="E12" i="1466"/>
  <c r="K8" i="1466"/>
  <c r="E8" i="1466"/>
  <c r="E13" i="1466" s="1"/>
  <c r="K6" i="1466"/>
  <c r="J6" i="1466"/>
  <c r="H13" i="1466" s="1"/>
  <c r="E6" i="1466"/>
  <c r="E21" i="1466" s="1"/>
  <c r="D6" i="1466"/>
  <c r="E14" i="1466" s="1"/>
  <c r="C14" i="1465"/>
  <c r="C15" i="1465" s="1"/>
  <c r="G13" i="1465"/>
  <c r="C13" i="1465"/>
  <c r="G12" i="1465"/>
  <c r="C12" i="1465"/>
  <c r="T27" i="1467" l="1"/>
  <c r="T28" i="1467"/>
  <c r="Q31" i="1467" s="1"/>
  <c r="M21" i="1468"/>
  <c r="M20" i="1468"/>
  <c r="C19" i="1465"/>
  <c r="C18" i="1465"/>
  <c r="R24" i="1468"/>
  <c r="E25" i="1468"/>
  <c r="O22" i="1467"/>
  <c r="L25" i="1467" s="1"/>
  <c r="J25" i="1468"/>
  <c r="G14" i="1465"/>
  <c r="G15" i="1465" s="1"/>
  <c r="B13" i="1466"/>
  <c r="B14" i="1466"/>
  <c r="E22" i="1466"/>
  <c r="B25" i="1466" s="1"/>
  <c r="B13" i="1467"/>
  <c r="L13" i="1467"/>
  <c r="B14" i="1467"/>
  <c r="L14" i="1467"/>
  <c r="E28" i="1467"/>
  <c r="B31" i="1467" s="1"/>
  <c r="E20" i="1468"/>
  <c r="E21" i="1468" s="1"/>
  <c r="E26" i="1468" s="1"/>
  <c r="R25" i="1468"/>
  <c r="O14" i="1467"/>
  <c r="J28" i="1467"/>
  <c r="G31" i="1467" s="1"/>
  <c r="H12" i="1466"/>
  <c r="Q12" i="1467"/>
  <c r="G13" i="1467"/>
  <c r="G19" i="1465" l="1"/>
  <c r="G18" i="1465"/>
</calcChain>
</file>

<file path=xl/comments1.xml><?xml version="1.0" encoding="utf-8"?>
<comments xmlns="http://schemas.openxmlformats.org/spreadsheetml/2006/main">
  <authors>
    <author>Hilton Short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Respondent</t>
        </r>
      </text>
    </comment>
  </commentList>
</comments>
</file>

<file path=xl/sharedStrings.xml><?xml version="1.0" encoding="utf-8"?>
<sst xmlns="http://schemas.openxmlformats.org/spreadsheetml/2006/main" count="6228" uniqueCount="251">
  <si>
    <t>Income</t>
  </si>
  <si>
    <t>Gender</t>
  </si>
  <si>
    <t>Age</t>
  </si>
  <si>
    <t>State</t>
  </si>
  <si>
    <t>OwnsTablet</t>
  </si>
  <si>
    <t>UsedForPayment</t>
  </si>
  <si>
    <t>PostPaid</t>
  </si>
  <si>
    <t>MonthlyCap</t>
  </si>
  <si>
    <t>PercentForWork</t>
  </si>
  <si>
    <t>Calls</t>
  </si>
  <si>
    <t>SMS</t>
  </si>
  <si>
    <t>MMS</t>
  </si>
  <si>
    <t>Data</t>
  </si>
  <si>
    <t>OnLinePurchase</t>
  </si>
  <si>
    <t>SocialNetworking</t>
  </si>
  <si>
    <t>MonthlySocialNet</t>
  </si>
  <si>
    <t>SatisfactionWithProvider</t>
  </si>
  <si>
    <t>SatisfactionWithPlan</t>
  </si>
  <si>
    <t>Male</t>
  </si>
  <si>
    <t>NSW</t>
  </si>
  <si>
    <t>Independents</t>
  </si>
  <si>
    <t>Yes</t>
  </si>
  <si>
    <t>No</t>
  </si>
  <si>
    <t>Music, Video and Movies</t>
  </si>
  <si>
    <t>Very Satisfied</t>
  </si>
  <si>
    <t>Little Dissatisfied</t>
  </si>
  <si>
    <t>VIC</t>
  </si>
  <si>
    <t>Crusaders</t>
  </si>
  <si>
    <t>Moderately Satisfied</t>
  </si>
  <si>
    <t>Female</t>
  </si>
  <si>
    <t>News and Weather Apps</t>
  </si>
  <si>
    <t>QLD</t>
  </si>
  <si>
    <t>Achievers</t>
  </si>
  <si>
    <t>Suburban Splendour</t>
  </si>
  <si>
    <t>IM and Social Network Apps</t>
  </si>
  <si>
    <t>Games</t>
  </si>
  <si>
    <t>WA</t>
  </si>
  <si>
    <t>Rokafella</t>
  </si>
  <si>
    <t>Maps and Navigation Apps</t>
  </si>
  <si>
    <t>Very Dissatisfied</t>
  </si>
  <si>
    <t>ACT</t>
  </si>
  <si>
    <t>Twixters</t>
  </si>
  <si>
    <t>SA</t>
  </si>
  <si>
    <t>Struggleville</t>
  </si>
  <si>
    <t>eBooks</t>
  </si>
  <si>
    <t>True Blue</t>
  </si>
  <si>
    <t>NT</t>
  </si>
  <si>
    <t>Grey Power</t>
  </si>
  <si>
    <t>Boomers</t>
  </si>
  <si>
    <t>Other</t>
  </si>
  <si>
    <t>TAS</t>
  </si>
  <si>
    <t>Preppies</t>
  </si>
  <si>
    <t>Fortunats</t>
  </si>
  <si>
    <t>Slender Meanz</t>
  </si>
  <si>
    <t>Variable descriptions:</t>
  </si>
  <si>
    <t>https://geotribesonline.com/geoTribes/Content/popupTribes.aspx?id=1</t>
  </si>
  <si>
    <t>UsedforPayment</t>
  </si>
  <si>
    <t>geoTribe</t>
  </si>
  <si>
    <t>MonthlyBill</t>
  </si>
  <si>
    <t>MonthlyBill ($)</t>
  </si>
  <si>
    <t>PercentForWork%</t>
  </si>
  <si>
    <t>EntertainmentContent</t>
  </si>
  <si>
    <t>$A$1:$V$151</t>
  </si>
  <si>
    <t>Square (^2)</t>
  </si>
  <si>
    <t>(^2)</t>
  </si>
  <si>
    <t>Square root (^1/2)</t>
  </si>
  <si>
    <t>(^1/2)</t>
  </si>
  <si>
    <t>Cube (^3)</t>
  </si>
  <si>
    <t>(^3)</t>
  </si>
  <si>
    <t>Log 10 (log)</t>
  </si>
  <si>
    <t>(log)</t>
  </si>
  <si>
    <t>Log e (ln)</t>
  </si>
  <si>
    <t>(ln)</t>
  </si>
  <si>
    <t>Reciprocal (1/-)</t>
  </si>
  <si>
    <t>(1/-)</t>
  </si>
  <si>
    <t>Absolute | |</t>
  </si>
  <si>
    <t>| |</t>
  </si>
  <si>
    <t xml:space="preserve">Income </t>
  </si>
  <si>
    <t>Debtstars</t>
  </si>
  <si>
    <t>Data:2</t>
  </si>
  <si>
    <t>No. of Pairs</t>
  </si>
  <si>
    <t>Y Axis</t>
  </si>
  <si>
    <t>v</t>
  </si>
  <si>
    <t>X Axis</t>
  </si>
  <si>
    <t>Select Y below</t>
  </si>
  <si>
    <t>Select X below</t>
  </si>
  <si>
    <t>for each case</t>
  </si>
  <si>
    <t>Click Add 'Y v X' pair</t>
  </si>
  <si>
    <t>button for each case</t>
  </si>
  <si>
    <t>Mean</t>
  </si>
  <si>
    <t>Data:4</t>
  </si>
  <si>
    <t>Data:6</t>
  </si>
  <si>
    <t>SocialMediaEngagement</t>
  </si>
  <si>
    <t>MEDIUM</t>
  </si>
  <si>
    <t>HIGH</t>
  </si>
  <si>
    <t>LOW</t>
  </si>
  <si>
    <t>Standard Error</t>
  </si>
  <si>
    <t>Confidence Interval for mean</t>
  </si>
  <si>
    <t>Confidence Interval for proportion</t>
  </si>
  <si>
    <t>Sample Standard Deviation</t>
  </si>
  <si>
    <t>Sample Size</t>
  </si>
  <si>
    <t>Sample Mean</t>
  </si>
  <si>
    <t>Count of Successes</t>
  </si>
  <si>
    <t>Confidence Level</t>
  </si>
  <si>
    <t>Intermediate Calculations</t>
  </si>
  <si>
    <t>Standard Error of the Mean</t>
  </si>
  <si>
    <t>Sample Proportion</t>
  </si>
  <si>
    <t>Degrees of Freedom</t>
  </si>
  <si>
    <t>Z Value</t>
  </si>
  <si>
    <r>
      <t>t</t>
    </r>
    <r>
      <rPr>
        <sz val="10"/>
        <rFont val="Arial"/>
        <family val="2"/>
      </rPr>
      <t xml:space="preserve"> Value</t>
    </r>
  </si>
  <si>
    <t>Standard Error of the Proportion</t>
  </si>
  <si>
    <t>Margin of Error</t>
  </si>
  <si>
    <t>Confidence Interval</t>
  </si>
  <si>
    <t>Interval Lower Limit</t>
  </si>
  <si>
    <t>Interval Upper Limit</t>
  </si>
  <si>
    <r>
      <t xml:space="preserve">Hypothesis Test for </t>
    </r>
    <r>
      <rPr>
        <b/>
        <sz val="10"/>
        <rFont val="Calibri"/>
        <family val="2"/>
      </rPr>
      <t>µ</t>
    </r>
  </si>
  <si>
    <r>
      <t xml:space="preserve">Hypothesis Test for </t>
    </r>
    <r>
      <rPr>
        <b/>
        <sz val="10"/>
        <rFont val="Calibri"/>
        <family val="2"/>
      </rPr>
      <t>π</t>
    </r>
  </si>
  <si>
    <t>Instructions</t>
  </si>
  <si>
    <t>1. Cells shaded in blue are for inputs (it is important that you do not change any other cells)</t>
  </si>
  <si>
    <t>&gt;</t>
  </si>
  <si>
    <t>≤</t>
  </si>
  <si>
    <t>Hypotheses</t>
  </si>
  <si>
    <t>2. Cells shaded in green represent final results or important calculations</t>
  </si>
  <si>
    <t>&lt;</t>
  </si>
  <si>
    <t>≥</t>
  </si>
  <si>
    <t>Null Hypothesis</t>
  </si>
  <si>
    <t xml:space="preserve"> µ</t>
  </si>
  <si>
    <t>π</t>
  </si>
  <si>
    <t>3. Non-shaded cells show intermediate results</t>
  </si>
  <si>
    <t>≠</t>
  </si>
  <si>
    <t>=</t>
  </si>
  <si>
    <t>Alternative Hypothesis</t>
  </si>
  <si>
    <t>4. In cells D7 and J7 the ONLY valid values are '&lt;', '&gt;' or '&lt;&gt;'. Note that '&lt;&gt;' represents not equal.</t>
  </si>
  <si>
    <t>Test Type</t>
  </si>
  <si>
    <t>Level of significance</t>
  </si>
  <si>
    <t>α</t>
  </si>
  <si>
    <t>Critical Region</t>
  </si>
  <si>
    <t>Sample Data</t>
  </si>
  <si>
    <t>Count of 'Successes'</t>
  </si>
  <si>
    <t>Sample proportion, p</t>
  </si>
  <si>
    <r>
      <t>z</t>
    </r>
    <r>
      <rPr>
        <sz val="10"/>
        <rFont val="Arial"/>
        <family val="2"/>
      </rPr>
      <t xml:space="preserve"> Sample Statistic</t>
    </r>
  </si>
  <si>
    <r>
      <t>t</t>
    </r>
    <r>
      <rPr>
        <sz val="10"/>
        <rFont val="Arial"/>
        <family val="2"/>
      </rPr>
      <t xml:space="preserve"> Sample Statistic</t>
    </r>
  </si>
  <si>
    <t>p-value</t>
  </si>
  <si>
    <t>Decision</t>
  </si>
  <si>
    <r>
      <t xml:space="preserve">Hypothesis Test for </t>
    </r>
    <r>
      <rPr>
        <b/>
        <sz val="10"/>
        <rFont val="Calibri"/>
        <family val="2"/>
      </rPr>
      <t>µ1 - µ2 (independent, equal variances)</t>
    </r>
  </si>
  <si>
    <r>
      <t xml:space="preserve">Hypothesis Test for </t>
    </r>
    <r>
      <rPr>
        <b/>
        <sz val="10"/>
        <rFont val="Calibri"/>
        <family val="2"/>
      </rPr>
      <t>µ1 - µ2 (independent, unequal variances)</t>
    </r>
  </si>
  <si>
    <r>
      <t xml:space="preserve">Hypothesis Test for </t>
    </r>
    <r>
      <rPr>
        <b/>
        <sz val="10"/>
        <rFont val="Calibri"/>
        <family val="2"/>
      </rPr>
      <t>µ1 - µ2 (Dependent)</t>
    </r>
  </si>
  <si>
    <r>
      <t xml:space="preserve">Hypothesis Test for </t>
    </r>
    <r>
      <rPr>
        <b/>
        <sz val="10"/>
        <rFont val="Calibri"/>
        <family val="2"/>
      </rPr>
      <t>π1 - π2</t>
    </r>
  </si>
  <si>
    <r>
      <t>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µ</t>
    </r>
    <r>
      <rPr>
        <vertAlign val="subscript"/>
        <sz val="10"/>
        <rFont val="Arial"/>
        <family val="2"/>
      </rPr>
      <t>2</t>
    </r>
  </si>
  <si>
    <r>
      <t xml:space="preserve"> µ</t>
    </r>
    <r>
      <rPr>
        <vertAlign val="subscript"/>
        <sz val="10"/>
        <rFont val="Arial"/>
        <family val="2"/>
      </rPr>
      <t>D</t>
    </r>
  </si>
  <si>
    <r>
      <t>π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π</t>
    </r>
    <r>
      <rPr>
        <vertAlign val="subscript"/>
        <sz val="10"/>
        <rFont val="Arial"/>
        <family val="2"/>
      </rPr>
      <t>2</t>
    </r>
  </si>
  <si>
    <t>&lt;&gt;</t>
  </si>
  <si>
    <t>Sample Results</t>
  </si>
  <si>
    <t>Sample 1 Data</t>
  </si>
  <si>
    <t>Sample Standard Deviation of differences</t>
  </si>
  <si>
    <t>Sample Mean of differences</t>
  </si>
  <si>
    <r>
      <t>Sample proportion, p</t>
    </r>
    <r>
      <rPr>
        <vertAlign val="subscript"/>
        <sz val="10"/>
        <rFont val="Arial"/>
        <family val="2"/>
      </rPr>
      <t>1</t>
    </r>
  </si>
  <si>
    <t>Sample 2 Data</t>
  </si>
  <si>
    <r>
      <t>Sample proportion, p</t>
    </r>
    <r>
      <rPr>
        <vertAlign val="subscript"/>
        <sz val="10"/>
        <rFont val="Arial"/>
        <family val="2"/>
      </rPr>
      <t>2</t>
    </r>
  </si>
  <si>
    <t>Pooled Variance</t>
  </si>
  <si>
    <t>Pooled estimate of proportion</t>
  </si>
  <si>
    <r>
      <t xml:space="preserve">Confidence Interval for </t>
    </r>
    <r>
      <rPr>
        <b/>
        <sz val="10"/>
        <rFont val="Calibri"/>
        <family val="2"/>
      </rPr>
      <t>µ1 - µ2 (independent, equal variances)</t>
    </r>
  </si>
  <si>
    <r>
      <t xml:space="preserve">Confidence Interval for </t>
    </r>
    <r>
      <rPr>
        <b/>
        <sz val="10"/>
        <rFont val="Calibri"/>
        <family val="2"/>
      </rPr>
      <t>µ1 - µ2 (independent, unequal variances)</t>
    </r>
  </si>
  <si>
    <t>Confidence Interval for for µ1 - µ2 (Dependent)</t>
  </si>
  <si>
    <r>
      <t xml:space="preserve">Confidence Interval for </t>
    </r>
    <r>
      <rPr>
        <b/>
        <sz val="10"/>
        <rFont val="Calibri"/>
        <family val="2"/>
      </rPr>
      <t>π1 - π2</t>
    </r>
  </si>
  <si>
    <t>Level of Confidence</t>
  </si>
  <si>
    <t xml:space="preserve"> Sample Data</t>
  </si>
  <si>
    <t>Sample Standard Deviation of Differences</t>
  </si>
  <si>
    <t>Sample Mean of Differences</t>
  </si>
  <si>
    <t>Standard Error of the Mean Differences</t>
  </si>
  <si>
    <r>
      <t>t</t>
    </r>
    <r>
      <rPr>
        <sz val="10"/>
        <rFont val="Arial"/>
        <family val="2"/>
      </rPr>
      <t xml:space="preserve"> value</t>
    </r>
  </si>
  <si>
    <r>
      <t>z</t>
    </r>
    <r>
      <rPr>
        <sz val="10"/>
        <rFont val="Arial"/>
        <family val="2"/>
      </rPr>
      <t xml:space="preserve"> value</t>
    </r>
  </si>
  <si>
    <t>Confidence Interval for π1 - π2</t>
  </si>
  <si>
    <t>Confidence Interval for µ1 - µ2</t>
  </si>
  <si>
    <t>UserID</t>
  </si>
  <si>
    <t>The percentage use of Smartphone for work in percentage</t>
  </si>
  <si>
    <t>Annual Income of the Smartphone user in dollars ($)</t>
  </si>
  <si>
    <t>Gender of the Smartphone user</t>
  </si>
  <si>
    <t>Age of the Smartphone user in Years</t>
  </si>
  <si>
    <t>State where the Smartphone user resides</t>
  </si>
  <si>
    <t>The geoTribe the Smartphone user belongs</t>
  </si>
  <si>
    <t xml:space="preserve">Use the Smartphone as a payment device </t>
  </si>
  <si>
    <t>The amount spent last month on the Smartphone in dollars ($)</t>
  </si>
  <si>
    <t>Used the Smartphone to purchase an item online</t>
  </si>
  <si>
    <t>The level social media engagement using Smartphone</t>
  </si>
  <si>
    <t>The level of satisfaction with the Smartphone service provider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</si>
  <si>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</si>
  <si>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</si>
  <si>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</si>
  <si>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</si>
  <si>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</si>
  <si>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</si>
  <si>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</si>
  <si>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</si>
  <si>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</si>
  <si>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</si>
  <si>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</si>
  <si>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</si>
  <si>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</si>
  <si>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IQR</t>
  </si>
  <si>
    <t>LF</t>
  </si>
  <si>
    <t>UF</t>
  </si>
  <si>
    <t>Potential Outliers</t>
  </si>
  <si>
    <t>More</t>
  </si>
  <si>
    <t>Frequency</t>
  </si>
  <si>
    <t>Bins</t>
  </si>
  <si>
    <t>Grand Total</t>
  </si>
  <si>
    <t>Count of SatisfactionWithProvider</t>
  </si>
  <si>
    <t>&gt;=</t>
  </si>
  <si>
    <t>Q.3.a</t>
  </si>
  <si>
    <t>Q.3.b</t>
  </si>
  <si>
    <t>Q.3.c</t>
  </si>
  <si>
    <t>Sample 1 Data(Level of Satisfaction-Male)</t>
  </si>
  <si>
    <t>Sample 2 Data(Level of Satisfaction-Female)</t>
  </si>
  <si>
    <t>Count of Gender</t>
  </si>
  <si>
    <t>Little Dissatisfied Total</t>
  </si>
  <si>
    <t>Moderately Satisfied Total</t>
  </si>
  <si>
    <t>Very Dissatisfied Total</t>
  </si>
  <si>
    <t>Very Satisfied Total</t>
  </si>
  <si>
    <t>Average of MonthlyBill ($)</t>
  </si>
  <si>
    <t>&lt;=</t>
  </si>
  <si>
    <t>Count of SocialMediaEngagement</t>
  </si>
  <si>
    <t>Count of OnLinePurchase</t>
  </si>
  <si>
    <t>Q.4.a</t>
  </si>
  <si>
    <t>Sample 1 Data(Moderately active in Social Media-Female)</t>
  </si>
  <si>
    <t>Sample 2 Data(Moderately active in Social Media-Male)</t>
  </si>
  <si>
    <t>Q3.d</t>
  </si>
  <si>
    <t>Q3.e</t>
  </si>
  <si>
    <t>Q4.b</t>
  </si>
  <si>
    <t>Value</t>
  </si>
  <si>
    <t>HIGH Total</t>
  </si>
  <si>
    <t>LOW Total</t>
  </si>
  <si>
    <t>MEDIUM Total</t>
  </si>
  <si>
    <t>Sample 1 Data(Highly Active)</t>
  </si>
  <si>
    <t>Sample 2 Data(Moderately Active)</t>
  </si>
  <si>
    <t>Sample 1 Data(Female)</t>
  </si>
  <si>
    <t>Sample 2 Data(Male)</t>
  </si>
  <si>
    <t>Medium</t>
  </si>
  <si>
    <t>Count of UsedForPayment</t>
  </si>
  <si>
    <t>StdDev of MonthlyBill ($)</t>
  </si>
  <si>
    <t>Sample 1 Data(Yes)</t>
  </si>
  <si>
    <t>Sample 2 Data(No)</t>
  </si>
  <si>
    <t xml:space="preserve">                      MonthlyBill ($)-Male</t>
  </si>
  <si>
    <t>MonthlyBill ($)-Female</t>
  </si>
  <si>
    <t>Bin</t>
  </si>
  <si>
    <t>Count of Successes =32</t>
  </si>
  <si>
    <t>Very Satisfied + Moderately Satisfied=103</t>
  </si>
  <si>
    <t>Female Total</t>
  </si>
  <si>
    <t>Male Total</t>
  </si>
  <si>
    <t>Used of Smartphone as a payment device</t>
  </si>
  <si>
    <t>Count of geoTribe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</si>
</sst>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0.0000"/>
    <numFmt numFmtId="166" formatCode="0.0##"/>
    <numFmt numFmtId="167" formatCode="0.00####"/>
    <numFmt numFmtId="168" formatCode="0.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</cellStyleXfs>
  <cellXfs count="229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2"/>
    <xf numFmtId="0" fontId="1" fillId="0" borderId="8" xfId="2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0" fontId="6" fillId="0" borderId="10" xfId="2" applyFont="1" applyFill="1" applyBorder="1"/>
    <xf numFmtId="0" fontId="1" fillId="3" borderId="11" xfId="2" applyFont="1" applyFill="1" applyBorder="1" applyProtection="1">
      <protection locked="0"/>
    </xf>
    <xf numFmtId="9" fontId="1" fillId="3" borderId="11" xfId="3" applyFont="1" applyFill="1" applyBorder="1"/>
    <xf numFmtId="9" fontId="1" fillId="3" borderId="11" xfId="3" applyFont="1" applyFill="1" applyBorder="1" applyProtection="1">
      <protection locked="0"/>
    </xf>
    <xf numFmtId="9" fontId="6" fillId="0" borderId="11" xfId="3" applyFont="1" applyFill="1" applyBorder="1"/>
    <xf numFmtId="0" fontId="1" fillId="0" borderId="8" xfId="2" applyFont="1" applyFill="1" applyBorder="1"/>
    <xf numFmtId="9" fontId="1" fillId="0" borderId="9" xfId="3" applyFont="1" applyFill="1" applyBorder="1" applyProtection="1">
      <protection locked="0"/>
    </xf>
    <xf numFmtId="0" fontId="6" fillId="0" borderId="11" xfId="2" applyFont="1" applyFill="1" applyBorder="1"/>
    <xf numFmtId="165" fontId="6" fillId="0" borderId="11" xfId="2" applyNumberFormat="1" applyFont="1" applyFill="1" applyBorder="1"/>
    <xf numFmtId="165" fontId="6" fillId="0" borderId="11" xfId="2" applyNumberFormat="1" applyFont="1" applyFill="1" applyBorder="1" applyAlignment="1"/>
    <xf numFmtId="0" fontId="7" fillId="0" borderId="10" xfId="2" applyFont="1" applyFill="1" applyBorder="1"/>
    <xf numFmtId="0" fontId="6" fillId="0" borderId="14" xfId="2" applyFont="1" applyFill="1" applyBorder="1"/>
    <xf numFmtId="0" fontId="6" fillId="0" borderId="15" xfId="2" applyFont="1" applyFill="1" applyBorder="1"/>
    <xf numFmtId="2" fontId="1" fillId="4" borderId="11" xfId="2" applyNumberFormat="1" applyFont="1" applyFill="1" applyBorder="1"/>
    <xf numFmtId="10" fontId="1" fillId="4" borderId="11" xfId="3" applyNumberFormat="1" applyFont="1" applyFill="1" applyBorder="1"/>
    <xf numFmtId="0" fontId="6" fillId="0" borderId="16" xfId="2" applyFont="1" applyFill="1" applyBorder="1"/>
    <xf numFmtId="2" fontId="1" fillId="4" borderId="17" xfId="2" applyNumberFormat="1" applyFont="1" applyFill="1" applyBorder="1"/>
    <xf numFmtId="10" fontId="1" fillId="4" borderId="17" xfId="3" applyNumberFormat="1" applyFont="1" applyFill="1" applyBorder="1"/>
    <xf numFmtId="0" fontId="6" fillId="0" borderId="0" xfId="2" applyFont="1"/>
    <xf numFmtId="0" fontId="9" fillId="0" borderId="0" xfId="2" applyFont="1"/>
    <xf numFmtId="0" fontId="6" fillId="0" borderId="18" xfId="2" applyFont="1" applyFill="1" applyBorder="1" applyAlignment="1">
      <alignment horizontal="center"/>
    </xf>
    <xf numFmtId="0" fontId="1" fillId="0" borderId="11" xfId="2" applyFont="1" applyFill="1" applyBorder="1" applyProtection="1">
      <protection locked="0"/>
    </xf>
    <xf numFmtId="9" fontId="1" fillId="0" borderId="11" xfId="3" applyFont="1" applyFill="1" applyBorder="1"/>
    <xf numFmtId="0" fontId="6" fillId="0" borderId="0" xfId="2" quotePrefix="1" applyFont="1"/>
    <xf numFmtId="0" fontId="6" fillId="3" borderId="18" xfId="2" applyFont="1" applyFill="1" applyBorder="1" applyAlignment="1">
      <alignment horizontal="center"/>
    </xf>
    <xf numFmtId="0" fontId="6" fillId="0" borderId="12" xfId="2" applyFont="1" applyFill="1" applyBorder="1" applyAlignment="1"/>
    <xf numFmtId="0" fontId="6" fillId="0" borderId="2" xfId="2" applyFont="1" applyFill="1" applyBorder="1" applyAlignment="1"/>
    <xf numFmtId="0" fontId="6" fillId="4" borderId="11" xfId="2" applyFont="1" applyFill="1" applyBorder="1" applyAlignment="1">
      <alignment horizontal="right"/>
    </xf>
    <xf numFmtId="0" fontId="6" fillId="4" borderId="18" xfId="2" applyFont="1" applyFill="1" applyBorder="1" applyAlignment="1">
      <alignment horizontal="right"/>
    </xf>
    <xf numFmtId="0" fontId="6" fillId="0" borderId="8" xfId="2" applyBorder="1"/>
    <xf numFmtId="0" fontId="6" fillId="0" borderId="0" xfId="2" applyBorder="1"/>
    <xf numFmtId="0" fontId="9" fillId="0" borderId="18" xfId="2" applyFont="1" applyFill="1" applyBorder="1" applyAlignment="1">
      <alignment horizontal="center"/>
    </xf>
    <xf numFmtId="2" fontId="1" fillId="3" borderId="11" xfId="2" applyNumberFormat="1" applyFont="1" applyFill="1" applyBorder="1" applyProtection="1">
      <protection locked="0"/>
    </xf>
    <xf numFmtId="0" fontId="6" fillId="0" borderId="13" xfId="2" applyFont="1" applyFill="1" applyBorder="1"/>
    <xf numFmtId="165" fontId="6" fillId="4" borderId="15" xfId="2" applyNumberFormat="1" applyFont="1" applyFill="1" applyBorder="1" applyAlignment="1"/>
    <xf numFmtId="165" fontId="6" fillId="0" borderId="13" xfId="2" applyNumberFormat="1" applyFont="1" applyFill="1" applyBorder="1" applyAlignment="1"/>
    <xf numFmtId="10" fontId="1" fillId="0" borderId="11" xfId="3" applyNumberFormat="1" applyFont="1" applyFill="1" applyBorder="1"/>
    <xf numFmtId="165" fontId="6" fillId="0" borderId="13" xfId="2" applyNumberFormat="1" applyFont="1" applyFill="1" applyBorder="1"/>
    <xf numFmtId="165" fontId="6" fillId="4" borderId="13" xfId="2" applyNumberFormat="1" applyFont="1" applyFill="1" applyBorder="1"/>
    <xf numFmtId="0" fontId="6" fillId="0" borderId="0" xfId="4"/>
    <xf numFmtId="0" fontId="6" fillId="0" borderId="0" xfId="4" applyFont="1"/>
    <xf numFmtId="0" fontId="9" fillId="0" borderId="0" xfId="4" applyFont="1"/>
    <xf numFmtId="0" fontId="6" fillId="0" borderId="10" xfId="4" applyFont="1" applyFill="1" applyBorder="1"/>
    <xf numFmtId="0" fontId="6" fillId="0" borderId="18" xfId="4" applyFont="1" applyFill="1" applyBorder="1" applyAlignment="1">
      <alignment horizontal="center"/>
    </xf>
    <xf numFmtId="0" fontId="1" fillId="0" borderId="11" xfId="4" applyFont="1" applyFill="1" applyBorder="1" applyProtection="1">
      <protection locked="0"/>
    </xf>
    <xf numFmtId="0" fontId="6" fillId="0" borderId="0" xfId="4" quotePrefix="1" applyFont="1"/>
    <xf numFmtId="0" fontId="9" fillId="3" borderId="18" xfId="4" applyFont="1" applyFill="1" applyBorder="1" applyAlignment="1">
      <alignment horizontal="center"/>
    </xf>
    <xf numFmtId="0" fontId="1" fillId="3" borderId="11" xfId="4" applyFont="1" applyFill="1" applyBorder="1" applyProtection="1">
      <protection locked="0"/>
    </xf>
    <xf numFmtId="0" fontId="6" fillId="3" borderId="18" xfId="4" applyFont="1" applyFill="1" applyBorder="1" applyAlignment="1">
      <alignment horizontal="center"/>
    </xf>
    <xf numFmtId="0" fontId="6" fillId="0" borderId="12" xfId="4" applyFont="1" applyFill="1" applyBorder="1" applyAlignment="1"/>
    <xf numFmtId="0" fontId="6" fillId="0" borderId="2" xfId="4" applyFont="1" applyFill="1" applyBorder="1" applyAlignment="1"/>
    <xf numFmtId="0" fontId="6" fillId="4" borderId="11" xfId="4" applyFont="1" applyFill="1" applyBorder="1" applyAlignment="1">
      <alignment horizontal="right"/>
    </xf>
    <xf numFmtId="0" fontId="6" fillId="4" borderId="18" xfId="4" applyFont="1" applyFill="1" applyBorder="1" applyAlignment="1">
      <alignment horizontal="right"/>
    </xf>
    <xf numFmtId="0" fontId="6" fillId="0" borderId="8" xfId="4" applyBorder="1"/>
    <xf numFmtId="0" fontId="6" fillId="0" borderId="0" xfId="4" applyBorder="1"/>
    <xf numFmtId="0" fontId="9" fillId="0" borderId="18" xfId="4" applyFont="1" applyFill="1" applyBorder="1" applyAlignment="1">
      <alignment horizontal="center"/>
    </xf>
    <xf numFmtId="2" fontId="1" fillId="3" borderId="11" xfId="4" applyNumberFormat="1" applyFont="1" applyFill="1" applyBorder="1" applyProtection="1">
      <protection locked="0"/>
    </xf>
    <xf numFmtId="0" fontId="6" fillId="0" borderId="13" xfId="4" applyFont="1" applyFill="1" applyBorder="1"/>
    <xf numFmtId="165" fontId="6" fillId="4" borderId="15" xfId="4" applyNumberFormat="1" applyFont="1" applyFill="1" applyBorder="1" applyAlignment="1"/>
    <xf numFmtId="165" fontId="6" fillId="0" borderId="13" xfId="4" applyNumberFormat="1" applyFont="1" applyFill="1" applyBorder="1" applyAlignment="1"/>
    <xf numFmtId="165" fontId="6" fillId="0" borderId="13" xfId="4" applyNumberFormat="1" applyFont="1" applyFill="1" applyBorder="1"/>
    <xf numFmtId="165" fontId="6" fillId="4" borderId="13" xfId="4" applyNumberFormat="1" applyFont="1" applyFill="1" applyBorder="1"/>
    <xf numFmtId="2" fontId="6" fillId="0" borderId="13" xfId="4" applyNumberFormat="1" applyFont="1" applyFill="1" applyBorder="1" applyProtection="1">
      <protection locked="0"/>
    </xf>
    <xf numFmtId="0" fontId="11" fillId="0" borderId="0" xfId="4" applyFont="1" applyAlignment="1">
      <alignment horizontal="left"/>
    </xf>
    <xf numFmtId="0" fontId="12" fillId="0" borderId="0" xfId="4" applyFont="1"/>
    <xf numFmtId="0" fontId="12" fillId="0" borderId="0" xfId="4" applyFont="1" applyAlignment="1">
      <alignment horizontal="right"/>
    </xf>
    <xf numFmtId="166" fontId="12" fillId="0" borderId="0" xfId="4" applyNumberFormat="1" applyFont="1" applyAlignment="1">
      <alignment horizontal="right"/>
    </xf>
    <xf numFmtId="167" fontId="12" fillId="0" borderId="0" xfId="4" applyNumberFormat="1" applyFont="1" applyAlignment="1">
      <alignment horizontal="right"/>
    </xf>
    <xf numFmtId="1" fontId="12" fillId="0" borderId="0" xfId="4" applyNumberFormat="1" applyFont="1" applyAlignment="1">
      <alignment horizontal="right"/>
    </xf>
    <xf numFmtId="165" fontId="12" fillId="0" borderId="0" xfId="4" applyNumberFormat="1" applyFont="1" applyAlignment="1">
      <alignment horizontal="right"/>
    </xf>
    <xf numFmtId="0" fontId="11" fillId="0" borderId="0" xfId="4" applyFont="1" applyAlignment="1">
      <alignment horizontal="center"/>
    </xf>
    <xf numFmtId="0" fontId="6" fillId="0" borderId="0" xfId="4" applyFill="1"/>
    <xf numFmtId="0" fontId="1" fillId="0" borderId="0" xfId="4" applyFont="1" applyFill="1" applyBorder="1" applyAlignment="1">
      <alignment horizontal="center"/>
    </xf>
    <xf numFmtId="0" fontId="1" fillId="0" borderId="8" xfId="4" applyFont="1" applyFill="1" applyBorder="1" applyAlignment="1">
      <alignment horizontal="center"/>
    </xf>
    <xf numFmtId="0" fontId="1" fillId="0" borderId="9" xfId="4" applyFont="1" applyFill="1" applyBorder="1" applyAlignment="1">
      <alignment horizontal="center"/>
    </xf>
    <xf numFmtId="9" fontId="1" fillId="0" borderId="0" xfId="3" applyFont="1" applyFill="1" applyBorder="1" applyProtection="1">
      <protection locked="0"/>
    </xf>
    <xf numFmtId="0" fontId="1" fillId="0" borderId="8" xfId="4" applyFon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0" xfId="4" applyFont="1" applyFill="1" applyBorder="1" applyProtection="1">
      <protection locked="0"/>
    </xf>
    <xf numFmtId="0" fontId="1" fillId="0" borderId="8" xfId="4" applyFont="1" applyFill="1" applyBorder="1"/>
    <xf numFmtId="165" fontId="6" fillId="0" borderId="11" xfId="4" applyNumberFormat="1" applyFont="1" applyFill="1" applyBorder="1"/>
    <xf numFmtId="165" fontId="6" fillId="0" borderId="0" xfId="4" applyNumberFormat="1" applyFont="1" applyFill="1" applyBorder="1"/>
    <xf numFmtId="0" fontId="6" fillId="0" borderId="11" xfId="4" applyFont="1" applyFill="1" applyBorder="1"/>
    <xf numFmtId="0" fontId="6" fillId="0" borderId="0" xfId="4" applyFont="1" applyFill="1" applyBorder="1"/>
    <xf numFmtId="0" fontId="7" fillId="0" borderId="10" xfId="4" applyFont="1" applyFill="1" applyBorder="1"/>
    <xf numFmtId="0" fontId="6" fillId="0" borderId="14" xfId="4" applyFont="1" applyFill="1" applyBorder="1"/>
    <xf numFmtId="0" fontId="6" fillId="0" borderId="15" xfId="4" applyFont="1" applyFill="1" applyBorder="1"/>
    <xf numFmtId="2" fontId="1" fillId="4" borderId="11" xfId="4" applyNumberFormat="1" applyFont="1" applyFill="1" applyBorder="1"/>
    <xf numFmtId="2" fontId="1" fillId="0" borderId="0" xfId="4" applyNumberFormat="1" applyFont="1" applyFill="1" applyBorder="1"/>
    <xf numFmtId="0" fontId="6" fillId="0" borderId="16" xfId="4" applyFont="1" applyFill="1" applyBorder="1"/>
    <xf numFmtId="2" fontId="1" fillId="4" borderId="17" xfId="4" applyNumberFormat="1" applyFont="1" applyFill="1" applyBorder="1"/>
    <xf numFmtId="165" fontId="1" fillId="0" borderId="13" xfId="4" applyNumberFormat="1" applyFont="1" applyFill="1" applyBorder="1"/>
    <xf numFmtId="0" fontId="6" fillId="0" borderId="29" xfId="4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6" fillId="0" borderId="30" xfId="4" applyFont="1" applyFill="1" applyBorder="1" applyAlignment="1">
      <alignment horizontal="left"/>
    </xf>
    <xf numFmtId="168" fontId="13" fillId="0" borderId="0" xfId="4" applyNumberFormat="1" applyFont="1" applyFill="1" applyBorder="1" applyAlignment="1">
      <alignment horizontal="center"/>
    </xf>
    <xf numFmtId="0" fontId="0" fillId="0" borderId="0" xfId="0" applyFill="1"/>
    <xf numFmtId="0" fontId="1" fillId="2" borderId="12" xfId="4" applyFont="1" applyFill="1" applyBorder="1" applyAlignment="1">
      <alignment horizontal="center"/>
    </xf>
    <xf numFmtId="0" fontId="1" fillId="2" borderId="2" xfId="4" applyFont="1" applyFill="1" applyBorder="1" applyAlignment="1">
      <alignment horizontal="center"/>
    </xf>
    <xf numFmtId="0" fontId="1" fillId="2" borderId="13" xfId="4" applyFont="1" applyFill="1" applyBorder="1" applyAlignment="1">
      <alignment horizontal="center"/>
    </xf>
    <xf numFmtId="0" fontId="1" fillId="2" borderId="4" xfId="4" applyFont="1" applyFill="1" applyBorder="1" applyAlignment="1">
      <alignment horizontal="center"/>
    </xf>
    <xf numFmtId="0" fontId="1" fillId="2" borderId="3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0" borderId="12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13" xfId="4" applyFont="1" applyBorder="1" applyAlignment="1">
      <alignment horizontal="center"/>
    </xf>
    <xf numFmtId="0" fontId="6" fillId="0" borderId="29" xfId="4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6" fillId="0" borderId="30" xfId="4" applyFont="1" applyFill="1" applyBorder="1" applyAlignment="1">
      <alignment horizontal="left"/>
    </xf>
    <xf numFmtId="0" fontId="14" fillId="0" borderId="0" xfId="0" applyFont="1" applyFill="1" applyBorder="1"/>
    <xf numFmtId="0" fontId="14" fillId="0" borderId="0" xfId="0" applyFont="1"/>
    <xf numFmtId="0" fontId="14" fillId="5" borderId="0" xfId="0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6" fillId="5" borderId="3" xfId="0" applyFont="1" applyFill="1" applyBorder="1" applyAlignment="1">
      <alignment horizontal="centerContinuous"/>
    </xf>
    <xf numFmtId="0" fontId="17" fillId="5" borderId="3" xfId="0" applyFont="1" applyFill="1" applyBorder="1" applyAlignment="1">
      <alignment horizontal="centerContinuous"/>
    </xf>
    <xf numFmtId="0" fontId="15" fillId="0" borderId="0" xfId="0" applyFont="1" applyFill="1" applyBorder="1" applyAlignment="1"/>
    <xf numFmtId="0" fontId="15" fillId="0" borderId="1" xfId="0" applyFon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1" xfId="0" applyBorder="1"/>
    <xf numFmtId="0" fontId="16" fillId="0" borderId="0" xfId="0" applyFont="1" applyFill="1" applyBorder="1" applyAlignment="1">
      <alignment horizontal="center"/>
    </xf>
    <xf numFmtId="0" fontId="15" fillId="0" borderId="0" xfId="0" applyFont="1"/>
    <xf numFmtId="0" fontId="17" fillId="5" borderId="3" xfId="0" applyFont="1" applyFill="1" applyBorder="1" applyAlignment="1">
      <alignment horizontal="center"/>
    </xf>
    <xf numFmtId="0" fontId="15" fillId="0" borderId="0" xfId="0" applyNumberFormat="1" applyFont="1" applyFill="1" applyBorder="1" applyAlignment="1"/>
    <xf numFmtId="0" fontId="15" fillId="5" borderId="0" xfId="0" applyFont="1" applyFill="1"/>
    <xf numFmtId="0" fontId="15" fillId="5" borderId="2" xfId="0" applyFont="1" applyFill="1" applyBorder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6" fillId="0" borderId="18" xfId="2" quotePrefix="1" applyFont="1" applyFill="1" applyBorder="1" applyAlignment="1">
      <alignment horizontal="center"/>
    </xf>
    <xf numFmtId="0" fontId="14" fillId="5" borderId="0" xfId="0" applyFont="1" applyFill="1"/>
    <xf numFmtId="0" fontId="1" fillId="2" borderId="12" xfId="2" applyFont="1" applyFill="1" applyBorder="1" applyAlignment="1">
      <alignment horizontal="center"/>
    </xf>
    <xf numFmtId="0" fontId="1" fillId="2" borderId="13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" fillId="2" borderId="11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2" borderId="6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0" borderId="12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13" xfId="2" applyFont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6" fillId="0" borderId="10" xfId="2" applyFont="1" applyFill="1" applyBorder="1" applyAlignment="1">
      <alignment horizontal="left"/>
    </xf>
    <xf numFmtId="0" fontId="6" fillId="0" borderId="18" xfId="2" applyFont="1" applyFill="1" applyBorder="1" applyAlignment="1">
      <alignment horizontal="left"/>
    </xf>
    <xf numFmtId="0" fontId="6" fillId="0" borderId="19" xfId="2" applyFont="1" applyFill="1" applyBorder="1" applyAlignment="1">
      <alignment horizontal="left"/>
    </xf>
    <xf numFmtId="0" fontId="6" fillId="0" borderId="2" xfId="2" applyFont="1" applyFill="1" applyBorder="1" applyAlignment="1">
      <alignment horizontal="left"/>
    </xf>
    <xf numFmtId="0" fontId="6" fillId="0" borderId="20" xfId="2" applyFont="1" applyFill="1" applyBorder="1" applyAlignment="1">
      <alignment horizontal="left"/>
    </xf>
    <xf numFmtId="0" fontId="6" fillId="0" borderId="12" xfId="2" applyFont="1" applyFill="1" applyBorder="1" applyAlignment="1">
      <alignment horizontal="left"/>
    </xf>
    <xf numFmtId="0" fontId="6" fillId="0" borderId="12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7" fillId="0" borderId="10" xfId="2" applyFont="1" applyFill="1" applyBorder="1" applyAlignment="1">
      <alignment horizontal="left"/>
    </xf>
    <xf numFmtId="0" fontId="7" fillId="0" borderId="18" xfId="2" applyFont="1" applyFill="1" applyBorder="1" applyAlignment="1">
      <alignment horizontal="left"/>
    </xf>
    <xf numFmtId="0" fontId="6" fillId="4" borderId="21" xfId="2" applyFont="1" applyFill="1" applyBorder="1" applyAlignment="1">
      <alignment horizontal="left"/>
    </xf>
    <xf numFmtId="0" fontId="6" fillId="4" borderId="22" xfId="2" applyFont="1" applyFill="1" applyBorder="1" applyAlignment="1">
      <alignment horizontal="left"/>
    </xf>
    <xf numFmtId="0" fontId="6" fillId="4" borderId="23" xfId="2" applyFont="1" applyFill="1" applyBorder="1" applyAlignment="1">
      <alignment horizontal="left"/>
    </xf>
    <xf numFmtId="0" fontId="1" fillId="2" borderId="4" xfId="4" applyFont="1" applyFill="1" applyBorder="1" applyAlignment="1">
      <alignment horizontal="center"/>
    </xf>
    <xf numFmtId="0" fontId="1" fillId="2" borderId="3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0" borderId="12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13" xfId="4" applyFont="1" applyBorder="1" applyAlignment="1">
      <alignment horizontal="center"/>
    </xf>
    <xf numFmtId="0" fontId="1" fillId="2" borderId="12" xfId="4" applyFont="1" applyFill="1" applyBorder="1" applyAlignment="1">
      <alignment horizontal="center"/>
    </xf>
    <xf numFmtId="0" fontId="1" fillId="2" borderId="2" xfId="4" applyFont="1" applyFill="1" applyBorder="1" applyAlignment="1">
      <alignment horizontal="center"/>
    </xf>
    <xf numFmtId="0" fontId="1" fillId="2" borderId="13" xfId="4" applyFont="1" applyFill="1" applyBorder="1" applyAlignment="1">
      <alignment horizontal="center"/>
    </xf>
    <xf numFmtId="0" fontId="6" fillId="0" borderId="10" xfId="4" applyFont="1" applyFill="1" applyBorder="1" applyAlignment="1">
      <alignment horizontal="left"/>
    </xf>
    <xf numFmtId="0" fontId="6" fillId="0" borderId="18" xfId="4" applyFont="1" applyFill="1" applyBorder="1" applyAlignment="1">
      <alignment horizontal="left"/>
    </xf>
    <xf numFmtId="0" fontId="6" fillId="0" borderId="19" xfId="4" applyFont="1" applyFill="1" applyBorder="1" applyAlignment="1">
      <alignment horizontal="left"/>
    </xf>
    <xf numFmtId="0" fontId="6" fillId="0" borderId="2" xfId="4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6" fillId="0" borderId="12" xfId="4" applyFont="1" applyFill="1" applyBorder="1" applyAlignment="1">
      <alignment horizontal="left"/>
    </xf>
    <xf numFmtId="0" fontId="1" fillId="0" borderId="12" xfId="4" applyFont="1" applyFill="1" applyBorder="1" applyAlignment="1">
      <alignment horizontal="left"/>
    </xf>
    <xf numFmtId="0" fontId="1" fillId="0" borderId="2" xfId="4" applyFont="1" applyFill="1" applyBorder="1" applyAlignment="1">
      <alignment horizontal="left"/>
    </xf>
    <xf numFmtId="0" fontId="1" fillId="0" borderId="13" xfId="4" applyFont="1" applyFill="1" applyBorder="1" applyAlignment="1">
      <alignment horizontal="left"/>
    </xf>
    <xf numFmtId="0" fontId="6" fillId="0" borderId="12" xfId="4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center"/>
    </xf>
    <xf numFmtId="0" fontId="7" fillId="0" borderId="10" xfId="4" applyFont="1" applyFill="1" applyBorder="1" applyAlignment="1">
      <alignment horizontal="left"/>
    </xf>
    <xf numFmtId="0" fontId="7" fillId="0" borderId="18" xfId="4" applyFont="1" applyFill="1" applyBorder="1" applyAlignment="1">
      <alignment horizontal="left"/>
    </xf>
    <xf numFmtId="0" fontId="6" fillId="0" borderId="14" xfId="4" applyFont="1" applyFill="1" applyBorder="1" applyAlignment="1">
      <alignment horizontal="center"/>
    </xf>
    <xf numFmtId="0" fontId="6" fillId="0" borderId="24" xfId="4" applyFont="1" applyFill="1" applyBorder="1" applyAlignment="1">
      <alignment horizontal="center"/>
    </xf>
    <xf numFmtId="0" fontId="6" fillId="0" borderId="15" xfId="4" applyFont="1" applyFill="1" applyBorder="1" applyAlignment="1">
      <alignment horizontal="center"/>
    </xf>
    <xf numFmtId="0" fontId="6" fillId="0" borderId="25" xfId="4" applyFont="1" applyFill="1" applyBorder="1" applyAlignment="1">
      <alignment horizontal="center"/>
    </xf>
    <xf numFmtId="0" fontId="6" fillId="0" borderId="26" xfId="4" applyFont="1" applyFill="1" applyBorder="1" applyAlignment="1">
      <alignment horizontal="center"/>
    </xf>
    <xf numFmtId="0" fontId="6" fillId="0" borderId="27" xfId="4" applyFont="1" applyFill="1" applyBorder="1" applyAlignment="1">
      <alignment horizontal="center"/>
    </xf>
    <xf numFmtId="0" fontId="6" fillId="4" borderId="21" xfId="4" applyFont="1" applyFill="1" applyBorder="1" applyAlignment="1">
      <alignment horizontal="left"/>
    </xf>
    <xf numFmtId="0" fontId="6" fillId="4" borderId="22" xfId="4" applyFont="1" applyFill="1" applyBorder="1" applyAlignment="1">
      <alignment horizontal="left"/>
    </xf>
    <xf numFmtId="0" fontId="6" fillId="4" borderId="23" xfId="4" applyFont="1" applyFill="1" applyBorder="1" applyAlignment="1">
      <alignment horizontal="left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6" fillId="0" borderId="12" xfId="4" applyBorder="1" applyAlignment="1">
      <alignment horizontal="left"/>
    </xf>
    <xf numFmtId="0" fontId="6" fillId="0" borderId="2" xfId="4" applyBorder="1" applyAlignment="1">
      <alignment horizontal="left"/>
    </xf>
    <xf numFmtId="0" fontId="6" fillId="0" borderId="20" xfId="4" applyBorder="1" applyAlignment="1">
      <alignment horizontal="left"/>
    </xf>
    <xf numFmtId="0" fontId="6" fillId="0" borderId="13" xfId="4" applyFont="1" applyFill="1" applyBorder="1" applyAlignment="1">
      <alignment horizontal="left"/>
    </xf>
    <xf numFmtId="0" fontId="6" fillId="0" borderId="29" xfId="4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6" fillId="0" borderId="30" xfId="4" applyFont="1" applyFill="1" applyBorder="1" applyAlignment="1">
      <alignment horizontal="left"/>
    </xf>
    <xf numFmtId="0" fontId="7" fillId="0" borderId="14" xfId="4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7" fillId="0" borderId="25" xfId="4" applyFont="1" applyFill="1" applyBorder="1" applyAlignment="1">
      <alignment horizontal="center"/>
    </xf>
    <xf numFmtId="0" fontId="7" fillId="0" borderId="26" xfId="4" applyFont="1" applyFill="1" applyBorder="1" applyAlignment="1">
      <alignment horizontal="center"/>
    </xf>
    <xf numFmtId="0" fontId="7" fillId="0" borderId="27" xfId="4" applyFont="1" applyFill="1" applyBorder="1" applyAlignment="1">
      <alignment horizontal="center"/>
    </xf>
    <xf numFmtId="0" fontId="6" fillId="0" borderId="14" xfId="4" applyFont="1" applyFill="1" applyBorder="1" applyAlignment="1">
      <alignment horizontal="left"/>
    </xf>
    <xf numFmtId="0" fontId="6" fillId="0" borderId="24" xfId="4" applyFont="1" applyFill="1" applyBorder="1" applyAlignment="1">
      <alignment horizontal="left"/>
    </xf>
    <xf numFmtId="0" fontId="6" fillId="0" borderId="28" xfId="4" applyFont="1" applyFill="1" applyBorder="1" applyAlignment="1">
      <alignment horizontal="left"/>
    </xf>
    <xf numFmtId="0" fontId="15" fillId="0" borderId="26" xfId="0" applyFont="1" applyFill="1" applyBorder="1" applyAlignment="1"/>
    <xf numFmtId="0" fontId="0" fillId="0" borderId="26" xfId="0" applyBorder="1"/>
    <xf numFmtId="0" fontId="15" fillId="5" borderId="26" xfId="0" applyFont="1" applyFill="1" applyBorder="1"/>
    <xf numFmtId="0" fontId="15" fillId="5" borderId="18" xfId="0" applyFont="1" applyFill="1" applyBorder="1"/>
    <xf numFmtId="0" fontId="0" fillId="5" borderId="18" xfId="0" applyFill="1" applyBorder="1"/>
    <xf numFmtId="0" fontId="17" fillId="5" borderId="2" xfId="0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3" xfId="4"/>
    <cellStyle name="Percent 2" xfId="3"/>
  </cellStyles>
  <dxfs count="130"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72" formatCode="0.000"/>
    </dxf>
    <dxf>
      <numFmt numFmtId="165" formatCode="0.0000"/>
    </dxf>
    <dxf>
      <numFmt numFmtId="171" formatCode="0.00000"/>
    </dxf>
    <dxf>
      <numFmt numFmtId="170" formatCode="0.000000"/>
    </dxf>
    <dxf>
      <numFmt numFmtId="169" formatCode="0.0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72" formatCode="0.000"/>
    </dxf>
    <dxf>
      <numFmt numFmtId="165" formatCode="0.0000"/>
    </dxf>
    <dxf>
      <numFmt numFmtId="171" formatCode="0.00000"/>
    </dxf>
    <dxf>
      <numFmt numFmtId="170" formatCode="0.000000"/>
    </dxf>
    <dxf>
      <numFmt numFmtId="169" formatCode="0.00000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'Q1'!$H$3:$H$13</c:f>
              <c:strCach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More</c:v>
                </c:pt>
              </c:strCache>
            </c:strRef>
          </c:cat>
          <c:val>
            <c:numRef>
              <c:f>'Q1'!$I$3:$I$13</c:f>
              <c:numCache>
                <c:formatCode>General</c:formatCode>
                <c:ptCount val="11"/>
                <c:pt idx="0">
                  <c:v>9</c:v>
                </c:pt>
                <c:pt idx="1">
                  <c:v>19</c:v>
                </c:pt>
                <c:pt idx="2">
                  <c:v>40</c:v>
                </c:pt>
                <c:pt idx="3">
                  <c:v>41</c:v>
                </c:pt>
                <c:pt idx="4">
                  <c:v>21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E-42AB-9C21-E1572619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4403392"/>
        <c:axId val="614400440"/>
      </c:barChart>
      <c:catAx>
        <c:axId val="614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Monthly Bill</a:t>
                </a:r>
                <a:r>
                  <a:rPr lang="en-AU" baseline="0"/>
                  <a:t> ($)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400440"/>
        <c:crosses val="autoZero"/>
        <c:auto val="1"/>
        <c:lblAlgn val="ctr"/>
        <c:lblOffset val="100"/>
        <c:noMultiLvlLbl val="0"/>
      </c:catAx>
      <c:valAx>
        <c:axId val="61440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403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'Q2.a'!$I$3:$I$10</c:f>
              <c:strCach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'Q2.a'!$J$3:$J$10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40</c:v>
                </c:pt>
                <c:pt idx="3">
                  <c:v>1</c:v>
                </c:pt>
                <c:pt idx="4">
                  <c:v>22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4246-A266-5DD6B6432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26523256"/>
        <c:axId val="626519320"/>
      </c:barChart>
      <c:catAx>
        <c:axId val="62652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</a:t>
                </a:r>
                <a:r>
                  <a:rPr lang="en-AU" baseline="0"/>
                  <a:t> for work(%)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6519320"/>
        <c:crosses val="autoZero"/>
        <c:auto val="1"/>
        <c:lblAlgn val="ctr"/>
        <c:lblOffset val="100"/>
        <c:noMultiLvlLbl val="0"/>
      </c:catAx>
      <c:valAx>
        <c:axId val="62651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652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[A1_218200234.xlsx]Q2.b!PivotTable61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'Q2.b'!$C$22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'Q2.b'!$B$23:$B$35</c:f>
              <c:strCache>
                <c:ptCount val="12"/>
                <c:pt idx="0">
                  <c:v>Achievers</c:v>
                </c:pt>
                <c:pt idx="1">
                  <c:v>Boomers</c:v>
                </c:pt>
                <c:pt idx="2">
                  <c:v>Crusaders</c:v>
                </c:pt>
                <c:pt idx="3">
                  <c:v>Debtstars</c:v>
                </c:pt>
                <c:pt idx="4">
                  <c:v>Fortunats</c:v>
                </c:pt>
                <c:pt idx="5">
                  <c:v>Grey Power</c:v>
                </c:pt>
                <c:pt idx="6">
                  <c:v>Independents</c:v>
                </c:pt>
                <c:pt idx="7">
                  <c:v>Rokafella</c:v>
                </c:pt>
                <c:pt idx="8">
                  <c:v>Struggleville</c:v>
                </c:pt>
                <c:pt idx="9">
                  <c:v>Suburban Splendour</c:v>
                </c:pt>
                <c:pt idx="10">
                  <c:v>True Blue</c:v>
                </c:pt>
                <c:pt idx="11">
                  <c:v>Twixters</c:v>
                </c:pt>
              </c:strCache>
            </c:strRef>
          </c:cat>
          <c:val>
            <c:numRef>
              <c:f>'Q2.b'!$C$23:$C$35</c:f>
              <c:numCache>
                <c:formatCode>General</c:formatCode>
                <c:ptCount val="12"/>
                <c:pt idx="0">
                  <c:v>30</c:v>
                </c:pt>
                <c:pt idx="1">
                  <c:v>6</c:v>
                </c:pt>
                <c:pt idx="2">
                  <c:v>32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25</c:v>
                </c:pt>
                <c:pt idx="7">
                  <c:v>4</c:v>
                </c:pt>
                <c:pt idx="8">
                  <c:v>7</c:v>
                </c:pt>
                <c:pt idx="9">
                  <c:v>31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B-4895-A760-1C969A6B2E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753688"/>
        <c:axId val="691759592"/>
      </c:barChart>
      <c:catAx>
        <c:axId val="69175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geoTribe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9592"/>
        <c:crosses val="autoZero"/>
        <c:auto val="1"/>
        <c:lblAlgn val="ctr"/>
        <c:lblOffset val="100"/>
        <c:noMultiLvlLbl val="0"/>
      </c:catAx>
      <c:valAx>
        <c:axId val="6917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Count</a:t>
                </a:r>
                <a:r>
                  <a:rPr lang="en-AU" b="1" baseline="0"/>
                  <a:t> of geoTribe</a:t>
                </a:r>
                <a:endParaRPr lang="en-A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'Q1'!$H$3:$H$13</c:f>
              <c:strCach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More</c:v>
                </c:pt>
              </c:strCache>
            </c:strRef>
          </c:cat>
          <c:val>
            <c:numRef>
              <c:f>'Q1'!$I$3:$I$13</c:f>
              <c:numCache>
                <c:formatCode>General</c:formatCode>
                <c:ptCount val="11"/>
                <c:pt idx="0">
                  <c:v>9</c:v>
                </c:pt>
                <c:pt idx="1">
                  <c:v>19</c:v>
                </c:pt>
                <c:pt idx="2">
                  <c:v>40</c:v>
                </c:pt>
                <c:pt idx="3">
                  <c:v>41</c:v>
                </c:pt>
                <c:pt idx="4">
                  <c:v>21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47B9-8E9C-149C434D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4403392"/>
        <c:axId val="614400440"/>
      </c:barChart>
      <c:catAx>
        <c:axId val="614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Monthly Bill</a:t>
                </a:r>
                <a:r>
                  <a:rPr lang="en-AU" baseline="0"/>
                  <a:t> ($)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400440"/>
        <c:crosses val="autoZero"/>
        <c:auto val="1"/>
        <c:lblAlgn val="ctr"/>
        <c:lblOffset val="100"/>
        <c:noMultiLvlLbl val="0"/>
      </c:catAx>
      <c:valAx>
        <c:axId val="61440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403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Satifaction</a:t>
            </a:r>
            <a:r>
              <a:rPr lang="en-US" b="1" baseline="0"/>
              <a:t> with Provider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1-410A-9D77-98652E3E52B9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1-410A-9D77-98652E3E52B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1-410A-9D77-98652E3E52B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1-410A-9D77-98652E3E52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Little Dissatisfied</c:v>
              </c:pt>
              <c:pt idx="1">
                <c:v>Moderately Satisfied</c:v>
              </c:pt>
              <c:pt idx="2">
                <c:v>Very Dissatisfied</c:v>
              </c:pt>
              <c:pt idx="3">
                <c:v>Very Satisfied</c:v>
              </c:pt>
            </c:strLit>
          </c:cat>
          <c:val>
            <c:numLit>
              <c:formatCode>General</c:formatCode>
              <c:ptCount val="4"/>
              <c:pt idx="0">
                <c:v>27</c:v>
              </c:pt>
              <c:pt idx="1">
                <c:v>57</c:v>
              </c:pt>
              <c:pt idx="2">
                <c:v>20</c:v>
              </c:pt>
              <c:pt idx="3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8-E8B1-410A-9D77-98652E3E52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Satisfaction</a:t>
            </a:r>
            <a:r>
              <a:rPr lang="en-AU" b="1" baseline="0"/>
              <a:t> with Provider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Little Dissatisfied</c:v>
              </c:pt>
              <c:pt idx="1">
                <c:v>Moderately Satisfied</c:v>
              </c:pt>
              <c:pt idx="2">
                <c:v>Very Dissatisfied</c:v>
              </c:pt>
              <c:pt idx="3">
                <c:v>Very Satisfied</c:v>
              </c:pt>
            </c:strLit>
          </c:cat>
          <c:val>
            <c:numLit>
              <c:formatCode>General</c:formatCode>
              <c:ptCount val="4"/>
              <c:pt idx="0">
                <c:v>27</c:v>
              </c:pt>
              <c:pt idx="1">
                <c:v>57</c:v>
              </c:pt>
              <c:pt idx="2">
                <c:v>20</c:v>
              </c:pt>
              <c:pt idx="3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DD90-4FFC-8586-C23D40618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338392"/>
        <c:axId val="565345608"/>
      </c:barChart>
      <c:catAx>
        <c:axId val="5653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45608"/>
        <c:crosses val="autoZero"/>
        <c:auto val="1"/>
        <c:lblAlgn val="ctr"/>
        <c:lblOffset val="100"/>
        <c:noMultiLvlLbl val="0"/>
      </c:catAx>
      <c:valAx>
        <c:axId val="56534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[A1_218200234.xlsx]Q3.c!PivotTable53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Level</a:t>
            </a:r>
            <a:r>
              <a:rPr lang="en-US" b="1" baseline="0"/>
              <a:t> of Satisfaction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'Q3.c'!$D$65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'Q3.c'!$B$66:$C$76</c:f>
              <c:multiLvlStrCache>
                <c:ptCount val="8"/>
                <c:lvl>
                  <c:pt idx="0">
                    <c:v>Little Dissatisfied</c:v>
                  </c:pt>
                  <c:pt idx="1">
                    <c:v>Moderately Satisfied</c:v>
                  </c:pt>
                  <c:pt idx="2">
                    <c:v>Very Dissatisfied</c:v>
                  </c:pt>
                  <c:pt idx="3">
                    <c:v>Very Satisfied</c:v>
                  </c:pt>
                  <c:pt idx="4">
                    <c:v>Little Dissatisfied</c:v>
                  </c:pt>
                  <c:pt idx="5">
                    <c:v>Moderately Satisfied</c:v>
                  </c:pt>
                  <c:pt idx="6">
                    <c:v>Very Dissatisfied</c:v>
                  </c:pt>
                  <c:pt idx="7">
                    <c:v>Very Satisfied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'Q3.c'!$D$66:$D$76</c:f>
              <c:numCache>
                <c:formatCode>General</c:formatCode>
                <c:ptCount val="8"/>
                <c:pt idx="0">
                  <c:v>15</c:v>
                </c:pt>
                <c:pt idx="1">
                  <c:v>35</c:v>
                </c:pt>
                <c:pt idx="2">
                  <c:v>10</c:v>
                </c:pt>
                <c:pt idx="3">
                  <c:v>19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7-4650-B9C0-975D9AE54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4637280"/>
        <c:axId val="694640560"/>
      </c:barChart>
      <c:catAx>
        <c:axId val="6946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560"/>
        <c:crosses val="autoZero"/>
        <c:auto val="1"/>
        <c:lblAlgn val="ctr"/>
        <c:lblOffset val="100"/>
        <c:noMultiLvlLbl val="0"/>
      </c:catAx>
      <c:valAx>
        <c:axId val="694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</a:t>
                </a:r>
                <a:r>
                  <a:rPr lang="en-AU" baseline="0"/>
                  <a:t> of Satifaction between providers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[A1_218200234.xlsx]Q3.e!PivotTable19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Online</a:t>
            </a:r>
            <a:r>
              <a:rPr lang="en-US" b="1" baseline="0"/>
              <a:t> Purchase vs. Social Media Engagement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'Q3.e'!$M$2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'Q3.e'!$K$3:$L$12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</c:lvl>
              </c:multiLvlStrCache>
            </c:multiLvlStrRef>
          </c:cat>
          <c:val>
            <c:numRef>
              <c:f>'Q3.e'!$M$3:$M$12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52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2B9-A8B6-5FBC81AD2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597840"/>
        <c:axId val="626604072"/>
      </c:barChart>
      <c:catAx>
        <c:axId val="626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4072"/>
        <c:crosses val="autoZero"/>
        <c:auto val="1"/>
        <c:lblAlgn val="ctr"/>
        <c:lblOffset val="100"/>
        <c:noMultiLvlLbl val="0"/>
      </c:catAx>
      <c:valAx>
        <c:axId val="6266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Count</a:t>
                </a:r>
                <a:r>
                  <a:rPr lang="en-AU" b="1" baseline="0"/>
                  <a:t> of Online Purchase</a:t>
                </a:r>
                <a:endParaRPr lang="en-A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[A1_218200234.xlsx]Q4.a!PivotTable22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Gender</a:t>
            </a:r>
            <a:r>
              <a:rPr lang="en-AU" b="1" baseline="0"/>
              <a:t> vs. Social Media Engagement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FF00"/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'Q4.a'!$M$2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'Q4.a'!$K$3:$L$12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</c:lvl>
              </c:multiLvlStrCache>
            </c:multiLvlStrRef>
          </c:cat>
          <c:val>
            <c:numRef>
              <c:f>'Q4.a'!$M$3:$M$12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9</c:v>
                </c:pt>
                <c:pt idx="3">
                  <c:v>11</c:v>
                </c:pt>
                <c:pt idx="4">
                  <c:v>51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E2D-A06E-C7B7370AD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539520"/>
        <c:axId val="627542472"/>
      </c:barChart>
      <c:catAx>
        <c:axId val="6275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2472"/>
        <c:crosses val="autoZero"/>
        <c:auto val="1"/>
        <c:lblAlgn val="ctr"/>
        <c:lblOffset val="100"/>
        <c:noMultiLvlLbl val="0"/>
      </c:catAx>
      <c:valAx>
        <c:axId val="6275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Count</a:t>
                </a:r>
                <a:r>
                  <a:rPr lang="en-AU" b="1" baseline="0"/>
                  <a:t> of Gender</a:t>
                </a:r>
                <a:endParaRPr lang="en-A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800" b="1">
                <a:latin typeface="+mn-lt"/>
              </a:rPr>
              <a:t>Box Plot</a:t>
            </a:r>
          </a:p>
        </cx:rich>
      </cx:tx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boxWhisker" uniqueId="{BE6C6844-73BD-417A-A9FA-2131D1DF45A7}">
          <cx:tx>
            <cx:txData>
              <cx:f>_xlchart.v1.2</cx:f>
              <cx:v>MonthlyBill ($)</cx:v>
            </cx:txData>
          </cx:tx>
          <cx:spPr>
            <a:solidFill>
              <a:srgbClr val="FFFF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endParaRPr lang="en-US" sz="1000" b="1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Monthly Bill($)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b="1"/>
          </a:pPr>
          <a:endParaRPr lang="en-US" b="1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b="1"/>
              <a:t>Box Plot</a:t>
            </a:r>
          </a:p>
        </cx:rich>
      </cx:tx>
    </cx:title>
    <cx:plotArea>
      <cx:plotAreaRegion>
        <cx:series layoutId="boxWhisker" uniqueId="{C36B5968-C4DC-44A8-9221-C9FB5FAEE7AB}">
          <cx:tx>
            <cx:txData>
              <cx:f>_xlchart.v1.8</cx:f>
              <cx:v>PercentForWork%</cx:v>
            </cx:txData>
          </cx:tx>
          <cx:spPr>
            <a:solidFill>
              <a:srgbClr val="FFFF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Percent for work(%)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 b="1"/>
          </a:p>
        </cx:txPr>
      </cx:axis>
    </cx:plotArea>
  </cx:chart>
  <cx:spPr>
    <a:ln>
      <a:solidFill>
        <a:sysClr val="windowText" lastClr="000000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800" b="1">
                <a:latin typeface="+mn-lt"/>
              </a:rPr>
              <a:t>Box Plot</a:t>
            </a:r>
          </a:p>
        </cx:rich>
      </cx:tx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boxWhisker" uniqueId="{BE6C6844-73BD-417A-A9FA-2131D1DF45A7}">
          <cx:tx>
            <cx:txData>
              <cx:f>_xlchart.v1.10</cx:f>
              <cx:v>MonthlyBill ($)</cx:v>
            </cx:txData>
          </cx:tx>
          <cx:spPr>
            <a:solidFill>
              <a:srgbClr val="FFFF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endParaRPr lang="en-US" sz="1000" b="1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Monthly Bill($)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b="1"/>
          </a:pPr>
          <a:endParaRPr lang="en-US" b="1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b="1"/>
              <a:t>Use of the Smartphone as a payment device</a:t>
            </a:r>
          </a:p>
        </cx:rich>
      </cx:tx>
    </cx:title>
    <cx:plotArea>
      <cx:plotAreaRegion>
        <cx:series layoutId="boxWhisker" uniqueId="{AC3D1CCC-2688-4C89-A13A-9751159C0F49}">
          <cx:tx>
            <cx:txData>
              <cx:f>_xlchart.v1.12</cx:f>
              <cx:v>Yes</cx:v>
            </cx:txData>
          </cx:tx>
          <cx:spPr>
            <a:solidFill>
              <a:srgbClr val="FFFF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BE013DD-ED43-4A35-9211-ABFCEDFBFA37}">
          <cx:tx>
            <cx:txData>
              <cx:f>_xlchart.v1.14</cx:f>
              <cx:v>No</cx:v>
            </cx:txData>
          </cx:tx>
          <cx:spPr>
            <a:solidFill>
              <a:srgbClr val="FFC0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Monthly Bill($)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 b="1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b="1"/>
          </a:pPr>
          <a:endParaRPr lang="en-US" b="1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Monthly Bill($) vs. Gender</a:t>
            </a:r>
          </a:p>
        </cx:rich>
      </cx:tx>
    </cx:title>
    <cx:plotArea>
      <cx:plotAreaRegion>
        <cx:series layoutId="boxWhisker" uniqueId="{B19AD5FC-CD24-40CC-A635-DB4C8C961883}">
          <cx:tx>
            <cx:txData>
              <cx:f>_xlchart.v1.16</cx:f>
              <cx:v>Male </cx:v>
            </cx:txData>
          </cx:tx>
          <cx:spPr>
            <a:solidFill>
              <a:srgbClr val="FFFF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99F6C5-1435-4EAF-A3D2-8AE2312D69CA}">
          <cx:tx>
            <cx:txData>
              <cx:f>_xlchart.v1.18</cx:f>
              <cx:v>female</cx:v>
            </cx:txData>
          </cx:tx>
          <cx:spPr>
            <a:solidFill>
              <a:srgbClr val="FFC000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000" b="1"/>
              </a:p>
            </cx:txPr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Social Media Engagement=Medium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Monthly Bill($)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 b="1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000" b="1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13</xdr:row>
      <xdr:rowOff>9525</xdr:rowOff>
    </xdr:from>
    <xdr:to>
      <xdr:col>18</xdr:col>
      <xdr:colOff>476250</xdr:colOff>
      <xdr:row>27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49</xdr:row>
      <xdr:rowOff>0</xdr:rowOff>
    </xdr:from>
    <xdr:to>
      <xdr:col>11</xdr:col>
      <xdr:colOff>180975</xdr:colOff>
      <xdr:row>65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12</xdr:row>
      <xdr:rowOff>190499</xdr:rowOff>
    </xdr:from>
    <xdr:to>
      <xdr:col>15</xdr:col>
      <xdr:colOff>47625</xdr:colOff>
      <xdr:row>24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21</xdr:row>
      <xdr:rowOff>85724</xdr:rowOff>
    </xdr:from>
    <xdr:to>
      <xdr:col>7</xdr:col>
      <xdr:colOff>285750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19</xdr:row>
      <xdr:rowOff>180975</xdr:rowOff>
    </xdr:from>
    <xdr:to>
      <xdr:col>7</xdr:col>
      <xdr:colOff>504824</xdr:colOff>
      <xdr:row>35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0</xdr:colOff>
      <xdr:row>11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14</xdr:row>
      <xdr:rowOff>0</xdr:rowOff>
    </xdr:from>
    <xdr:to>
      <xdr:col>21</xdr:col>
      <xdr:colOff>114301</xdr:colOff>
      <xdr:row>28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13</xdr:row>
      <xdr:rowOff>190499</xdr:rowOff>
    </xdr:from>
    <xdr:to>
      <xdr:col>9</xdr:col>
      <xdr:colOff>1609724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44</xdr:row>
      <xdr:rowOff>9525</xdr:rowOff>
    </xdr:from>
    <xdr:to>
      <xdr:col>4</xdr:col>
      <xdr:colOff>409574</xdr:colOff>
      <xdr:row>61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1247774</xdr:colOff>
      <xdr:row>25</xdr:row>
      <xdr:rowOff>190499</xdr:rowOff>
    </xdr:from>
    <xdr:to>
      <xdr:col>16</xdr:col>
      <xdr:colOff>1447800</xdr:colOff>
      <xdr:row>44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20</xdr:row>
      <xdr:rowOff>9525</xdr:rowOff>
    </xdr:from>
    <xdr:to>
      <xdr:col>12</xdr:col>
      <xdr:colOff>981075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20</xdr:row>
      <xdr:rowOff>104775</xdr:rowOff>
    </xdr:from>
    <xdr:to>
      <xdr:col>15</xdr:col>
      <xdr:colOff>209550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_218200234-ch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&amp;UnStack"/>
      <sheetName val="&amp;DataIndices"/>
      <sheetName val="&amp;DataCopy"/>
      <sheetName val="&amp;Miscel_Area"/>
      <sheetName val="Data"/>
      <sheetName val="Sheet7"/>
      <sheetName val="&amp;GraphData"/>
      <sheetName val="&amp;WorkArea"/>
      <sheetName val="CI"/>
      <sheetName val="HT"/>
      <sheetName val="HT(2 Sample) "/>
      <sheetName val="CI(2 Sample)"/>
      <sheetName val="Q2.b"/>
      <sheetName val="Q3.c"/>
      <sheetName val="Q4.b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E1" t="str">
            <v xml:space="preserve">Male </v>
          </cell>
          <cell r="AF1" t="str">
            <v>female</v>
          </cell>
        </row>
        <row r="2">
          <cell r="AE2">
            <v>37</v>
          </cell>
          <cell r="AF2">
            <v>60</v>
          </cell>
        </row>
        <row r="3">
          <cell r="AE3">
            <v>61</v>
          </cell>
          <cell r="AF3">
            <v>98</v>
          </cell>
        </row>
        <row r="4">
          <cell r="AE4">
            <v>55</v>
          </cell>
          <cell r="AF4">
            <v>55</v>
          </cell>
        </row>
        <row r="5">
          <cell r="AE5">
            <v>65</v>
          </cell>
          <cell r="AF5">
            <v>95</v>
          </cell>
        </row>
        <row r="6">
          <cell r="AE6">
            <v>50</v>
          </cell>
          <cell r="AF6">
            <v>98</v>
          </cell>
        </row>
        <row r="7">
          <cell r="AE7">
            <v>50</v>
          </cell>
          <cell r="AF7">
            <v>88</v>
          </cell>
        </row>
        <row r="8">
          <cell r="AE8">
            <v>74</v>
          </cell>
          <cell r="AF8">
            <v>74</v>
          </cell>
        </row>
        <row r="9">
          <cell r="AE9">
            <v>90</v>
          </cell>
          <cell r="AF9">
            <v>61</v>
          </cell>
        </row>
        <row r="10">
          <cell r="AE10">
            <v>51</v>
          </cell>
          <cell r="AF10">
            <v>99</v>
          </cell>
        </row>
        <row r="11">
          <cell r="AE11">
            <v>81</v>
          </cell>
          <cell r="AF11">
            <v>70</v>
          </cell>
        </row>
        <row r="12">
          <cell r="AE12">
            <v>55</v>
          </cell>
          <cell r="AF12">
            <v>54</v>
          </cell>
        </row>
        <row r="13">
          <cell r="AE13">
            <v>60</v>
          </cell>
          <cell r="AF13">
            <v>95</v>
          </cell>
        </row>
        <row r="14">
          <cell r="AE14">
            <v>50</v>
          </cell>
          <cell r="AF14">
            <v>70</v>
          </cell>
        </row>
        <row r="15">
          <cell r="AE15">
            <v>55</v>
          </cell>
          <cell r="AF15">
            <v>78</v>
          </cell>
        </row>
        <row r="16">
          <cell r="AE16">
            <v>49</v>
          </cell>
          <cell r="AF16">
            <v>75</v>
          </cell>
        </row>
        <row r="17">
          <cell r="AE17">
            <v>62</v>
          </cell>
          <cell r="AF17">
            <v>96</v>
          </cell>
        </row>
        <row r="18">
          <cell r="AE18">
            <v>50</v>
          </cell>
          <cell r="AF18">
            <v>117</v>
          </cell>
        </row>
        <row r="19">
          <cell r="AE19">
            <v>86</v>
          </cell>
          <cell r="AF19">
            <v>64</v>
          </cell>
        </row>
        <row r="20">
          <cell r="AE20">
            <v>71</v>
          </cell>
          <cell r="AF20">
            <v>78</v>
          </cell>
        </row>
        <row r="21">
          <cell r="AE21">
            <v>11</v>
          </cell>
          <cell r="AF21">
            <v>71</v>
          </cell>
        </row>
        <row r="22">
          <cell r="AE22">
            <v>40</v>
          </cell>
          <cell r="AF22">
            <v>77</v>
          </cell>
        </row>
        <row r="23">
          <cell r="AE23">
            <v>72</v>
          </cell>
          <cell r="AF23">
            <v>78</v>
          </cell>
        </row>
        <row r="24">
          <cell r="AE24">
            <v>82</v>
          </cell>
          <cell r="AF24">
            <v>83</v>
          </cell>
        </row>
        <row r="25">
          <cell r="AE25">
            <v>50</v>
          </cell>
          <cell r="AF25">
            <v>79</v>
          </cell>
        </row>
        <row r="26">
          <cell r="AE26">
            <v>45</v>
          </cell>
          <cell r="AF26">
            <v>87</v>
          </cell>
        </row>
        <row r="27">
          <cell r="AE27">
            <v>49</v>
          </cell>
          <cell r="AF27">
            <v>25</v>
          </cell>
        </row>
        <row r="28">
          <cell r="AE28">
            <v>121</v>
          </cell>
          <cell r="AF28">
            <v>50</v>
          </cell>
        </row>
        <row r="29">
          <cell r="AE29">
            <v>68</v>
          </cell>
          <cell r="AF29">
            <v>20</v>
          </cell>
        </row>
        <row r="30">
          <cell r="AE30">
            <v>66</v>
          </cell>
          <cell r="AF30">
            <v>166</v>
          </cell>
        </row>
        <row r="31">
          <cell r="AE31">
            <v>79</v>
          </cell>
          <cell r="AF31">
            <v>58</v>
          </cell>
        </row>
        <row r="32">
          <cell r="AE32">
            <v>20</v>
          </cell>
          <cell r="AF32">
            <v>128</v>
          </cell>
        </row>
        <row r="33">
          <cell r="AE33">
            <v>131</v>
          </cell>
          <cell r="AF33">
            <v>68</v>
          </cell>
        </row>
        <row r="34">
          <cell r="AE34">
            <v>62</v>
          </cell>
          <cell r="AF34">
            <v>44</v>
          </cell>
        </row>
        <row r="35">
          <cell r="AE35">
            <v>40</v>
          </cell>
          <cell r="AF35">
            <v>20</v>
          </cell>
        </row>
        <row r="36">
          <cell r="AE36">
            <v>57</v>
          </cell>
          <cell r="AF36">
            <v>28</v>
          </cell>
        </row>
        <row r="37">
          <cell r="AE37">
            <v>102</v>
          </cell>
          <cell r="AF37">
            <v>106</v>
          </cell>
        </row>
        <row r="38">
          <cell r="AE38">
            <v>111</v>
          </cell>
          <cell r="AF38">
            <v>61</v>
          </cell>
        </row>
        <row r="39">
          <cell r="AE39">
            <v>32</v>
          </cell>
          <cell r="AF39">
            <v>16</v>
          </cell>
        </row>
        <row r="40">
          <cell r="AE40">
            <v>216</v>
          </cell>
          <cell r="AF40">
            <v>31</v>
          </cell>
        </row>
        <row r="41">
          <cell r="AE41">
            <v>58</v>
          </cell>
          <cell r="AF41">
            <v>40</v>
          </cell>
        </row>
        <row r="42">
          <cell r="AE42">
            <v>77</v>
          </cell>
          <cell r="AF42">
            <v>123</v>
          </cell>
        </row>
        <row r="43">
          <cell r="AE43">
            <v>70</v>
          </cell>
          <cell r="AF43">
            <v>101</v>
          </cell>
        </row>
        <row r="44">
          <cell r="AE44">
            <v>61</v>
          </cell>
          <cell r="AF44">
            <v>30</v>
          </cell>
        </row>
        <row r="45">
          <cell r="AE45">
            <v>95</v>
          </cell>
          <cell r="AF45">
            <v>47</v>
          </cell>
        </row>
        <row r="46">
          <cell r="AE46">
            <v>30</v>
          </cell>
          <cell r="AF46">
            <v>59</v>
          </cell>
        </row>
        <row r="47">
          <cell r="AF47">
            <v>113</v>
          </cell>
        </row>
        <row r="48">
          <cell r="AF48">
            <v>30</v>
          </cell>
        </row>
        <row r="49">
          <cell r="AF49">
            <v>100</v>
          </cell>
        </row>
        <row r="50">
          <cell r="AF50">
            <v>64</v>
          </cell>
        </row>
        <row r="51">
          <cell r="AF51">
            <v>55</v>
          </cell>
        </row>
        <row r="52">
          <cell r="AF52">
            <v>38</v>
          </cell>
        </row>
      </sheetData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TANU GUPTA" refreshedDate="43562.661688773151" createdVersion="6" refreshedVersion="6" minRefreshableVersion="3" recordCount="150">
  <cacheSource type="worksheet">
    <worksheetSource ref="G1:G151" sheet="Q3.b"/>
  </cacheSource>
  <cacheFields count="1">
    <cacheField name="SatisfactionWithProvider" numFmtId="0">
      <sharedItems count="4">
        <s v="Little Dissatisfied"/>
        <s v="Moderately Satisfied"/>
        <s v="Very Satisfied"/>
        <s v="Very Dis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NTANU GUPTA" refreshedDate="43562.667034606478" createdVersion="6" refreshedVersion="6" minRefreshableVersion="3" recordCount="150">
  <cacheSource type="worksheet">
    <worksheetSource ref="P1:Q151" sheet="Q3.c"/>
  </cacheSource>
  <cacheFields count="2">
    <cacheField name="Gender" numFmtId="0">
      <sharedItems count="2">
        <s v="Male"/>
        <s v="Female"/>
      </sharedItems>
    </cacheField>
    <cacheField name="SatisfactionWithProvider" numFmtId="0">
      <sharedItems count="4">
        <s v="Little Dissatisfied"/>
        <s v="Moderately Satisfied"/>
        <s v="Very Satisfied"/>
        <s v="Very Dis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NTANU GUPTA" refreshedDate="43562.675804166669" createdVersion="6" refreshedVersion="6" minRefreshableVersion="3" recordCount="150">
  <cacheSource type="worksheet">
    <worksheetSource ref="H1:I151" sheet="Q3.e"/>
  </cacheSource>
  <cacheFields count="2">
    <cacheField name="OnLinePurchase" numFmtId="0">
      <sharedItems count="2">
        <s v="Yes"/>
        <s v="No"/>
      </sharedItems>
    </cacheField>
    <cacheField name="SocialMediaEngagement" numFmtId="2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ANTANU GUPTA" refreshedDate="43562.68100196759" createdVersion="6" refreshedVersion="6" minRefreshableVersion="3" recordCount="150">
  <cacheSource type="worksheet">
    <worksheetSource ref="I1:J151" sheet="Q3.d"/>
  </cacheSource>
  <cacheFields count="2">
    <cacheField name="UsedForPayment" numFmtId="0">
      <sharedItems count="2">
        <s v="Yes"/>
        <s v="No"/>
      </sharedItems>
    </cacheField>
    <cacheField name="MonthlyBill ($)" numFmtId="0">
      <sharedItems containsSemiMixedTypes="0" containsString="0" containsNumber="1" containsInteger="1" minValue="11" maxValue="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HANTANU GUPTA" refreshedDate="43562.693106481478" createdVersion="6" refreshedVersion="6" minRefreshableVersion="3" recordCount="150">
  <cacheSource type="worksheet">
    <worksheetSource ref="H1:I151" sheet="Q4.a"/>
  </cacheSource>
  <cacheFields count="2">
    <cacheField name="Gender" numFmtId="0">
      <sharedItems count="2">
        <s v="Male"/>
        <s v="Female"/>
      </sharedItems>
    </cacheField>
    <cacheField name="SocialMediaEngagement" numFmtId="2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HANTANU GUPTA" refreshedDate="43563.928721180557" createdVersion="6" refreshedVersion="6" minRefreshableVersion="3" recordCount="150">
  <cacheSource type="worksheet">
    <worksheetSource ref="I1:I151" sheet="Q2.b"/>
  </cacheSource>
  <cacheFields count="1">
    <cacheField name="geoTribe" numFmtId="0">
      <sharedItems count="12">
        <s v="Independents"/>
        <s v="Crusaders"/>
        <s v="Struggleville"/>
        <s v="Achievers"/>
        <s v="Suburban Splendour"/>
        <s v="Rokafella"/>
        <s v="True Blue"/>
        <s v="Grey Power"/>
        <s v="Boomers"/>
        <s v="Debtstars"/>
        <s v="Twixters"/>
        <s v="Fortuna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</r>
  <r>
    <x v="1"/>
  </r>
  <r>
    <x v="1"/>
  </r>
  <r>
    <x v="2"/>
  </r>
  <r>
    <x v="2"/>
  </r>
  <r>
    <x v="2"/>
  </r>
  <r>
    <x v="2"/>
  </r>
  <r>
    <x v="2"/>
  </r>
  <r>
    <x v="0"/>
  </r>
  <r>
    <x v="3"/>
  </r>
  <r>
    <x v="2"/>
  </r>
  <r>
    <x v="0"/>
  </r>
  <r>
    <x v="1"/>
  </r>
  <r>
    <x v="0"/>
  </r>
  <r>
    <x v="3"/>
  </r>
  <r>
    <x v="2"/>
  </r>
  <r>
    <x v="2"/>
  </r>
  <r>
    <x v="3"/>
  </r>
  <r>
    <x v="0"/>
  </r>
  <r>
    <x v="0"/>
  </r>
  <r>
    <x v="1"/>
  </r>
  <r>
    <x v="2"/>
  </r>
  <r>
    <x v="0"/>
  </r>
  <r>
    <x v="2"/>
  </r>
  <r>
    <x v="1"/>
  </r>
  <r>
    <x v="1"/>
  </r>
  <r>
    <x v="2"/>
  </r>
  <r>
    <x v="2"/>
  </r>
  <r>
    <x v="3"/>
  </r>
  <r>
    <x v="1"/>
  </r>
  <r>
    <x v="2"/>
  </r>
  <r>
    <x v="1"/>
  </r>
  <r>
    <x v="1"/>
  </r>
  <r>
    <x v="2"/>
  </r>
  <r>
    <x v="2"/>
  </r>
  <r>
    <x v="0"/>
  </r>
  <r>
    <x v="3"/>
  </r>
  <r>
    <x v="1"/>
  </r>
  <r>
    <x v="3"/>
  </r>
  <r>
    <x v="3"/>
  </r>
  <r>
    <x v="1"/>
  </r>
  <r>
    <x v="2"/>
  </r>
  <r>
    <x v="3"/>
  </r>
  <r>
    <x v="3"/>
  </r>
  <r>
    <x v="0"/>
  </r>
  <r>
    <x v="3"/>
  </r>
  <r>
    <x v="2"/>
  </r>
  <r>
    <x v="1"/>
  </r>
  <r>
    <x v="1"/>
  </r>
  <r>
    <x v="1"/>
  </r>
  <r>
    <x v="2"/>
  </r>
  <r>
    <x v="1"/>
  </r>
  <r>
    <x v="0"/>
  </r>
  <r>
    <x v="0"/>
  </r>
  <r>
    <x v="3"/>
  </r>
  <r>
    <x v="2"/>
  </r>
  <r>
    <x v="0"/>
  </r>
  <r>
    <x v="1"/>
  </r>
  <r>
    <x v="1"/>
  </r>
  <r>
    <x v="2"/>
  </r>
  <r>
    <x v="1"/>
  </r>
  <r>
    <x v="2"/>
  </r>
  <r>
    <x v="2"/>
  </r>
  <r>
    <x v="1"/>
  </r>
  <r>
    <x v="2"/>
  </r>
  <r>
    <x v="3"/>
  </r>
  <r>
    <x v="2"/>
  </r>
  <r>
    <x v="1"/>
  </r>
  <r>
    <x v="1"/>
  </r>
  <r>
    <x v="1"/>
  </r>
  <r>
    <x v="2"/>
  </r>
  <r>
    <x v="1"/>
  </r>
  <r>
    <x v="3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0"/>
  </r>
  <r>
    <x v="3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0"/>
  </r>
  <r>
    <x v="0"/>
  </r>
  <r>
    <x v="1"/>
  </r>
  <r>
    <x v="0"/>
  </r>
  <r>
    <x v="2"/>
  </r>
  <r>
    <x v="0"/>
  </r>
  <r>
    <x v="2"/>
  </r>
  <r>
    <x v="3"/>
  </r>
  <r>
    <x v="1"/>
  </r>
  <r>
    <x v="1"/>
  </r>
  <r>
    <x v="1"/>
  </r>
  <r>
    <x v="1"/>
  </r>
  <r>
    <x v="3"/>
  </r>
  <r>
    <x v="0"/>
  </r>
  <r>
    <x v="2"/>
  </r>
  <r>
    <x v="1"/>
  </r>
  <r>
    <x v="0"/>
  </r>
  <r>
    <x v="1"/>
  </r>
  <r>
    <x v="3"/>
  </r>
  <r>
    <x v="2"/>
  </r>
  <r>
    <x v="2"/>
  </r>
  <r>
    <x v="0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2"/>
  </r>
  <r>
    <x v="1"/>
  </r>
  <r>
    <x v="2"/>
  </r>
  <r>
    <x v="1"/>
  </r>
  <r>
    <x v="2"/>
  </r>
  <r>
    <x v="2"/>
  </r>
  <r>
    <x v="2"/>
  </r>
  <r>
    <x v="1"/>
  </r>
  <r>
    <x v="2"/>
  </r>
  <r>
    <x v="1"/>
  </r>
  <r>
    <x v="2"/>
  </r>
  <r>
    <x v="1"/>
  </r>
  <r>
    <x v="1"/>
  </r>
  <r>
    <x v="0"/>
  </r>
  <r>
    <x v="2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x v="0"/>
    <x v="0"/>
  </r>
  <r>
    <x v="1"/>
    <x v="1"/>
  </r>
  <r>
    <x v="1"/>
    <x v="1"/>
  </r>
  <r>
    <x v="1"/>
    <x v="2"/>
  </r>
  <r>
    <x v="0"/>
    <x v="2"/>
  </r>
  <r>
    <x v="1"/>
    <x v="2"/>
  </r>
  <r>
    <x v="0"/>
    <x v="2"/>
  </r>
  <r>
    <x v="1"/>
    <x v="2"/>
  </r>
  <r>
    <x v="1"/>
    <x v="0"/>
  </r>
  <r>
    <x v="1"/>
    <x v="3"/>
  </r>
  <r>
    <x v="0"/>
    <x v="2"/>
  </r>
  <r>
    <x v="1"/>
    <x v="0"/>
  </r>
  <r>
    <x v="1"/>
    <x v="1"/>
  </r>
  <r>
    <x v="1"/>
    <x v="0"/>
  </r>
  <r>
    <x v="1"/>
    <x v="3"/>
  </r>
  <r>
    <x v="0"/>
    <x v="2"/>
  </r>
  <r>
    <x v="1"/>
    <x v="2"/>
  </r>
  <r>
    <x v="1"/>
    <x v="3"/>
  </r>
  <r>
    <x v="0"/>
    <x v="0"/>
  </r>
  <r>
    <x v="1"/>
    <x v="0"/>
  </r>
  <r>
    <x v="1"/>
    <x v="1"/>
  </r>
  <r>
    <x v="0"/>
    <x v="2"/>
  </r>
  <r>
    <x v="0"/>
    <x v="0"/>
  </r>
  <r>
    <x v="1"/>
    <x v="2"/>
  </r>
  <r>
    <x v="1"/>
    <x v="1"/>
  </r>
  <r>
    <x v="0"/>
    <x v="1"/>
  </r>
  <r>
    <x v="0"/>
    <x v="2"/>
  </r>
  <r>
    <x v="1"/>
    <x v="2"/>
  </r>
  <r>
    <x v="1"/>
    <x v="3"/>
  </r>
  <r>
    <x v="1"/>
    <x v="1"/>
  </r>
  <r>
    <x v="0"/>
    <x v="2"/>
  </r>
  <r>
    <x v="0"/>
    <x v="1"/>
  </r>
  <r>
    <x v="1"/>
    <x v="1"/>
  </r>
  <r>
    <x v="1"/>
    <x v="2"/>
  </r>
  <r>
    <x v="0"/>
    <x v="2"/>
  </r>
  <r>
    <x v="0"/>
    <x v="0"/>
  </r>
  <r>
    <x v="1"/>
    <x v="3"/>
  </r>
  <r>
    <x v="1"/>
    <x v="1"/>
  </r>
  <r>
    <x v="0"/>
    <x v="3"/>
  </r>
  <r>
    <x v="0"/>
    <x v="3"/>
  </r>
  <r>
    <x v="0"/>
    <x v="1"/>
  </r>
  <r>
    <x v="0"/>
    <x v="2"/>
  </r>
  <r>
    <x v="1"/>
    <x v="3"/>
  </r>
  <r>
    <x v="0"/>
    <x v="3"/>
  </r>
  <r>
    <x v="0"/>
    <x v="0"/>
  </r>
  <r>
    <x v="0"/>
    <x v="3"/>
  </r>
  <r>
    <x v="1"/>
    <x v="2"/>
  </r>
  <r>
    <x v="1"/>
    <x v="1"/>
  </r>
  <r>
    <x v="1"/>
    <x v="1"/>
  </r>
  <r>
    <x v="1"/>
    <x v="1"/>
  </r>
  <r>
    <x v="0"/>
    <x v="2"/>
  </r>
  <r>
    <x v="0"/>
    <x v="1"/>
  </r>
  <r>
    <x v="0"/>
    <x v="0"/>
  </r>
  <r>
    <x v="0"/>
    <x v="0"/>
  </r>
  <r>
    <x v="0"/>
    <x v="3"/>
  </r>
  <r>
    <x v="1"/>
    <x v="2"/>
  </r>
  <r>
    <x v="0"/>
    <x v="0"/>
  </r>
  <r>
    <x v="0"/>
    <x v="1"/>
  </r>
  <r>
    <x v="0"/>
    <x v="1"/>
  </r>
  <r>
    <x v="0"/>
    <x v="2"/>
  </r>
  <r>
    <x v="1"/>
    <x v="1"/>
  </r>
  <r>
    <x v="0"/>
    <x v="2"/>
  </r>
  <r>
    <x v="0"/>
    <x v="2"/>
  </r>
  <r>
    <x v="1"/>
    <x v="1"/>
  </r>
  <r>
    <x v="0"/>
    <x v="2"/>
  </r>
  <r>
    <x v="0"/>
    <x v="3"/>
  </r>
  <r>
    <x v="0"/>
    <x v="2"/>
  </r>
  <r>
    <x v="0"/>
    <x v="1"/>
  </r>
  <r>
    <x v="1"/>
    <x v="1"/>
  </r>
  <r>
    <x v="0"/>
    <x v="1"/>
  </r>
  <r>
    <x v="1"/>
    <x v="2"/>
  </r>
  <r>
    <x v="1"/>
    <x v="1"/>
  </r>
  <r>
    <x v="0"/>
    <x v="3"/>
  </r>
  <r>
    <x v="1"/>
    <x v="2"/>
  </r>
  <r>
    <x v="0"/>
    <x v="2"/>
  </r>
  <r>
    <x v="1"/>
    <x v="2"/>
  </r>
  <r>
    <x v="0"/>
    <x v="2"/>
  </r>
  <r>
    <x v="0"/>
    <x v="2"/>
  </r>
  <r>
    <x v="1"/>
    <x v="1"/>
  </r>
  <r>
    <x v="1"/>
    <x v="0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0"/>
    <x v="1"/>
  </r>
  <r>
    <x v="0"/>
    <x v="2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2"/>
  </r>
  <r>
    <x v="0"/>
    <x v="0"/>
  </r>
  <r>
    <x v="1"/>
    <x v="0"/>
  </r>
  <r>
    <x v="0"/>
    <x v="1"/>
  </r>
  <r>
    <x v="1"/>
    <x v="0"/>
  </r>
  <r>
    <x v="0"/>
    <x v="2"/>
  </r>
  <r>
    <x v="1"/>
    <x v="0"/>
  </r>
  <r>
    <x v="0"/>
    <x v="2"/>
  </r>
  <r>
    <x v="0"/>
    <x v="3"/>
  </r>
  <r>
    <x v="0"/>
    <x v="1"/>
  </r>
  <r>
    <x v="1"/>
    <x v="1"/>
  </r>
  <r>
    <x v="0"/>
    <x v="1"/>
  </r>
  <r>
    <x v="0"/>
    <x v="1"/>
  </r>
  <r>
    <x v="0"/>
    <x v="3"/>
  </r>
  <r>
    <x v="0"/>
    <x v="0"/>
  </r>
  <r>
    <x v="1"/>
    <x v="2"/>
  </r>
  <r>
    <x v="1"/>
    <x v="1"/>
  </r>
  <r>
    <x v="1"/>
    <x v="0"/>
  </r>
  <r>
    <x v="1"/>
    <x v="1"/>
  </r>
  <r>
    <x v="1"/>
    <x v="3"/>
  </r>
  <r>
    <x v="0"/>
    <x v="2"/>
  </r>
  <r>
    <x v="1"/>
    <x v="2"/>
  </r>
  <r>
    <x v="0"/>
    <x v="0"/>
  </r>
  <r>
    <x v="1"/>
    <x v="3"/>
  </r>
  <r>
    <x v="0"/>
    <x v="1"/>
  </r>
  <r>
    <x v="1"/>
    <x v="1"/>
  </r>
  <r>
    <x v="1"/>
    <x v="3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3"/>
  </r>
  <r>
    <x v="0"/>
    <x v="2"/>
  </r>
  <r>
    <x v="1"/>
    <x v="1"/>
  </r>
  <r>
    <x v="1"/>
    <x v="2"/>
  </r>
  <r>
    <x v="1"/>
    <x v="1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1"/>
    <x v="2"/>
  </r>
  <r>
    <x v="0"/>
    <x v="1"/>
  </r>
  <r>
    <x v="1"/>
    <x v="1"/>
  </r>
  <r>
    <x v="1"/>
    <x v="0"/>
  </r>
  <r>
    <x v="1"/>
    <x v="2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0">
  <r>
    <x v="0"/>
    <x v="0"/>
  </r>
  <r>
    <x v="0"/>
    <x v="1"/>
  </r>
  <r>
    <x v="0"/>
    <x v="1"/>
  </r>
  <r>
    <x v="1"/>
    <x v="0"/>
  </r>
  <r>
    <x v="0"/>
    <x v="0"/>
  </r>
  <r>
    <x v="1"/>
    <x v="2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2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2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2"/>
  </r>
  <r>
    <x v="0"/>
    <x v="0"/>
  </r>
  <r>
    <x v="1"/>
    <x v="0"/>
  </r>
  <r>
    <x v="1"/>
    <x v="2"/>
  </r>
  <r>
    <x v="0"/>
    <x v="1"/>
  </r>
  <r>
    <x v="1"/>
    <x v="1"/>
  </r>
  <r>
    <x v="1"/>
    <x v="2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2"/>
  </r>
  <r>
    <x v="1"/>
    <x v="0"/>
  </r>
  <r>
    <x v="0"/>
    <x v="0"/>
  </r>
  <r>
    <x v="1"/>
    <x v="1"/>
  </r>
  <r>
    <x v="1"/>
    <x v="2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2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2"/>
  </r>
  <r>
    <x v="0"/>
    <x v="1"/>
  </r>
  <r>
    <x v="1"/>
    <x v="0"/>
  </r>
  <r>
    <x v="1"/>
    <x v="0"/>
  </r>
  <r>
    <x v="1"/>
    <x v="0"/>
  </r>
  <r>
    <x v="0"/>
    <x v="2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2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0"/>
    <x v="1"/>
  </r>
  <r>
    <x v="1"/>
    <x v="2"/>
  </r>
  <r>
    <x v="0"/>
    <x v="1"/>
  </r>
  <r>
    <x v="1"/>
    <x v="1"/>
  </r>
  <r>
    <x v="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0">
  <r>
    <x v="0"/>
    <n v="66"/>
  </r>
  <r>
    <x v="0"/>
    <n v="60"/>
  </r>
  <r>
    <x v="0"/>
    <n v="98"/>
  </r>
  <r>
    <x v="1"/>
    <n v="73"/>
  </r>
  <r>
    <x v="0"/>
    <n v="20"/>
  </r>
  <r>
    <x v="0"/>
    <n v="105"/>
  </r>
  <r>
    <x v="0"/>
    <n v="96"/>
  </r>
  <r>
    <x v="0"/>
    <n v="55"/>
  </r>
  <r>
    <x v="0"/>
    <n v="95"/>
  </r>
  <r>
    <x v="0"/>
    <n v="98"/>
  </r>
  <r>
    <x v="0"/>
    <n v="50"/>
  </r>
  <r>
    <x v="0"/>
    <n v="88"/>
  </r>
  <r>
    <x v="0"/>
    <n v="74"/>
  </r>
  <r>
    <x v="0"/>
    <n v="61"/>
  </r>
  <r>
    <x v="0"/>
    <n v="99"/>
  </r>
  <r>
    <x v="0"/>
    <n v="26"/>
  </r>
  <r>
    <x v="0"/>
    <n v="70"/>
  </r>
  <r>
    <x v="0"/>
    <n v="54"/>
  </r>
  <r>
    <x v="1"/>
    <n v="37"/>
  </r>
  <r>
    <x v="0"/>
    <n v="95"/>
  </r>
  <r>
    <x v="0"/>
    <n v="30"/>
  </r>
  <r>
    <x v="0"/>
    <n v="61"/>
  </r>
  <r>
    <x v="0"/>
    <n v="86"/>
  </r>
  <r>
    <x v="0"/>
    <n v="70"/>
  </r>
  <r>
    <x v="0"/>
    <n v="55"/>
  </r>
  <r>
    <x v="0"/>
    <n v="55"/>
  </r>
  <r>
    <x v="0"/>
    <n v="65"/>
  </r>
  <r>
    <x v="0"/>
    <n v="78"/>
  </r>
  <r>
    <x v="1"/>
    <n v="72"/>
  </r>
  <r>
    <x v="0"/>
    <n v="75"/>
  </r>
  <r>
    <x v="0"/>
    <n v="50"/>
  </r>
  <r>
    <x v="0"/>
    <n v="55"/>
  </r>
  <r>
    <x v="0"/>
    <n v="75"/>
  </r>
  <r>
    <x v="0"/>
    <n v="96"/>
  </r>
  <r>
    <x v="0"/>
    <n v="50"/>
  </r>
  <r>
    <x v="0"/>
    <n v="74"/>
  </r>
  <r>
    <x v="0"/>
    <n v="117"/>
  </r>
  <r>
    <x v="0"/>
    <n v="64"/>
  </r>
  <r>
    <x v="0"/>
    <n v="90"/>
  </r>
  <r>
    <x v="1"/>
    <n v="51"/>
  </r>
  <r>
    <x v="1"/>
    <n v="81"/>
  </r>
  <r>
    <x v="0"/>
    <n v="55"/>
  </r>
  <r>
    <x v="0"/>
    <n v="78"/>
  </r>
  <r>
    <x v="0"/>
    <n v="60"/>
  </r>
  <r>
    <x v="0"/>
    <n v="64"/>
  </r>
  <r>
    <x v="0"/>
    <n v="101"/>
  </r>
  <r>
    <x v="0"/>
    <n v="57"/>
  </r>
  <r>
    <x v="1"/>
    <n v="54"/>
  </r>
  <r>
    <x v="1"/>
    <n v="71"/>
  </r>
  <r>
    <x v="1"/>
    <n v="77"/>
  </r>
  <r>
    <x v="0"/>
    <n v="70"/>
  </r>
  <r>
    <x v="0"/>
    <n v="50"/>
  </r>
  <r>
    <x v="0"/>
    <n v="58"/>
  </r>
  <r>
    <x v="1"/>
    <n v="55"/>
  </r>
  <r>
    <x v="0"/>
    <n v="49"/>
  </r>
  <r>
    <x v="0"/>
    <n v="72"/>
  </r>
  <r>
    <x v="0"/>
    <n v="62"/>
  </r>
  <r>
    <x v="0"/>
    <n v="50"/>
  </r>
  <r>
    <x v="0"/>
    <n v="86"/>
  </r>
  <r>
    <x v="0"/>
    <n v="100"/>
  </r>
  <r>
    <x v="0"/>
    <n v="78"/>
  </r>
  <r>
    <x v="0"/>
    <n v="71"/>
  </r>
  <r>
    <x v="0"/>
    <n v="46"/>
  </r>
  <r>
    <x v="0"/>
    <n v="83"/>
  </r>
  <r>
    <x v="0"/>
    <n v="11"/>
  </r>
  <r>
    <x v="0"/>
    <n v="40"/>
  </r>
  <r>
    <x v="0"/>
    <n v="72"/>
  </r>
  <r>
    <x v="0"/>
    <n v="85"/>
  </r>
  <r>
    <x v="0"/>
    <n v="79"/>
  </r>
  <r>
    <x v="0"/>
    <n v="65"/>
  </r>
  <r>
    <x v="0"/>
    <n v="87"/>
  </r>
  <r>
    <x v="0"/>
    <n v="70"/>
  </r>
  <r>
    <x v="0"/>
    <n v="82"/>
  </r>
  <r>
    <x v="1"/>
    <n v="74"/>
  </r>
  <r>
    <x v="1"/>
    <n v="50"/>
  </r>
  <r>
    <x v="0"/>
    <n v="25"/>
  </r>
  <r>
    <x v="0"/>
    <n v="50"/>
  </r>
  <r>
    <x v="0"/>
    <n v="45"/>
  </r>
  <r>
    <x v="0"/>
    <n v="95"/>
  </r>
  <r>
    <x v="0"/>
    <n v="30"/>
  </r>
  <r>
    <x v="0"/>
    <n v="50"/>
  </r>
  <r>
    <x v="0"/>
    <n v="50"/>
  </r>
  <r>
    <x v="1"/>
    <n v="74"/>
  </r>
  <r>
    <x v="1"/>
    <n v="20"/>
  </r>
  <r>
    <x v="0"/>
    <n v="166"/>
  </r>
  <r>
    <x v="1"/>
    <n v="131"/>
  </r>
  <r>
    <x v="1"/>
    <n v="49"/>
  </r>
  <r>
    <x v="0"/>
    <n v="121"/>
  </r>
  <r>
    <x v="1"/>
    <n v="30"/>
  </r>
  <r>
    <x v="0"/>
    <n v="68"/>
  </r>
  <r>
    <x v="1"/>
    <n v="58"/>
  </r>
  <r>
    <x v="1"/>
    <n v="66"/>
  </r>
  <r>
    <x v="0"/>
    <n v="128"/>
  </r>
  <r>
    <x v="0"/>
    <n v="68"/>
  </r>
  <r>
    <x v="1"/>
    <n v="79"/>
  </r>
  <r>
    <x v="0"/>
    <n v="42"/>
  </r>
  <r>
    <x v="0"/>
    <n v="44"/>
  </r>
  <r>
    <x v="0"/>
    <n v="60"/>
  </r>
  <r>
    <x v="0"/>
    <n v="20"/>
  </r>
  <r>
    <x v="0"/>
    <n v="20"/>
  </r>
  <r>
    <x v="0"/>
    <n v="131"/>
  </r>
  <r>
    <x v="0"/>
    <n v="98"/>
  </r>
  <r>
    <x v="0"/>
    <n v="62"/>
  </r>
  <r>
    <x v="1"/>
    <n v="28"/>
  </r>
  <r>
    <x v="1"/>
    <n v="40"/>
  </r>
  <r>
    <x v="1"/>
    <n v="40"/>
  </r>
  <r>
    <x v="0"/>
    <n v="57"/>
  </r>
  <r>
    <x v="1"/>
    <n v="40"/>
  </r>
  <r>
    <x v="0"/>
    <n v="44"/>
  </r>
  <r>
    <x v="1"/>
    <n v="20"/>
  </r>
  <r>
    <x v="1"/>
    <n v="110"/>
  </r>
  <r>
    <x v="0"/>
    <n v="102"/>
  </r>
  <r>
    <x v="1"/>
    <n v="59"/>
  </r>
  <r>
    <x v="0"/>
    <n v="111"/>
  </r>
  <r>
    <x v="0"/>
    <n v="106"/>
  </r>
  <r>
    <x v="0"/>
    <n v="61"/>
  </r>
  <r>
    <x v="1"/>
    <n v="126"/>
  </r>
  <r>
    <x v="1"/>
    <n v="16"/>
  </r>
  <r>
    <x v="1"/>
    <n v="31"/>
  </r>
  <r>
    <x v="0"/>
    <n v="41"/>
  </r>
  <r>
    <x v="1"/>
    <n v="40"/>
  </r>
  <r>
    <x v="0"/>
    <n v="104"/>
  </r>
  <r>
    <x v="1"/>
    <n v="123"/>
  </r>
  <r>
    <x v="0"/>
    <n v="20"/>
  </r>
  <r>
    <x v="0"/>
    <n v="45"/>
  </r>
  <r>
    <x v="0"/>
    <n v="101"/>
  </r>
  <r>
    <x v="1"/>
    <n v="30"/>
  </r>
  <r>
    <x v="0"/>
    <n v="30"/>
  </r>
  <r>
    <x v="0"/>
    <n v="32"/>
  </r>
  <r>
    <x v="1"/>
    <n v="47"/>
  </r>
  <r>
    <x v="0"/>
    <n v="59"/>
  </r>
  <r>
    <x v="0"/>
    <n v="59"/>
  </r>
  <r>
    <x v="0"/>
    <n v="216"/>
  </r>
  <r>
    <x v="0"/>
    <n v="58"/>
  </r>
  <r>
    <x v="0"/>
    <n v="113"/>
  </r>
  <r>
    <x v="0"/>
    <n v="20"/>
  </r>
  <r>
    <x v="1"/>
    <n v="71"/>
  </r>
  <r>
    <x v="1"/>
    <n v="77"/>
  </r>
  <r>
    <x v="0"/>
    <n v="70"/>
  </r>
  <r>
    <x v="0"/>
    <n v="61"/>
  </r>
  <r>
    <x v="0"/>
    <n v="30"/>
  </r>
  <r>
    <x v="0"/>
    <n v="70"/>
  </r>
  <r>
    <x v="0"/>
    <n v="95"/>
  </r>
  <r>
    <x v="0"/>
    <n v="100"/>
  </r>
  <r>
    <x v="0"/>
    <n v="30"/>
  </r>
  <r>
    <x v="0"/>
    <n v="64"/>
  </r>
  <r>
    <x v="0"/>
    <n v="124"/>
  </r>
  <r>
    <x v="0"/>
    <n v="55"/>
  </r>
  <r>
    <x v="1"/>
    <n v="38"/>
  </r>
  <r>
    <x v="0"/>
    <n v="1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0">
  <r>
    <x v="0"/>
    <x v="0"/>
  </r>
  <r>
    <x v="1"/>
    <x v="1"/>
  </r>
  <r>
    <x v="1"/>
    <x v="1"/>
  </r>
  <r>
    <x v="1"/>
    <x v="0"/>
  </r>
  <r>
    <x v="0"/>
    <x v="0"/>
  </r>
  <r>
    <x v="1"/>
    <x v="2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0"/>
    <x v="2"/>
  </r>
  <r>
    <x v="1"/>
    <x v="1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0"/>
    <x v="2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0"/>
  </r>
  <r>
    <x v="1"/>
    <x v="0"/>
  </r>
  <r>
    <x v="1"/>
    <x v="2"/>
  </r>
  <r>
    <x v="1"/>
    <x v="1"/>
  </r>
  <r>
    <x v="1"/>
    <x v="1"/>
  </r>
  <r>
    <x v="0"/>
    <x v="2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2"/>
  </r>
  <r>
    <x v="1"/>
    <x v="1"/>
  </r>
  <r>
    <x v="0"/>
    <x v="0"/>
  </r>
  <r>
    <x v="1"/>
    <x v="1"/>
  </r>
  <r>
    <x v="1"/>
    <x v="2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1"/>
    <x v="2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2"/>
  </r>
  <r>
    <x v="1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2"/>
  </r>
  <r>
    <x v="0"/>
    <x v="1"/>
  </r>
  <r>
    <x v="0"/>
    <x v="0"/>
  </r>
  <r>
    <x v="0"/>
    <x v="0"/>
  </r>
  <r>
    <x v="1"/>
    <x v="0"/>
  </r>
  <r>
    <x v="0"/>
    <x v="2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2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1"/>
    <x v="2"/>
  </r>
  <r>
    <x v="1"/>
    <x v="1"/>
  </r>
  <r>
    <x v="1"/>
    <x v="1"/>
  </r>
  <r>
    <x v="1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0">
  <r>
    <x v="0"/>
  </r>
  <r>
    <x v="1"/>
  </r>
  <r>
    <x v="1"/>
  </r>
  <r>
    <x v="2"/>
  </r>
  <r>
    <x v="3"/>
  </r>
  <r>
    <x v="3"/>
  </r>
  <r>
    <x v="4"/>
  </r>
  <r>
    <x v="1"/>
  </r>
  <r>
    <x v="5"/>
  </r>
  <r>
    <x v="0"/>
  </r>
  <r>
    <x v="0"/>
  </r>
  <r>
    <x v="3"/>
  </r>
  <r>
    <x v="4"/>
  </r>
  <r>
    <x v="2"/>
  </r>
  <r>
    <x v="3"/>
  </r>
  <r>
    <x v="4"/>
  </r>
  <r>
    <x v="1"/>
  </r>
  <r>
    <x v="3"/>
  </r>
  <r>
    <x v="3"/>
  </r>
  <r>
    <x v="0"/>
  </r>
  <r>
    <x v="6"/>
  </r>
  <r>
    <x v="0"/>
  </r>
  <r>
    <x v="0"/>
  </r>
  <r>
    <x v="0"/>
  </r>
  <r>
    <x v="4"/>
  </r>
  <r>
    <x v="1"/>
  </r>
  <r>
    <x v="0"/>
  </r>
  <r>
    <x v="4"/>
  </r>
  <r>
    <x v="3"/>
  </r>
  <r>
    <x v="0"/>
  </r>
  <r>
    <x v="3"/>
  </r>
  <r>
    <x v="5"/>
  </r>
  <r>
    <x v="0"/>
  </r>
  <r>
    <x v="3"/>
  </r>
  <r>
    <x v="0"/>
  </r>
  <r>
    <x v="0"/>
  </r>
  <r>
    <x v="0"/>
  </r>
  <r>
    <x v="7"/>
  </r>
  <r>
    <x v="8"/>
  </r>
  <r>
    <x v="9"/>
  </r>
  <r>
    <x v="4"/>
  </r>
  <r>
    <x v="3"/>
  </r>
  <r>
    <x v="4"/>
  </r>
  <r>
    <x v="6"/>
  </r>
  <r>
    <x v="0"/>
  </r>
  <r>
    <x v="1"/>
  </r>
  <r>
    <x v="1"/>
  </r>
  <r>
    <x v="3"/>
  </r>
  <r>
    <x v="1"/>
  </r>
  <r>
    <x v="2"/>
  </r>
  <r>
    <x v="4"/>
  </r>
  <r>
    <x v="0"/>
  </r>
  <r>
    <x v="4"/>
  </r>
  <r>
    <x v="10"/>
  </r>
  <r>
    <x v="1"/>
  </r>
  <r>
    <x v="0"/>
  </r>
  <r>
    <x v="1"/>
  </r>
  <r>
    <x v="3"/>
  </r>
  <r>
    <x v="4"/>
  </r>
  <r>
    <x v="3"/>
  </r>
  <r>
    <x v="4"/>
  </r>
  <r>
    <x v="4"/>
  </r>
  <r>
    <x v="11"/>
  </r>
  <r>
    <x v="9"/>
  </r>
  <r>
    <x v="3"/>
  </r>
  <r>
    <x v="4"/>
  </r>
  <r>
    <x v="1"/>
  </r>
  <r>
    <x v="4"/>
  </r>
  <r>
    <x v="1"/>
  </r>
  <r>
    <x v="4"/>
  </r>
  <r>
    <x v="0"/>
  </r>
  <r>
    <x v="7"/>
  </r>
  <r>
    <x v="3"/>
  </r>
  <r>
    <x v="4"/>
  </r>
  <r>
    <x v="1"/>
  </r>
  <r>
    <x v="2"/>
  </r>
  <r>
    <x v="9"/>
  </r>
  <r>
    <x v="4"/>
  </r>
  <r>
    <x v="1"/>
  </r>
  <r>
    <x v="3"/>
  </r>
  <r>
    <x v="1"/>
  </r>
  <r>
    <x v="8"/>
  </r>
  <r>
    <x v="3"/>
  </r>
  <r>
    <x v="0"/>
  </r>
  <r>
    <x v="5"/>
  </r>
  <r>
    <x v="4"/>
  </r>
  <r>
    <x v="3"/>
  </r>
  <r>
    <x v="3"/>
  </r>
  <r>
    <x v="3"/>
  </r>
  <r>
    <x v="1"/>
  </r>
  <r>
    <x v="4"/>
  </r>
  <r>
    <x v="11"/>
  </r>
  <r>
    <x v="0"/>
  </r>
  <r>
    <x v="1"/>
  </r>
  <r>
    <x v="0"/>
  </r>
  <r>
    <x v="0"/>
  </r>
  <r>
    <x v="0"/>
  </r>
  <r>
    <x v="8"/>
  </r>
  <r>
    <x v="3"/>
  </r>
  <r>
    <x v="1"/>
  </r>
  <r>
    <x v="3"/>
  </r>
  <r>
    <x v="1"/>
  </r>
  <r>
    <x v="3"/>
  </r>
  <r>
    <x v="2"/>
  </r>
  <r>
    <x v="8"/>
  </r>
  <r>
    <x v="1"/>
  </r>
  <r>
    <x v="1"/>
  </r>
  <r>
    <x v="3"/>
  </r>
  <r>
    <x v="7"/>
  </r>
  <r>
    <x v="3"/>
  </r>
  <r>
    <x v="1"/>
  </r>
  <r>
    <x v="0"/>
  </r>
  <r>
    <x v="1"/>
  </r>
  <r>
    <x v="1"/>
  </r>
  <r>
    <x v="3"/>
  </r>
  <r>
    <x v="6"/>
  </r>
  <r>
    <x v="8"/>
  </r>
  <r>
    <x v="4"/>
  </r>
  <r>
    <x v="1"/>
  </r>
  <r>
    <x v="4"/>
  </r>
  <r>
    <x v="4"/>
  </r>
  <r>
    <x v="4"/>
  </r>
  <r>
    <x v="1"/>
  </r>
  <r>
    <x v="2"/>
  </r>
  <r>
    <x v="0"/>
  </r>
  <r>
    <x v="6"/>
  </r>
  <r>
    <x v="1"/>
  </r>
  <r>
    <x v="1"/>
  </r>
  <r>
    <x v="0"/>
  </r>
  <r>
    <x v="2"/>
  </r>
  <r>
    <x v="4"/>
  </r>
  <r>
    <x v="3"/>
  </r>
  <r>
    <x v="3"/>
  </r>
  <r>
    <x v="3"/>
  </r>
  <r>
    <x v="9"/>
  </r>
  <r>
    <x v="4"/>
  </r>
  <r>
    <x v="4"/>
  </r>
  <r>
    <x v="3"/>
  </r>
  <r>
    <x v="1"/>
  </r>
  <r>
    <x v="5"/>
  </r>
  <r>
    <x v="4"/>
  </r>
  <r>
    <x v="1"/>
  </r>
  <r>
    <x v="4"/>
  </r>
  <r>
    <x v="4"/>
  </r>
  <r>
    <x v="4"/>
  </r>
  <r>
    <x v="1"/>
  </r>
  <r>
    <x v="6"/>
  </r>
  <r>
    <x v="1"/>
  </r>
  <r>
    <x v="8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1" cacheId="1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B22:C35" firstHeaderRow="1" firstDataRow="1" firstDataCol="1"/>
  <pivotFields count="1">
    <pivotField axis="axisRow" dataField="1" compact="0" outline="0" showAll="0">
      <items count="13">
        <item x="3"/>
        <item x="8"/>
        <item x="1"/>
        <item x="9"/>
        <item x="11"/>
        <item x="7"/>
        <item x="0"/>
        <item x="5"/>
        <item x="2"/>
        <item x="4"/>
        <item x="6"/>
        <item x="1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eoTribe" fld="0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9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K2:M12" firstHeaderRow="1" firstDataRow="1" firstDataCol="2"/>
  <pivotFields count="2">
    <pivotField axis="axisRow" dataField="1" compact="0" outline="0" showAll="0">
      <items count="3">
        <item x="1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</pivotFields>
  <rowFields count="2">
    <field x="1"/>
    <field x="0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Count of OnLinePurchase" fld="0" subtotal="count" baseField="0" baseItem="0"/>
  </dataFields>
  <formats count="12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" type="button" dataOnly="0" labelOnly="1" outline="0" axis="axisRow" fieldPosition="0"/>
    </format>
    <format dxfId="65">
      <pivotArea field="0" type="button" dataOnly="0" labelOnly="1" outline="0" axis="axisRow" fieldPosition="1"/>
    </format>
    <format dxfId="64">
      <pivotArea dataOnly="0" labelOnly="1" outline="0" axis="axisValues" fieldPosition="0"/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1">
          <reference field="1" count="0" defaultSubtotal="1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57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2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K2:M12" firstHeaderRow="1" firstDataRow="1" firstDataCol="2"/>
  <pivotFields count="2">
    <pivotField axis="axisRow" dataField="1" compact="0" outline="0" showAll="0">
      <items count="3">
        <item x="1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</pivotFields>
  <rowFields count="2">
    <field x="1"/>
    <field x="0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Count of Gender" fld="0" subtotal="count" baseField="0" baseItem="0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field="0" type="button" dataOnly="0" labelOnly="1" outline="0" axis="axisRow" fieldPosition="1"/>
    </format>
    <format dxfId="38">
      <pivotArea dataOnly="0" labelOnly="1" outline="0" axis="axisValues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outline="0" fieldPosition="0">
        <references count="1">
          <reference field="1" count="0" defaultSubtotal="1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3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3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15:L18" firstHeaderRow="1" firstDataRow="1" firstDataCol="1"/>
  <pivotFields count="2">
    <pivotField axis="axisRow" dataField="1"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formats count="7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2:J7" firstHeaderRow="1" firstDataRow="1" firstDataCol="1"/>
  <pivotFields count="1">
    <pivotField axis="axisRow" dataField="1" compact="0" outline="0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tisfactionWithProvider" fld="0" subtotal="count" baseField="0" baseItem="0"/>
  </dataFields>
  <formats count="8"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outline="0" fieldPosition="0">
        <references count="1">
          <reference field="0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3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B65:D76" firstHeaderRow="1" firstDataRow="1" firstDataCol="2"/>
  <pivotFields count="2">
    <pivotField axis="axisRow" compact="0" outline="0" showAll="0">
      <items count="3">
        <item x="1"/>
        <item x="0"/>
        <item t="default"/>
      </items>
    </pivotField>
    <pivotField axis="axisRow" dataField="1" compact="0" outline="0" showAll="0">
      <items count="5">
        <item x="0"/>
        <item x="1"/>
        <item x="3"/>
        <item x="2"/>
        <item t="default"/>
      </items>
    </pivotField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Count of SatisfactionWithProvider" fld="1" subtotal="count" baseField="0" baseItem="0"/>
  </dataFields>
  <formats count="10">
    <format dxfId="30">
      <pivotArea field="0" type="button" dataOnly="0" labelOnly="1" outline="0" axis="axisRow" fieldPosition="0"/>
    </format>
    <format dxfId="29">
      <pivotArea field="1" type="button" dataOnly="0" labelOnly="1" outline="0" axis="axisRow" fieldPosition="1"/>
    </format>
    <format dxfId="28">
      <pivotArea dataOnly="0" labelOnly="1" outline="0" fieldPosition="0">
        <references count="1">
          <reference field="0" count="0"/>
        </references>
      </pivotArea>
    </format>
    <format dxfId="27">
      <pivotArea dataOnly="0" labelOnly="1" outline="0" fieldPosition="0">
        <references count="1">
          <reference field="0" count="0" defaultSubtotal="1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24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32:K45" firstHeaderRow="1" firstDataRow="1" firstDataCol="2"/>
  <pivotFields count="2">
    <pivotField axis="axisRow" compact="0" outline="0" showAll="0">
      <items count="3">
        <item x="1"/>
        <item x="0"/>
        <item t="default"/>
      </items>
    </pivotField>
    <pivotField axis="axisRow" dataField="1" compact="0" outline="0" showAll="0">
      <items count="5">
        <item x="0"/>
        <item x="1"/>
        <item x="3"/>
        <item x="2"/>
        <item t="default"/>
      </items>
    </pivotField>
  </pivotFields>
  <rowFields count="2">
    <field x="1"/>
    <field x="0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Count of SatisfactionWithProvider" fld="1" subtotal="count" baseField="0" baseItem="0"/>
  </dataFields>
  <formats count="12">
    <format dxfId="114">
      <pivotArea field="1" type="button" dataOnly="0" labelOnly="1" outline="0" axis="axisRow" fieldPosition="0"/>
    </format>
    <format dxfId="113">
      <pivotArea field="0" type="button" dataOnly="0" labelOnly="1" outline="0" axis="axisRow" fieldPosition="1"/>
    </format>
    <format dxfId="112">
      <pivotArea dataOnly="0" labelOnly="1" outline="0" fieldPosition="0">
        <references count="1">
          <reference field="1" count="0"/>
        </references>
      </pivotArea>
    </format>
    <format dxfId="111">
      <pivotArea dataOnly="0" labelOnly="1" outline="0" fieldPosition="0">
        <references count="1">
          <reference field="1" count="0" defaultSubtotal="1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108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107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106">
      <pivotArea dataOnly="0" labelOnly="1" outline="0" fieldPosition="0">
        <references count="2">
          <reference field="0" count="0"/>
          <reference field="1" count="1" selected="0">
            <x v="3"/>
          </reference>
        </references>
      </pivotArea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48:J51" firstHeaderRow="1" firstDataRow="1" firstDataCol="1"/>
  <pivotFields count="2">
    <pivotField axis="axisRow" dataField="1" compact="0" outline="0" showAll="0">
      <items count="3">
        <item x="1"/>
        <item x="0"/>
        <item t="default"/>
      </items>
    </pivotField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formats count="7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outline="0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3:M16" firstHeaderRow="1" firstDataRow="1" firstDataCol="1"/>
  <pivotFields count="2"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 of MonthlyBill ($)" fld="1" subtotal="stdDev" baseField="0" baseItem="0" numFmtId="2"/>
  </dataFields>
  <formats count="13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labelOnly="1" outline="0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8:M11" firstHeaderRow="1" firstDataRow="1" firstDataCol="1"/>
  <pivotFields count="2">
    <pivotField axis="axisRow" dataField="1" compact="0" outline="0" showAll="0">
      <items count="3">
        <item x="1"/>
        <item x="0"/>
        <item t="default"/>
      </items>
    </pivotField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UsedForPayment" fld="0" subtotal="count" baseField="0" baseItem="0"/>
  </dataFields>
  <formats count="7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1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2:M5" firstHeaderRow="1" firstDataRow="1" firstDataCol="1"/>
  <pivotFields count="2"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onthlyBill ($)" fld="1" subtotal="average" baseField="0" baseItem="0" numFmtId="2"/>
  </dataFields>
  <formats count="14">
    <format dxfId="102">
      <pivotArea field="0" type="button" dataOnly="0" labelOnly="1" outline="0" axis="axisRow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outline="0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0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15:L19" firstHeaderRow="1" firstDataRow="1" firstDataCol="1"/>
  <pivotFields count="2"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ocialMediaEngagement" fld="1" subtotal="count" baseField="0" baseItem="0"/>
  </dataFields>
  <formats count="7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otribesonline.com/geoTribes/Content/popupTribes.aspx?id=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 x14ac:dyDescent="0.25"/>
  <cols>
    <col min="1" max="1" width="25.5703125" customWidth="1"/>
    <col min="2" max="2" width="67" bestFit="1" customWidth="1"/>
    <col min="3" max="3" width="69.140625" customWidth="1"/>
  </cols>
  <sheetData>
    <row r="1" spans="1:3" x14ac:dyDescent="0.25">
      <c r="A1" s="1" t="s">
        <v>54</v>
      </c>
    </row>
    <row r="4" spans="1:3" x14ac:dyDescent="0.25">
      <c r="A4" t="s">
        <v>0</v>
      </c>
      <c r="B4" t="s">
        <v>176</v>
      </c>
    </row>
    <row r="5" spans="1:3" x14ac:dyDescent="0.25">
      <c r="A5" t="s">
        <v>1</v>
      </c>
      <c r="B5" t="s">
        <v>177</v>
      </c>
    </row>
    <row r="6" spans="1:3" x14ac:dyDescent="0.25">
      <c r="A6" t="s">
        <v>2</v>
      </c>
      <c r="B6" t="s">
        <v>178</v>
      </c>
    </row>
    <row r="7" spans="1:3" s="8" customFormat="1" x14ac:dyDescent="0.25">
      <c r="A7" s="8" t="s">
        <v>3</v>
      </c>
      <c r="B7" s="8" t="s">
        <v>179</v>
      </c>
    </row>
    <row r="8" spans="1:3" x14ac:dyDescent="0.25">
      <c r="A8" t="s">
        <v>57</v>
      </c>
      <c r="B8" t="s">
        <v>180</v>
      </c>
      <c r="C8" s="2" t="s">
        <v>55</v>
      </c>
    </row>
    <row r="9" spans="1:3" s="8" customFormat="1" x14ac:dyDescent="0.25">
      <c r="A9" s="8" t="s">
        <v>56</v>
      </c>
      <c r="B9" s="8" t="s">
        <v>181</v>
      </c>
    </row>
    <row r="10" spans="1:3" x14ac:dyDescent="0.25">
      <c r="A10" t="s">
        <v>58</v>
      </c>
      <c r="B10" t="s">
        <v>182</v>
      </c>
    </row>
    <row r="11" spans="1:3" x14ac:dyDescent="0.25">
      <c r="A11" t="s">
        <v>8</v>
      </c>
      <c r="B11" t="s">
        <v>175</v>
      </c>
    </row>
    <row r="12" spans="1:3" x14ac:dyDescent="0.25">
      <c r="A12" t="s">
        <v>13</v>
      </c>
      <c r="B12" t="s">
        <v>183</v>
      </c>
    </row>
    <row r="13" spans="1:3" x14ac:dyDescent="0.25">
      <c r="A13" t="s">
        <v>92</v>
      </c>
      <c r="B13" t="s">
        <v>184</v>
      </c>
    </row>
    <row r="14" spans="1:3" x14ac:dyDescent="0.25">
      <c r="A14" t="s">
        <v>16</v>
      </c>
      <c r="B14" t="s">
        <v>185</v>
      </c>
    </row>
  </sheetData>
  <hyperlinks>
    <hyperlink ref="C8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8"/>
  <sheetViews>
    <sheetView zoomScale="90" zoomScaleNormal="90" workbookViewId="0">
      <selection activeCell="B3" sqref="B3:E25"/>
    </sheetView>
  </sheetViews>
  <sheetFormatPr defaultColWidth="8.85546875" defaultRowHeight="12.75" x14ac:dyDescent="0.2"/>
  <cols>
    <col min="1" max="1" width="6.7109375" style="9" customWidth="1"/>
    <col min="2" max="2" width="26.85546875" style="9" customWidth="1"/>
    <col min="3" max="3" width="3.28515625" style="9" customWidth="1"/>
    <col min="4" max="4" width="3.42578125" style="9" customWidth="1"/>
    <col min="5" max="5" width="9.140625" style="9" customWidth="1"/>
    <col min="6" max="7" width="8.85546875" style="9"/>
    <col min="8" max="8" width="26.85546875" style="9" customWidth="1"/>
    <col min="9" max="9" width="3.28515625" style="9" customWidth="1"/>
    <col min="10" max="10" width="3.42578125" style="9" customWidth="1"/>
    <col min="11" max="16" width="8.85546875" style="9"/>
    <col min="17" max="17" width="26.85546875" style="9" customWidth="1"/>
    <col min="18" max="18" width="14.7109375" style="9" customWidth="1"/>
    <col min="19" max="19" width="3.42578125" style="9" customWidth="1"/>
    <col min="20" max="20" width="9.5703125" style="9" bestFit="1" customWidth="1"/>
    <col min="21" max="16384" width="8.85546875" style="9"/>
  </cols>
  <sheetData>
    <row r="2" spans="2:32" ht="13.5" thickBot="1" x14ac:dyDescent="0.25"/>
    <row r="3" spans="2:32" x14ac:dyDescent="0.2">
      <c r="B3" s="150" t="s">
        <v>115</v>
      </c>
      <c r="C3" s="154"/>
      <c r="D3" s="154"/>
      <c r="E3" s="151"/>
      <c r="H3" s="150" t="s">
        <v>116</v>
      </c>
      <c r="I3" s="154"/>
      <c r="J3" s="154"/>
      <c r="K3" s="151"/>
      <c r="N3" s="32" t="s">
        <v>117</v>
      </c>
    </row>
    <row r="4" spans="2:32" x14ac:dyDescent="0.2">
      <c r="B4" s="155"/>
      <c r="C4" s="156"/>
      <c r="D4" s="156"/>
      <c r="E4" s="157"/>
      <c r="H4" s="155"/>
      <c r="I4" s="156"/>
      <c r="J4" s="156"/>
      <c r="K4" s="157"/>
      <c r="N4" s="32" t="s">
        <v>118</v>
      </c>
      <c r="AE4" s="32" t="s">
        <v>119</v>
      </c>
      <c r="AF4" s="33" t="s">
        <v>120</v>
      </c>
    </row>
    <row r="5" spans="2:32" x14ac:dyDescent="0.2">
      <c r="B5" s="146" t="s">
        <v>121</v>
      </c>
      <c r="C5" s="158"/>
      <c r="D5" s="158"/>
      <c r="E5" s="147"/>
      <c r="H5" s="146" t="s">
        <v>121</v>
      </c>
      <c r="I5" s="158"/>
      <c r="J5" s="158"/>
      <c r="K5" s="147"/>
      <c r="N5" s="32" t="s">
        <v>122</v>
      </c>
      <c r="AE5" s="32" t="s">
        <v>123</v>
      </c>
      <c r="AF5" s="9" t="s">
        <v>124</v>
      </c>
    </row>
    <row r="6" spans="2:32" x14ac:dyDescent="0.2">
      <c r="B6" s="14" t="s">
        <v>125</v>
      </c>
      <c r="C6" s="34" t="s">
        <v>126</v>
      </c>
      <c r="D6" s="34" t="str">
        <f>IF(D7="&gt;",$AF$4,IF(D7="&lt;",$AF$5,$AF$6))</f>
        <v>≥</v>
      </c>
      <c r="E6" s="35">
        <f>E7</f>
        <v>0</v>
      </c>
      <c r="H6" s="14" t="s">
        <v>125</v>
      </c>
      <c r="I6" s="34" t="s">
        <v>127</v>
      </c>
      <c r="J6" s="34" t="str">
        <f>IF(J7="&gt;",$AF$4,IF(J7="&lt;",$AF$5,$AF$6))</f>
        <v>≤</v>
      </c>
      <c r="K6" s="36">
        <f>K7</f>
        <v>0</v>
      </c>
      <c r="N6" s="32" t="s">
        <v>128</v>
      </c>
      <c r="AE6" s="33" t="s">
        <v>129</v>
      </c>
      <c r="AF6" s="37" t="s">
        <v>130</v>
      </c>
    </row>
    <row r="7" spans="2:32" x14ac:dyDescent="0.2">
      <c r="B7" s="14" t="s">
        <v>131</v>
      </c>
      <c r="C7" s="34" t="s">
        <v>126</v>
      </c>
      <c r="D7" s="38" t="s">
        <v>123</v>
      </c>
      <c r="E7" s="15"/>
      <c r="H7" s="14" t="s">
        <v>131</v>
      </c>
      <c r="I7" s="34" t="s">
        <v>127</v>
      </c>
      <c r="J7" s="38" t="s">
        <v>119</v>
      </c>
      <c r="K7" s="16"/>
      <c r="N7" s="32" t="s">
        <v>132</v>
      </c>
    </row>
    <row r="8" spans="2:32" x14ac:dyDescent="0.2">
      <c r="B8" s="39" t="s">
        <v>133</v>
      </c>
      <c r="C8" s="40"/>
      <c r="D8" s="40"/>
      <c r="E8" s="41" t="str">
        <f>IF(D7="&lt;","Lower",IF(D7="&gt;","Upper","Two"))</f>
        <v>Lower</v>
      </c>
      <c r="H8" s="39" t="s">
        <v>133</v>
      </c>
      <c r="I8" s="40"/>
      <c r="J8" s="40"/>
      <c r="K8" s="42" t="str">
        <f>IF(J7="&lt;","Lower",IF(J7="&gt;","Upper","Two"))</f>
        <v>Upper</v>
      </c>
    </row>
    <row r="9" spans="2:32" x14ac:dyDescent="0.2">
      <c r="B9" s="146" t="s">
        <v>134</v>
      </c>
      <c r="C9" s="158"/>
      <c r="D9" s="158"/>
      <c r="E9" s="147"/>
      <c r="H9" s="146" t="s">
        <v>134</v>
      </c>
      <c r="I9" s="158"/>
      <c r="J9" s="158"/>
      <c r="K9" s="147"/>
    </row>
    <row r="10" spans="2:32" x14ac:dyDescent="0.2">
      <c r="B10" s="43"/>
      <c r="C10" s="44"/>
      <c r="D10" s="45" t="s">
        <v>135</v>
      </c>
      <c r="E10" s="46"/>
      <c r="H10" s="43"/>
      <c r="I10" s="44"/>
      <c r="J10" s="45" t="s">
        <v>135</v>
      </c>
      <c r="K10" s="46"/>
    </row>
    <row r="11" spans="2:32" x14ac:dyDescent="0.2">
      <c r="B11" s="146" t="s">
        <v>136</v>
      </c>
      <c r="C11" s="158"/>
      <c r="D11" s="158"/>
      <c r="E11" s="147"/>
      <c r="H11" s="146" t="s">
        <v>136</v>
      </c>
      <c r="I11" s="158"/>
      <c r="J11" s="158"/>
      <c r="K11" s="147"/>
    </row>
    <row r="12" spans="2:32" x14ac:dyDescent="0.2">
      <c r="B12" s="159" t="s">
        <v>107</v>
      </c>
      <c r="C12" s="160"/>
      <c r="D12" s="160"/>
      <c r="E12" s="47">
        <f>E18-1</f>
        <v>-1</v>
      </c>
      <c r="H12" s="159" t="str">
        <f>IF(J6="=","Lower Critical Value","Critical Value")</f>
        <v>Critical Value</v>
      </c>
      <c r="I12" s="160"/>
      <c r="J12" s="160"/>
      <c r="K12" s="48" t="e">
        <f>IF(K8="Two",NORMSINV(K10/2),IF(K8="Lower",NORMSINV(K10),NORMSINV(1-K10)))</f>
        <v>#NUM!</v>
      </c>
    </row>
    <row r="13" spans="2:32" x14ac:dyDescent="0.2">
      <c r="B13" s="159" t="str">
        <f>IF(D6="=","Lower Critical Value","Critical Value")</f>
        <v>Critical Value</v>
      </c>
      <c r="C13" s="160"/>
      <c r="D13" s="160"/>
      <c r="E13" s="48" t="e">
        <f>IF(E8="Two",-(TINV(E10,E12)),IF(E8="Lower",-(TINV(E10*2,E12)),TINV(E10*2,E12)))</f>
        <v>#NUM!</v>
      </c>
      <c r="H13" s="161" t="str">
        <f>IF(J6="=","Upper Critical Value","")</f>
        <v/>
      </c>
      <c r="I13" s="162"/>
      <c r="J13" s="163"/>
      <c r="K13" s="49" t="str">
        <f>IF(J6="=",-K12,"")</f>
        <v/>
      </c>
    </row>
    <row r="14" spans="2:32" x14ac:dyDescent="0.2">
      <c r="B14" s="164" t="str">
        <f>IF(D6="=","Upper Critical Value","")</f>
        <v/>
      </c>
      <c r="C14" s="162"/>
      <c r="D14" s="163"/>
      <c r="E14" s="49" t="str">
        <f>IF(D6="=",-E13,"")</f>
        <v/>
      </c>
      <c r="H14" s="146" t="s">
        <v>137</v>
      </c>
      <c r="I14" s="158"/>
      <c r="J14" s="158"/>
      <c r="K14" s="147"/>
    </row>
    <row r="15" spans="2:32" x14ac:dyDescent="0.2">
      <c r="B15" s="146" t="s">
        <v>137</v>
      </c>
      <c r="C15" s="158"/>
      <c r="D15" s="158"/>
      <c r="E15" s="147"/>
      <c r="H15" s="164" t="s">
        <v>100</v>
      </c>
      <c r="I15" s="162"/>
      <c r="J15" s="163"/>
      <c r="K15" s="15"/>
    </row>
    <row r="16" spans="2:32" x14ac:dyDescent="0.2">
      <c r="B16" s="164" t="s">
        <v>99</v>
      </c>
      <c r="C16" s="162"/>
      <c r="D16" s="163"/>
      <c r="E16" s="15"/>
      <c r="H16" s="164" t="s">
        <v>138</v>
      </c>
      <c r="I16" s="162"/>
      <c r="J16" s="163"/>
      <c r="K16" s="15"/>
    </row>
    <row r="17" spans="2:11" x14ac:dyDescent="0.2">
      <c r="B17" s="164" t="s">
        <v>101</v>
      </c>
      <c r="C17" s="162"/>
      <c r="D17" s="163"/>
      <c r="E17" s="15"/>
      <c r="H17" s="165"/>
      <c r="I17" s="166"/>
      <c r="J17" s="166"/>
      <c r="K17" s="167"/>
    </row>
    <row r="18" spans="2:11" x14ac:dyDescent="0.2">
      <c r="B18" s="164" t="s">
        <v>100</v>
      </c>
      <c r="C18" s="162"/>
      <c r="D18" s="163"/>
      <c r="E18" s="15"/>
      <c r="H18" s="159" t="s">
        <v>139</v>
      </c>
      <c r="I18" s="160"/>
      <c r="J18" s="160"/>
      <c r="K18" s="50" t="e">
        <f>K16/K15</f>
        <v>#DIV/0!</v>
      </c>
    </row>
    <row r="19" spans="2:11" x14ac:dyDescent="0.2">
      <c r="B19" s="165"/>
      <c r="C19" s="166"/>
      <c r="D19" s="166"/>
      <c r="E19" s="167"/>
      <c r="H19" s="159" t="s">
        <v>96</v>
      </c>
      <c r="I19" s="160"/>
      <c r="J19" s="160"/>
      <c r="K19" s="50" t="e">
        <f>SQRT(K6*(1-K6)/K15)</f>
        <v>#DIV/0!</v>
      </c>
    </row>
    <row r="20" spans="2:11" x14ac:dyDescent="0.2">
      <c r="B20" s="159" t="s">
        <v>105</v>
      </c>
      <c r="C20" s="160"/>
      <c r="D20" s="160"/>
      <c r="E20" s="51" t="e">
        <f>E16/SQRT(E18)</f>
        <v>#DIV/0!</v>
      </c>
      <c r="H20" s="168" t="s">
        <v>140</v>
      </c>
      <c r="I20" s="169"/>
      <c r="J20" s="169"/>
      <c r="K20" s="52" t="e">
        <f>(K18-K6)/K19</f>
        <v>#DIV/0!</v>
      </c>
    </row>
    <row r="21" spans="2:11" x14ac:dyDescent="0.2">
      <c r="B21" s="168" t="s">
        <v>141</v>
      </c>
      <c r="C21" s="169"/>
      <c r="D21" s="169"/>
      <c r="E21" s="52" t="e">
        <f>(E17-E6)/E20</f>
        <v>#DIV/0!</v>
      </c>
      <c r="H21" s="159" t="s">
        <v>142</v>
      </c>
      <c r="I21" s="160"/>
      <c r="J21" s="160"/>
      <c r="K21" s="52" t="e">
        <f>IF(K8="Two",2*(1-NORMSDIST(ABS(K20))),IF(K20*K12&gt;0,1-NORMSDIST(ABS(K20)),NORMSDIST(ABS(K20))))</f>
        <v>#DIV/0!</v>
      </c>
    </row>
    <row r="22" spans="2:11" x14ac:dyDescent="0.2">
      <c r="B22" s="159" t="s">
        <v>142</v>
      </c>
      <c r="C22" s="160"/>
      <c r="D22" s="160"/>
      <c r="E22" s="52" t="e">
        <f>IF(D6="=",TDIST(ABS(E21),E12,2),IF(E21*E13&gt;0,TDIST(ABS(E21),E12,1),1-TDIST(ABS(E21),E12,1)))</f>
        <v>#DIV/0!</v>
      </c>
      <c r="H22" s="165"/>
      <c r="I22" s="166"/>
      <c r="J22" s="166"/>
      <c r="K22" s="167"/>
    </row>
    <row r="23" spans="2:11" x14ac:dyDescent="0.2">
      <c r="B23" s="165"/>
      <c r="C23" s="166"/>
      <c r="D23" s="166"/>
      <c r="E23" s="167"/>
      <c r="H23" s="146" t="s">
        <v>143</v>
      </c>
      <c r="I23" s="158"/>
      <c r="J23" s="158"/>
      <c r="K23" s="147"/>
    </row>
    <row r="24" spans="2:11" ht="13.5" thickBot="1" x14ac:dyDescent="0.25">
      <c r="B24" s="146" t="s">
        <v>143</v>
      </c>
      <c r="C24" s="158"/>
      <c r="D24" s="158"/>
      <c r="E24" s="147"/>
      <c r="H24" s="170" t="e">
        <f>IF(K21&lt;K10,"Reject Null Hypothesis", "Fail to reject Null Hypothesis")</f>
        <v>#DIV/0!</v>
      </c>
      <c r="I24" s="171"/>
      <c r="J24" s="171"/>
      <c r="K24" s="172"/>
    </row>
    <row r="25" spans="2:11" ht="13.5" thickBot="1" x14ac:dyDescent="0.25">
      <c r="B25" s="170" t="e">
        <f>IF(E22&lt;E10,"Reject Null Hypothesis", "Fail to reject Null Hypothesis")</f>
        <v>#DIV/0!</v>
      </c>
      <c r="C25" s="171"/>
      <c r="D25" s="171"/>
      <c r="E25" s="172"/>
    </row>
    <row r="28" spans="2:11" x14ac:dyDescent="0.2">
      <c r="H28" s="32"/>
    </row>
  </sheetData>
  <mergeCells count="37">
    <mergeCell ref="B25:E25"/>
    <mergeCell ref="B22:D22"/>
    <mergeCell ref="H22:K22"/>
    <mergeCell ref="B23:E23"/>
    <mergeCell ref="H23:K23"/>
    <mergeCell ref="B24:E24"/>
    <mergeCell ref="H24:K24"/>
    <mergeCell ref="B19:E19"/>
    <mergeCell ref="H19:J19"/>
    <mergeCell ref="B20:D20"/>
    <mergeCell ref="H20:J20"/>
    <mergeCell ref="B21:D21"/>
    <mergeCell ref="H21:J21"/>
    <mergeCell ref="B16:D16"/>
    <mergeCell ref="H16:J16"/>
    <mergeCell ref="B17:D17"/>
    <mergeCell ref="H17:K17"/>
    <mergeCell ref="B18:D18"/>
    <mergeCell ref="H18:J18"/>
    <mergeCell ref="B13:D13"/>
    <mergeCell ref="H13:J13"/>
    <mergeCell ref="B14:D14"/>
    <mergeCell ref="H14:K14"/>
    <mergeCell ref="B15:E15"/>
    <mergeCell ref="H15:J15"/>
    <mergeCell ref="B9:E9"/>
    <mergeCell ref="H9:K9"/>
    <mergeCell ref="B11:E11"/>
    <mergeCell ref="H11:K11"/>
    <mergeCell ref="B12:D12"/>
    <mergeCell ref="H12:J12"/>
    <mergeCell ref="B3:E3"/>
    <mergeCell ref="H3:K3"/>
    <mergeCell ref="B4:E4"/>
    <mergeCell ref="H4:K4"/>
    <mergeCell ref="B5:E5"/>
    <mergeCell ref="H5:K5"/>
  </mergeCells>
  <conditionalFormatting sqref="K13 E14">
    <cfRule type="cellIs" dxfId="20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8"/>
  <sheetViews>
    <sheetView topLeftCell="A2" zoomScale="70" zoomScaleNormal="70" workbookViewId="0">
      <selection activeCell="B3" sqref="B3:E31"/>
    </sheetView>
  </sheetViews>
  <sheetFormatPr defaultColWidth="9.140625" defaultRowHeight="15" x14ac:dyDescent="0.25"/>
  <cols>
    <col min="1" max="1" width="4.28515625" style="53" customWidth="1"/>
    <col min="2" max="2" width="31.42578125" style="53" customWidth="1"/>
    <col min="3" max="3" width="7" style="53" customWidth="1"/>
    <col min="4" max="4" width="3.42578125" style="53" customWidth="1"/>
    <col min="5" max="5" width="9.140625" style="53" customWidth="1"/>
    <col min="6" max="6" width="7.140625" style="53" customWidth="1"/>
    <col min="7" max="7" width="31.42578125" style="53" customWidth="1"/>
    <col min="8" max="8" width="7" style="53" customWidth="1"/>
    <col min="9" max="9" width="3.42578125" style="53" customWidth="1"/>
    <col min="10" max="10" width="9.140625" style="53" customWidth="1"/>
    <col min="11" max="11" width="7.140625" style="53" customWidth="1"/>
    <col min="12" max="12" width="28.85546875" style="53" customWidth="1"/>
    <col min="13" max="13" width="3.28515625" style="53" customWidth="1"/>
    <col min="14" max="14" width="3.42578125" style="53" customWidth="1"/>
    <col min="15" max="15" width="9.140625" style="53" customWidth="1"/>
    <col min="16" max="16" width="7.140625" style="53" customWidth="1"/>
    <col min="17" max="17" width="26.85546875" style="53" customWidth="1"/>
    <col min="18" max="18" width="6.5703125" style="53" customWidth="1"/>
    <col min="19" max="19" width="3.42578125" style="53" customWidth="1"/>
    <col min="20" max="25" width="9.140625" style="53"/>
    <col min="26" max="26" width="26.85546875" style="53" customWidth="1"/>
    <col min="27" max="27" width="14.7109375" style="53" customWidth="1"/>
    <col min="28" max="28" width="3.42578125" style="53" customWidth="1"/>
    <col min="29" max="29" width="9.5703125" style="53" bestFit="1" customWidth="1"/>
    <col min="30" max="30" width="9.140625" style="53"/>
    <col min="31" max="31" width="26.85546875" customWidth="1"/>
    <col min="32" max="32" width="6.5703125" customWidth="1"/>
    <col min="33" max="33" width="3.42578125" customWidth="1"/>
    <col min="34" max="34" width="9" customWidth="1"/>
    <col min="35" max="16384" width="9.140625" style="53"/>
  </cols>
  <sheetData>
    <row r="2" spans="2:41" ht="15.75" thickBot="1" x14ac:dyDescent="0.3"/>
    <row r="3" spans="2:41" x14ac:dyDescent="0.25">
      <c r="B3" s="173" t="s">
        <v>144</v>
      </c>
      <c r="C3" s="174"/>
      <c r="D3" s="174"/>
      <c r="E3" s="175"/>
      <c r="G3" s="173" t="s">
        <v>145</v>
      </c>
      <c r="H3" s="174"/>
      <c r="I3" s="174"/>
      <c r="J3" s="175"/>
      <c r="L3" s="173" t="s">
        <v>146</v>
      </c>
      <c r="M3" s="174"/>
      <c r="N3" s="174"/>
      <c r="O3" s="175"/>
      <c r="Q3" s="173" t="s">
        <v>147</v>
      </c>
      <c r="R3" s="174"/>
      <c r="S3" s="174"/>
      <c r="T3" s="175"/>
      <c r="W3" s="54" t="s">
        <v>117</v>
      </c>
    </row>
    <row r="4" spans="2:41" x14ac:dyDescent="0.25">
      <c r="B4" s="176"/>
      <c r="C4" s="177"/>
      <c r="D4" s="177"/>
      <c r="E4" s="178"/>
      <c r="G4" s="176"/>
      <c r="H4" s="177"/>
      <c r="I4" s="177"/>
      <c r="J4" s="178"/>
      <c r="L4" s="176"/>
      <c r="M4" s="177"/>
      <c r="N4" s="177"/>
      <c r="O4" s="178"/>
      <c r="Q4" s="176"/>
      <c r="R4" s="177"/>
      <c r="S4" s="177"/>
      <c r="T4" s="178"/>
      <c r="W4" s="54" t="s">
        <v>118</v>
      </c>
      <c r="AN4" s="54" t="s">
        <v>119</v>
      </c>
      <c r="AO4" s="55" t="s">
        <v>120</v>
      </c>
    </row>
    <row r="5" spans="2:41" x14ac:dyDescent="0.25">
      <c r="B5" s="179" t="s">
        <v>121</v>
      </c>
      <c r="C5" s="180"/>
      <c r="D5" s="180"/>
      <c r="E5" s="181"/>
      <c r="G5" s="179" t="s">
        <v>121</v>
      </c>
      <c r="H5" s="180"/>
      <c r="I5" s="180"/>
      <c r="J5" s="181"/>
      <c r="L5" s="179" t="s">
        <v>121</v>
      </c>
      <c r="M5" s="180"/>
      <c r="N5" s="180"/>
      <c r="O5" s="181"/>
      <c r="Q5" s="179" t="s">
        <v>121</v>
      </c>
      <c r="R5" s="180"/>
      <c r="S5" s="180"/>
      <c r="T5" s="181"/>
      <c r="W5" s="54" t="s">
        <v>122</v>
      </c>
      <c r="AN5" s="54" t="s">
        <v>123</v>
      </c>
      <c r="AO5" s="53" t="s">
        <v>124</v>
      </c>
    </row>
    <row r="6" spans="2:41" ht="15.75" x14ac:dyDescent="0.3">
      <c r="B6" s="56" t="s">
        <v>125</v>
      </c>
      <c r="C6" s="57" t="s">
        <v>148</v>
      </c>
      <c r="D6" s="57" t="str">
        <f>IF(D7="&gt;",$AO$4,IF(D7="&lt;",$AO$5,$AO$6))</f>
        <v>=</v>
      </c>
      <c r="E6" s="58">
        <f>E7</f>
        <v>0</v>
      </c>
      <c r="G6" s="56" t="s">
        <v>125</v>
      </c>
      <c r="H6" s="57" t="s">
        <v>148</v>
      </c>
      <c r="I6" s="57" t="str">
        <f>IF(I7="&gt;",$AO$4,IF(I7="&lt;",$AO$5,$AO$6))</f>
        <v>=</v>
      </c>
      <c r="J6" s="58">
        <f>J7</f>
        <v>0</v>
      </c>
      <c r="L6" s="56" t="s">
        <v>125</v>
      </c>
      <c r="M6" s="57" t="s">
        <v>149</v>
      </c>
      <c r="N6" s="57" t="str">
        <f>IF(N7="&gt;",$AO$4,IF(N7="&lt;",$AO$5,$AO$6))</f>
        <v>≥</v>
      </c>
      <c r="O6" s="58">
        <f>O7</f>
        <v>0</v>
      </c>
      <c r="Q6" s="56" t="s">
        <v>125</v>
      </c>
      <c r="R6" s="57" t="s">
        <v>150</v>
      </c>
      <c r="S6" s="57" t="str">
        <f>IF(S7="&gt;",$AO$4,IF(S7="&lt;",$AO$5,$AO$6))</f>
        <v>=</v>
      </c>
      <c r="T6" s="36">
        <f>T7</f>
        <v>0</v>
      </c>
      <c r="W6" s="54" t="s">
        <v>128</v>
      </c>
      <c r="AN6" s="55" t="s">
        <v>129</v>
      </c>
      <c r="AO6" s="59" t="s">
        <v>130</v>
      </c>
    </row>
    <row r="7" spans="2:41" ht="15.75" x14ac:dyDescent="0.3">
      <c r="B7" s="56" t="s">
        <v>131</v>
      </c>
      <c r="C7" s="57" t="s">
        <v>148</v>
      </c>
      <c r="D7" s="60" t="s">
        <v>129</v>
      </c>
      <c r="E7" s="61">
        <v>0</v>
      </c>
      <c r="G7" s="56" t="s">
        <v>131</v>
      </c>
      <c r="H7" s="57" t="s">
        <v>148</v>
      </c>
      <c r="I7" s="62" t="s">
        <v>129</v>
      </c>
      <c r="J7" s="61">
        <v>0</v>
      </c>
      <c r="L7" s="56" t="s">
        <v>131</v>
      </c>
      <c r="M7" s="57" t="s">
        <v>149</v>
      </c>
      <c r="N7" s="62" t="s">
        <v>123</v>
      </c>
      <c r="O7" s="61"/>
      <c r="Q7" s="56" t="s">
        <v>131</v>
      </c>
      <c r="R7" s="57" t="s">
        <v>150</v>
      </c>
      <c r="S7" s="62" t="s">
        <v>151</v>
      </c>
      <c r="T7" s="16"/>
      <c r="W7" s="54"/>
    </row>
    <row r="8" spans="2:41" x14ac:dyDescent="0.25">
      <c r="B8" s="63" t="s">
        <v>133</v>
      </c>
      <c r="C8" s="64"/>
      <c r="D8" s="64"/>
      <c r="E8" s="65" t="str">
        <f>IF(D7="&lt;","Lower",IF(D7="&gt;","Upper","Two"))</f>
        <v>Two</v>
      </c>
      <c r="G8" s="63" t="s">
        <v>133</v>
      </c>
      <c r="H8" s="64"/>
      <c r="I8" s="64"/>
      <c r="J8" s="65" t="str">
        <f>IF(I7="&lt;","Lower",IF(I7="&gt;","Upper","Two"))</f>
        <v>Two</v>
      </c>
      <c r="L8" s="63" t="s">
        <v>133</v>
      </c>
      <c r="M8" s="64"/>
      <c r="N8" s="64"/>
      <c r="O8" s="65" t="str">
        <f>IF(N7="&lt;","Lower",IF(N7="&gt;","Upper","Two"))</f>
        <v>Lower</v>
      </c>
      <c r="Q8" s="63" t="s">
        <v>133</v>
      </c>
      <c r="R8" s="64"/>
      <c r="S8" s="64"/>
      <c r="T8" s="66" t="str">
        <f>IF(S7="&lt;","Lower",IF(S7="&gt;","Upper","Two"))</f>
        <v>Two</v>
      </c>
    </row>
    <row r="9" spans="2:41" x14ac:dyDescent="0.25">
      <c r="B9" s="179" t="s">
        <v>134</v>
      </c>
      <c r="C9" s="180"/>
      <c r="D9" s="180"/>
      <c r="E9" s="181"/>
      <c r="G9" s="179" t="s">
        <v>134</v>
      </c>
      <c r="H9" s="180"/>
      <c r="I9" s="180"/>
      <c r="J9" s="181"/>
      <c r="L9" s="179" t="s">
        <v>134</v>
      </c>
      <c r="M9" s="180"/>
      <c r="N9" s="180"/>
      <c r="O9" s="181"/>
      <c r="Q9" s="179" t="s">
        <v>134</v>
      </c>
      <c r="R9" s="180"/>
      <c r="S9" s="180"/>
      <c r="T9" s="181"/>
    </row>
    <row r="10" spans="2:41" x14ac:dyDescent="0.25">
      <c r="B10" s="67"/>
      <c r="C10" s="68"/>
      <c r="D10" s="69" t="s">
        <v>135</v>
      </c>
      <c r="E10" s="70">
        <v>0.05</v>
      </c>
      <c r="G10" s="67"/>
      <c r="H10" s="68"/>
      <c r="I10" s="69" t="s">
        <v>135</v>
      </c>
      <c r="J10" s="70"/>
      <c r="L10" s="67"/>
      <c r="M10" s="68"/>
      <c r="N10" s="69" t="s">
        <v>135</v>
      </c>
      <c r="O10" s="70"/>
      <c r="Q10" s="67"/>
      <c r="R10" s="68"/>
      <c r="S10" s="69" t="s">
        <v>135</v>
      </c>
      <c r="T10" s="70"/>
    </row>
    <row r="11" spans="2:41" x14ac:dyDescent="0.25">
      <c r="B11" s="179" t="s">
        <v>136</v>
      </c>
      <c r="C11" s="180"/>
      <c r="D11" s="180"/>
      <c r="E11" s="181"/>
      <c r="G11" s="179" t="s">
        <v>136</v>
      </c>
      <c r="H11" s="180"/>
      <c r="I11" s="180"/>
      <c r="J11" s="181"/>
      <c r="L11" s="179" t="s">
        <v>136</v>
      </c>
      <c r="M11" s="180"/>
      <c r="N11" s="180"/>
      <c r="O11" s="181"/>
      <c r="Q11" s="179" t="s">
        <v>136</v>
      </c>
      <c r="R11" s="180"/>
      <c r="S11" s="180"/>
      <c r="T11" s="181"/>
    </row>
    <row r="12" spans="2:41" x14ac:dyDescent="0.25">
      <c r="B12" s="182" t="s">
        <v>107</v>
      </c>
      <c r="C12" s="183"/>
      <c r="D12" s="183"/>
      <c r="E12" s="71">
        <f>E19+E23-2</f>
        <v>-2</v>
      </c>
      <c r="G12" s="182" t="s">
        <v>107</v>
      </c>
      <c r="H12" s="183"/>
      <c r="I12" s="183"/>
      <c r="J12" s="71" t="e">
        <f>INT((J17^2/J19+J21^2/J23)^2/((J17^2/J19)^2/(J19-1)+(J21^2/J23)^2/(J23-1)))</f>
        <v>#DIV/0!</v>
      </c>
      <c r="L12" s="182" t="s">
        <v>107</v>
      </c>
      <c r="M12" s="183"/>
      <c r="N12" s="183"/>
      <c r="O12" s="71">
        <f>O18-1</f>
        <v>-1</v>
      </c>
      <c r="Q12" s="182" t="str">
        <f>IF(S6="=","Lower Critical Value","Critical Value")</f>
        <v>Lower Critical Value</v>
      </c>
      <c r="R12" s="183"/>
      <c r="S12" s="183"/>
      <c r="T12" s="72" t="e">
        <f>IF(T8="Two",NORMSINV(T10/2),IF(T8="Lower",NORMSINV(T10),NORMSINV(1-T10)))</f>
        <v>#NUM!</v>
      </c>
    </row>
    <row r="13" spans="2:41" x14ac:dyDescent="0.25">
      <c r="B13" s="182" t="str">
        <f>IF(D6="=","Lower Critical Value","Critical Value")</f>
        <v>Lower Critical Value</v>
      </c>
      <c r="C13" s="183"/>
      <c r="D13" s="183"/>
      <c r="E13" s="72" t="e">
        <f>IF(E8="Two",-(TINV(E10,E12)),IF(E8="Lower",-(TINV(E10*2,E12)),TINV(E10*2,E12)))</f>
        <v>#NUM!</v>
      </c>
      <c r="G13" s="182" t="str">
        <f>IF(I6="=","Lower Critical Value","Critical Value")</f>
        <v>Lower Critical Value</v>
      </c>
      <c r="H13" s="183"/>
      <c r="I13" s="183"/>
      <c r="J13" s="72" t="e">
        <f>IF(J8="Two",-(TINV(J10,J12)),IF(J8="Lower",-(TINV(J10*2,J12)),TINV(J10*2,J12)))</f>
        <v>#DIV/0!</v>
      </c>
      <c r="L13" s="182" t="str">
        <f>IF(N6="=","Lower Critical Value","Critical Value")</f>
        <v>Critical Value</v>
      </c>
      <c r="M13" s="183"/>
      <c r="N13" s="183"/>
      <c r="O13" s="72" t="e">
        <f>IF(O8="Two",-(TINV(O10,O12)),IF(O8="Lower",-(TINV(O10*2,O12)),TINV(O10*2,O12)))</f>
        <v>#NUM!</v>
      </c>
      <c r="Q13" s="184" t="str">
        <f>IF(S6="=","Upper Critical Value","")</f>
        <v>Upper Critical Value</v>
      </c>
      <c r="R13" s="185"/>
      <c r="S13" s="186"/>
      <c r="T13" s="73" t="e">
        <f>IF(S6="=",-T12,"")</f>
        <v>#NUM!</v>
      </c>
    </row>
    <row r="14" spans="2:41" x14ac:dyDescent="0.25">
      <c r="B14" s="187" t="str">
        <f>IF(D6="=","Upper Critical Value","")</f>
        <v>Upper Critical Value</v>
      </c>
      <c r="C14" s="185"/>
      <c r="D14" s="186"/>
      <c r="E14" s="73" t="e">
        <f>IF(D6="=",-E13,"")</f>
        <v>#NUM!</v>
      </c>
      <c r="G14" s="187" t="str">
        <f>IF(I6="=","Upper Critical Value","")</f>
        <v>Upper Critical Value</v>
      </c>
      <c r="H14" s="185"/>
      <c r="I14" s="186"/>
      <c r="J14" s="73" t="e">
        <f>IF(I6="=",-J13,"")</f>
        <v>#DIV/0!</v>
      </c>
      <c r="L14" s="187" t="str">
        <f>IF(N6="=","Upper Critical Value","")</f>
        <v/>
      </c>
      <c r="M14" s="185"/>
      <c r="N14" s="186"/>
      <c r="O14" s="73" t="str">
        <f>IF(N6="=",-O13,"")</f>
        <v/>
      </c>
      <c r="Q14" s="179" t="s">
        <v>137</v>
      </c>
      <c r="R14" s="180"/>
      <c r="S14" s="180"/>
      <c r="T14" s="181"/>
    </row>
    <row r="15" spans="2:41" x14ac:dyDescent="0.25">
      <c r="B15" s="179" t="s">
        <v>152</v>
      </c>
      <c r="C15" s="180"/>
      <c r="D15" s="180"/>
      <c r="E15" s="181"/>
      <c r="G15" s="179" t="s">
        <v>152</v>
      </c>
      <c r="H15" s="180"/>
      <c r="I15" s="180"/>
      <c r="J15" s="181"/>
      <c r="L15" s="179" t="s">
        <v>137</v>
      </c>
      <c r="M15" s="180"/>
      <c r="N15" s="180"/>
      <c r="O15" s="181"/>
      <c r="Q15" s="188" t="s">
        <v>153</v>
      </c>
      <c r="R15" s="189"/>
      <c r="S15" s="189"/>
      <c r="T15" s="190"/>
    </row>
    <row r="16" spans="2:41" x14ac:dyDescent="0.25">
      <c r="B16" s="188" t="s">
        <v>153</v>
      </c>
      <c r="C16" s="189"/>
      <c r="D16" s="189"/>
      <c r="E16" s="190"/>
      <c r="G16" s="188" t="s">
        <v>153</v>
      </c>
      <c r="H16" s="189"/>
      <c r="I16" s="189"/>
      <c r="J16" s="190"/>
      <c r="L16" s="187" t="s">
        <v>154</v>
      </c>
      <c r="M16" s="185"/>
      <c r="N16" s="186"/>
      <c r="O16" s="61"/>
      <c r="Q16" s="187" t="s">
        <v>100</v>
      </c>
      <c r="R16" s="185"/>
      <c r="S16" s="186"/>
      <c r="T16" s="61"/>
    </row>
    <row r="17" spans="2:20" x14ac:dyDescent="0.25">
      <c r="B17" s="187" t="s">
        <v>99</v>
      </c>
      <c r="C17" s="185"/>
      <c r="D17" s="186"/>
      <c r="E17" s="70"/>
      <c r="G17" s="187" t="s">
        <v>99</v>
      </c>
      <c r="H17" s="185"/>
      <c r="I17" s="186"/>
      <c r="J17" s="70"/>
      <c r="L17" s="187" t="s">
        <v>155</v>
      </c>
      <c r="M17" s="185"/>
      <c r="N17" s="186"/>
      <c r="O17" s="61"/>
      <c r="Q17" s="187" t="s">
        <v>138</v>
      </c>
      <c r="R17" s="185"/>
      <c r="S17" s="186"/>
      <c r="T17" s="61"/>
    </row>
    <row r="18" spans="2:20" ht="15.75" x14ac:dyDescent="0.3">
      <c r="B18" s="187" t="s">
        <v>101</v>
      </c>
      <c r="C18" s="185"/>
      <c r="D18" s="186"/>
      <c r="E18" s="70"/>
      <c r="G18" s="187" t="s">
        <v>101</v>
      </c>
      <c r="H18" s="185"/>
      <c r="I18" s="186"/>
      <c r="J18" s="70"/>
      <c r="L18" s="187" t="s">
        <v>100</v>
      </c>
      <c r="M18" s="185"/>
      <c r="N18" s="186"/>
      <c r="O18" s="61"/>
      <c r="Q18" s="182" t="s">
        <v>156</v>
      </c>
      <c r="R18" s="183"/>
      <c r="S18" s="183"/>
      <c r="T18" s="50" t="e">
        <f>T17/T16</f>
        <v>#DIV/0!</v>
      </c>
    </row>
    <row r="19" spans="2:20" x14ac:dyDescent="0.25">
      <c r="B19" s="187" t="s">
        <v>100</v>
      </c>
      <c r="C19" s="185"/>
      <c r="D19" s="186"/>
      <c r="E19" s="61"/>
      <c r="G19" s="187" t="s">
        <v>100</v>
      </c>
      <c r="H19" s="185"/>
      <c r="I19" s="186"/>
      <c r="J19" s="61"/>
      <c r="L19" s="191"/>
      <c r="M19" s="192"/>
      <c r="N19" s="192"/>
      <c r="O19" s="193"/>
      <c r="Q19" s="188" t="s">
        <v>157</v>
      </c>
      <c r="R19" s="189"/>
      <c r="S19" s="189"/>
      <c r="T19" s="190"/>
    </row>
    <row r="20" spans="2:20" x14ac:dyDescent="0.25">
      <c r="B20" s="188" t="s">
        <v>157</v>
      </c>
      <c r="C20" s="189"/>
      <c r="D20" s="189"/>
      <c r="E20" s="190"/>
      <c r="G20" s="188" t="s">
        <v>157</v>
      </c>
      <c r="H20" s="189"/>
      <c r="I20" s="189"/>
      <c r="J20" s="190"/>
      <c r="L20" s="182" t="s">
        <v>105</v>
      </c>
      <c r="M20" s="183"/>
      <c r="N20" s="183"/>
      <c r="O20" s="74" t="e">
        <f>O16/SQRT(O18)</f>
        <v>#DIV/0!</v>
      </c>
      <c r="Q20" s="187" t="s">
        <v>100</v>
      </c>
      <c r="R20" s="185"/>
      <c r="S20" s="186"/>
      <c r="T20" s="61"/>
    </row>
    <row r="21" spans="2:20" x14ac:dyDescent="0.25">
      <c r="B21" s="187" t="s">
        <v>99</v>
      </c>
      <c r="C21" s="185"/>
      <c r="D21" s="186"/>
      <c r="E21" s="70"/>
      <c r="G21" s="187" t="s">
        <v>99</v>
      </c>
      <c r="H21" s="185"/>
      <c r="I21" s="186"/>
      <c r="J21" s="70"/>
      <c r="L21" s="194" t="s">
        <v>141</v>
      </c>
      <c r="M21" s="195"/>
      <c r="N21" s="195"/>
      <c r="O21" s="75" t="e">
        <f>(O17-O6)/O20</f>
        <v>#DIV/0!</v>
      </c>
      <c r="Q21" s="187" t="s">
        <v>138</v>
      </c>
      <c r="R21" s="185"/>
      <c r="S21" s="186"/>
      <c r="T21" s="61"/>
    </row>
    <row r="22" spans="2:20" ht="15.75" x14ac:dyDescent="0.3">
      <c r="B22" s="187" t="s">
        <v>101</v>
      </c>
      <c r="C22" s="185"/>
      <c r="D22" s="186"/>
      <c r="E22" s="70"/>
      <c r="G22" s="187" t="s">
        <v>101</v>
      </c>
      <c r="H22" s="185"/>
      <c r="I22" s="186"/>
      <c r="J22" s="70"/>
      <c r="L22" s="182" t="s">
        <v>142</v>
      </c>
      <c r="M22" s="183"/>
      <c r="N22" s="183"/>
      <c r="O22" s="75" t="e">
        <f>IF(N6="=",TDIST(ABS(O21),O12,2),TDIST(ABS(O21),O12,1))</f>
        <v>#DIV/0!</v>
      </c>
      <c r="Q22" s="182" t="s">
        <v>158</v>
      </c>
      <c r="R22" s="183"/>
      <c r="S22" s="183"/>
      <c r="T22" s="50" t="e">
        <f>T21/T20</f>
        <v>#DIV/0!</v>
      </c>
    </row>
    <row r="23" spans="2:20" x14ac:dyDescent="0.25">
      <c r="B23" s="187" t="s">
        <v>100</v>
      </c>
      <c r="C23" s="185"/>
      <c r="D23" s="186"/>
      <c r="E23" s="61"/>
      <c r="G23" s="187" t="s">
        <v>100</v>
      </c>
      <c r="H23" s="185"/>
      <c r="I23" s="186"/>
      <c r="J23" s="61"/>
      <c r="L23" s="191"/>
      <c r="M23" s="192"/>
      <c r="N23" s="192"/>
      <c r="O23" s="193"/>
      <c r="Q23" s="196"/>
      <c r="R23" s="197"/>
      <c r="S23" s="197"/>
      <c r="T23" s="198"/>
    </row>
    <row r="24" spans="2:20" x14ac:dyDescent="0.25">
      <c r="B24" s="191"/>
      <c r="C24" s="192"/>
      <c r="D24" s="192"/>
      <c r="E24" s="193"/>
      <c r="G24" s="196"/>
      <c r="H24" s="197"/>
      <c r="I24" s="197"/>
      <c r="J24" s="198"/>
      <c r="L24" s="179" t="s">
        <v>143</v>
      </c>
      <c r="M24" s="180"/>
      <c r="N24" s="180"/>
      <c r="O24" s="181"/>
      <c r="Q24" s="199"/>
      <c r="R24" s="200"/>
      <c r="S24" s="200"/>
      <c r="T24" s="201"/>
    </row>
    <row r="25" spans="2:20" ht="15.75" thickBot="1" x14ac:dyDescent="0.3">
      <c r="B25" s="187" t="s">
        <v>159</v>
      </c>
      <c r="C25" s="185"/>
      <c r="D25" s="186"/>
      <c r="E25" s="76">
        <f>((E19-1)*E17^2+(E23-1)*E21^2)/E12</f>
        <v>0</v>
      </c>
      <c r="G25" s="199"/>
      <c r="H25" s="200"/>
      <c r="I25" s="200"/>
      <c r="J25" s="201"/>
      <c r="L25" s="202" t="e">
        <f>IF(O22&lt;O10,"Reject Null Hypothesis", "Fail to reject Null Hypothesis")</f>
        <v>#DIV/0!</v>
      </c>
      <c r="M25" s="203"/>
      <c r="N25" s="203"/>
      <c r="O25" s="204"/>
      <c r="Q25" s="182" t="s">
        <v>160</v>
      </c>
      <c r="R25" s="183"/>
      <c r="S25" s="183"/>
      <c r="T25" s="50" t="e">
        <f>(T17+T21)/(T16+T20)</f>
        <v>#DIV/0!</v>
      </c>
    </row>
    <row r="26" spans="2:20" x14ac:dyDescent="0.25">
      <c r="B26" s="182" t="s">
        <v>105</v>
      </c>
      <c r="C26" s="183"/>
      <c r="D26" s="183"/>
      <c r="E26" s="74" t="e">
        <f>SQRT(E25*(1/E19+1/E23))</f>
        <v>#DIV/0!</v>
      </c>
      <c r="G26" s="182" t="s">
        <v>105</v>
      </c>
      <c r="H26" s="183"/>
      <c r="I26" s="183"/>
      <c r="J26" s="74" t="e">
        <f>SQRT(J17^2/J19+J21^2/J23)</f>
        <v>#DIV/0!</v>
      </c>
      <c r="Q26" s="182" t="s">
        <v>96</v>
      </c>
      <c r="R26" s="183"/>
      <c r="S26" s="183"/>
      <c r="T26" s="50" t="e">
        <f>SQRT(T25*(1-T25)*(1/T16+1/T20))</f>
        <v>#DIV/0!</v>
      </c>
    </row>
    <row r="27" spans="2:20" x14ac:dyDescent="0.25">
      <c r="B27" s="194" t="s">
        <v>141</v>
      </c>
      <c r="C27" s="195"/>
      <c r="D27" s="195"/>
      <c r="E27" s="75" t="e">
        <f>((E18-E22)-E6)/E26</f>
        <v>#DIV/0!</v>
      </c>
      <c r="G27" s="194" t="s">
        <v>141</v>
      </c>
      <c r="H27" s="195"/>
      <c r="I27" s="195"/>
      <c r="J27" s="75" t="e">
        <f>((J18-J22)-J6)/J26</f>
        <v>#DIV/0!</v>
      </c>
      <c r="Q27" s="194" t="s">
        <v>140</v>
      </c>
      <c r="R27" s="195"/>
      <c r="S27" s="195"/>
      <c r="T27" s="75" t="e">
        <f>((T18-T22)-T6)/T26</f>
        <v>#DIV/0!</v>
      </c>
    </row>
    <row r="28" spans="2:20" x14ac:dyDescent="0.25">
      <c r="B28" s="182" t="s">
        <v>142</v>
      </c>
      <c r="C28" s="183"/>
      <c r="D28" s="183"/>
      <c r="E28" s="75" t="e">
        <f>IF(D6="=",TDIST(ABS(E27),E12,2),TDIST(ABS(E27),E12,1))</f>
        <v>#DIV/0!</v>
      </c>
      <c r="G28" s="182" t="s">
        <v>142</v>
      </c>
      <c r="H28" s="183"/>
      <c r="I28" s="183"/>
      <c r="J28" s="75" t="e">
        <f>IF(I6="=",TDIST(ABS(J27),J12,2),TDIST(ABS(J27),J12,1))</f>
        <v>#DIV/0!</v>
      </c>
      <c r="Q28" s="182" t="s">
        <v>142</v>
      </c>
      <c r="R28" s="183"/>
      <c r="S28" s="183"/>
      <c r="T28" s="75" t="e">
        <f>IF(T8="Two",2*(1-NORMSDIST(ABS(T27))),IF(T8="Lower",NORMSDIST(T27),1-NORMSDIST((T27))))</f>
        <v>#DIV/0!</v>
      </c>
    </row>
    <row r="29" spans="2:20" x14ac:dyDescent="0.25">
      <c r="B29" s="191"/>
      <c r="C29" s="192"/>
      <c r="D29" s="192"/>
      <c r="E29" s="193"/>
      <c r="G29" s="191"/>
      <c r="H29" s="192"/>
      <c r="I29" s="192"/>
      <c r="J29" s="193"/>
      <c r="Q29" s="191"/>
      <c r="R29" s="192"/>
      <c r="S29" s="192"/>
      <c r="T29" s="193"/>
    </row>
    <row r="30" spans="2:20" x14ac:dyDescent="0.25">
      <c r="B30" s="179" t="s">
        <v>143</v>
      </c>
      <c r="C30" s="180"/>
      <c r="D30" s="180"/>
      <c r="E30" s="181"/>
      <c r="G30" s="179" t="s">
        <v>143</v>
      </c>
      <c r="H30" s="180"/>
      <c r="I30" s="180"/>
      <c r="J30" s="181"/>
      <c r="Q30" s="179" t="s">
        <v>143</v>
      </c>
      <c r="R30" s="180"/>
      <c r="S30" s="180"/>
      <c r="T30" s="181"/>
    </row>
    <row r="31" spans="2:20" ht="15.75" thickBot="1" x14ac:dyDescent="0.3">
      <c r="B31" s="202" t="e">
        <f>IF(E28&lt;E10,"Reject Null Hypothesis", "Fail to reject Null Hypothesis")</f>
        <v>#DIV/0!</v>
      </c>
      <c r="C31" s="203"/>
      <c r="D31" s="203"/>
      <c r="E31" s="204"/>
      <c r="G31" s="202" t="e">
        <f>IF(J28&lt;J10,"Reject Null Hypothesis", "Fail to reject Null Hypothesis")</f>
        <v>#DIV/0!</v>
      </c>
      <c r="H31" s="203"/>
      <c r="I31" s="203"/>
      <c r="J31" s="204"/>
      <c r="Q31" s="202" t="e">
        <f>IF(T28&lt;T10,"Reject Null Hypothesis", "Fail to reject Null Hypothesis")</f>
        <v>#DIV/0!</v>
      </c>
      <c r="R31" s="203"/>
      <c r="S31" s="203"/>
      <c r="T31" s="204"/>
    </row>
    <row r="35" spans="2:17" x14ac:dyDescent="0.25">
      <c r="Q35" s="54"/>
    </row>
    <row r="36" spans="2:17" x14ac:dyDescent="0.25">
      <c r="G36" s="77"/>
      <c r="H36" s="78"/>
      <c r="I36" s="77"/>
      <c r="J36" s="79"/>
    </row>
    <row r="37" spans="2:17" x14ac:dyDescent="0.25">
      <c r="D37" s="77"/>
      <c r="E37" s="79"/>
      <c r="G37" s="77"/>
      <c r="H37" s="80"/>
      <c r="I37" s="77"/>
      <c r="J37" s="81"/>
    </row>
    <row r="38" spans="2:17" x14ac:dyDescent="0.25">
      <c r="B38" s="77"/>
      <c r="C38" s="80"/>
      <c r="D38" s="77"/>
      <c r="E38" s="81"/>
      <c r="G38" s="77"/>
      <c r="H38" s="80"/>
      <c r="I38" s="77"/>
      <c r="J38" s="82"/>
    </row>
    <row r="39" spans="2:17" x14ac:dyDescent="0.25">
      <c r="B39" s="77"/>
      <c r="C39" s="80"/>
      <c r="D39" s="77"/>
      <c r="E39" s="82"/>
      <c r="G39" s="77"/>
      <c r="H39" s="82"/>
      <c r="I39" s="77"/>
      <c r="J39" s="80"/>
    </row>
    <row r="40" spans="2:17" x14ac:dyDescent="0.25">
      <c r="B40" s="77"/>
      <c r="C40" s="82"/>
      <c r="D40" s="77"/>
      <c r="E40" s="80"/>
      <c r="G40" s="77"/>
      <c r="H40" s="80"/>
      <c r="I40" s="205"/>
      <c r="J40" s="206"/>
    </row>
    <row r="41" spans="2:17" x14ac:dyDescent="0.25">
      <c r="B41" s="77"/>
      <c r="C41" s="80"/>
      <c r="D41" s="205"/>
      <c r="E41" s="206"/>
      <c r="G41" s="77"/>
      <c r="H41" s="80"/>
      <c r="I41" s="77"/>
      <c r="J41" s="80"/>
    </row>
    <row r="42" spans="2:17" x14ac:dyDescent="0.25">
      <c r="B42" s="77"/>
      <c r="C42" s="80"/>
      <c r="D42" s="77"/>
      <c r="E42" s="80"/>
      <c r="G42" s="77"/>
      <c r="H42" s="78"/>
      <c r="I42" s="77"/>
      <c r="J42" s="80"/>
    </row>
    <row r="43" spans="2:17" x14ac:dyDescent="0.25">
      <c r="B43" s="77"/>
      <c r="C43" s="80"/>
      <c r="D43" s="77"/>
      <c r="E43" s="80"/>
      <c r="G43" s="77"/>
      <c r="H43" s="78"/>
      <c r="I43" s="77"/>
      <c r="J43" s="80"/>
    </row>
    <row r="44" spans="2:17" x14ac:dyDescent="0.25">
      <c r="B44" s="77"/>
      <c r="C44" s="78"/>
      <c r="D44" s="77"/>
      <c r="E44" s="80"/>
      <c r="G44" s="77"/>
      <c r="H44" s="78"/>
      <c r="I44" s="77"/>
      <c r="J44" s="80"/>
    </row>
    <row r="45" spans="2:17" x14ac:dyDescent="0.25">
      <c r="B45" s="77"/>
      <c r="C45" s="78"/>
      <c r="D45" s="77"/>
      <c r="E45" s="80"/>
      <c r="G45" s="78"/>
      <c r="H45" s="78"/>
      <c r="I45" s="77"/>
      <c r="J45" s="83"/>
    </row>
    <row r="46" spans="2:17" x14ac:dyDescent="0.25">
      <c r="B46" s="78"/>
      <c r="C46" s="78"/>
      <c r="D46" s="77"/>
      <c r="E46" s="83"/>
      <c r="G46" s="78"/>
      <c r="H46" s="78"/>
      <c r="I46" s="205"/>
      <c r="J46" s="206"/>
    </row>
    <row r="47" spans="2:17" x14ac:dyDescent="0.25">
      <c r="B47" s="78"/>
      <c r="C47" s="78"/>
      <c r="D47" s="205"/>
      <c r="E47" s="206"/>
      <c r="G47" s="78"/>
      <c r="H47" s="78"/>
      <c r="I47" s="84"/>
      <c r="J47" s="78"/>
    </row>
    <row r="48" spans="2:17" x14ac:dyDescent="0.25">
      <c r="B48" s="78"/>
      <c r="C48" s="78"/>
      <c r="D48" s="84"/>
      <c r="E48" s="78"/>
      <c r="G48" s="78"/>
      <c r="H48" s="78"/>
      <c r="I48" s="84"/>
      <c r="J48" s="78"/>
    </row>
  </sheetData>
  <mergeCells count="96">
    <mergeCell ref="I40:J40"/>
    <mergeCell ref="D41:E41"/>
    <mergeCell ref="I46:J46"/>
    <mergeCell ref="D47:E47"/>
    <mergeCell ref="B30:E30"/>
    <mergeCell ref="G30:J30"/>
    <mergeCell ref="Q30:T30"/>
    <mergeCell ref="B31:E31"/>
    <mergeCell ref="G31:J31"/>
    <mergeCell ref="Q31:T31"/>
    <mergeCell ref="B28:D28"/>
    <mergeCell ref="G28:I28"/>
    <mergeCell ref="Q28:S28"/>
    <mergeCell ref="B29:E29"/>
    <mergeCell ref="G29:J29"/>
    <mergeCell ref="Q29:T29"/>
    <mergeCell ref="B26:D26"/>
    <mergeCell ref="G26:I26"/>
    <mergeCell ref="Q26:S26"/>
    <mergeCell ref="B27:D27"/>
    <mergeCell ref="G27:I27"/>
    <mergeCell ref="Q27:S27"/>
    <mergeCell ref="B23:D23"/>
    <mergeCell ref="G23:I23"/>
    <mergeCell ref="L23:O23"/>
    <mergeCell ref="Q23:T24"/>
    <mergeCell ref="B24:E24"/>
    <mergeCell ref="G24:J25"/>
    <mergeCell ref="L24:O24"/>
    <mergeCell ref="B25:D25"/>
    <mergeCell ref="L25:O25"/>
    <mergeCell ref="Q25:S25"/>
    <mergeCell ref="B21:D21"/>
    <mergeCell ref="G21:I21"/>
    <mergeCell ref="L21:N21"/>
    <mergeCell ref="Q21:S21"/>
    <mergeCell ref="B22:D22"/>
    <mergeCell ref="G22:I22"/>
    <mergeCell ref="L22:N22"/>
    <mergeCell ref="Q22:S22"/>
    <mergeCell ref="B19:D19"/>
    <mergeCell ref="G19:I19"/>
    <mergeCell ref="L19:O19"/>
    <mergeCell ref="Q19:T19"/>
    <mergeCell ref="B20:E20"/>
    <mergeCell ref="G20:J20"/>
    <mergeCell ref="L20:N20"/>
    <mergeCell ref="Q20:S20"/>
    <mergeCell ref="B17:D17"/>
    <mergeCell ref="G17:I17"/>
    <mergeCell ref="L17:N17"/>
    <mergeCell ref="Q17:S17"/>
    <mergeCell ref="B18:D18"/>
    <mergeCell ref="G18:I18"/>
    <mergeCell ref="L18:N18"/>
    <mergeCell ref="Q18:S18"/>
    <mergeCell ref="B15:E15"/>
    <mergeCell ref="G15:J15"/>
    <mergeCell ref="L15:O15"/>
    <mergeCell ref="Q15:T15"/>
    <mergeCell ref="B16:E16"/>
    <mergeCell ref="G16:J16"/>
    <mergeCell ref="L16:N16"/>
    <mergeCell ref="Q16:S16"/>
    <mergeCell ref="B13:D13"/>
    <mergeCell ref="G13:I13"/>
    <mergeCell ref="L13:N13"/>
    <mergeCell ref="Q13:S13"/>
    <mergeCell ref="B14:D14"/>
    <mergeCell ref="G14:I14"/>
    <mergeCell ref="L14:N14"/>
    <mergeCell ref="Q14:T14"/>
    <mergeCell ref="B11:E11"/>
    <mergeCell ref="G11:J11"/>
    <mergeCell ref="L11:O11"/>
    <mergeCell ref="Q11:T11"/>
    <mergeCell ref="B12:D12"/>
    <mergeCell ref="G12:I12"/>
    <mergeCell ref="L12:N12"/>
    <mergeCell ref="Q12:S12"/>
    <mergeCell ref="B5:E5"/>
    <mergeCell ref="G5:J5"/>
    <mergeCell ref="L5:O5"/>
    <mergeCell ref="Q5:T5"/>
    <mergeCell ref="B9:E9"/>
    <mergeCell ref="G9:J9"/>
    <mergeCell ref="L9:O9"/>
    <mergeCell ref="Q9:T9"/>
    <mergeCell ref="B3:E3"/>
    <mergeCell ref="G3:J3"/>
    <mergeCell ref="L3:O3"/>
    <mergeCell ref="Q3:T3"/>
    <mergeCell ref="B4:E4"/>
    <mergeCell ref="G4:J4"/>
    <mergeCell ref="L4:O4"/>
    <mergeCell ref="Q4:T4"/>
  </mergeCells>
  <conditionalFormatting sqref="T13 E14 J14 O14">
    <cfRule type="cellIs" dxfId="19" priority="2" stopIfTrue="1" operator="notEqual">
      <formula>""</formula>
    </cfRule>
  </conditionalFormatting>
  <conditionalFormatting sqref="T13">
    <cfRule type="cellIs" dxfId="18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3"/>
  <sheetViews>
    <sheetView zoomScale="70" zoomScaleNormal="70" workbookViewId="0">
      <selection activeCell="B3" sqref="B3:E26"/>
    </sheetView>
  </sheetViews>
  <sheetFormatPr defaultColWidth="9.140625" defaultRowHeight="12.75" x14ac:dyDescent="0.2"/>
  <cols>
    <col min="1" max="1" width="4.28515625" style="53" customWidth="1"/>
    <col min="2" max="2" width="31.42578125" style="53" customWidth="1"/>
    <col min="3" max="3" width="7" style="53" customWidth="1"/>
    <col min="4" max="4" width="3.42578125" style="53" customWidth="1"/>
    <col min="5" max="5" width="10.5703125" style="53" customWidth="1"/>
    <col min="6" max="6" width="4.42578125" style="53" customWidth="1"/>
    <col min="7" max="7" width="35.140625" style="53" customWidth="1"/>
    <col min="8" max="8" width="7" style="53" customWidth="1"/>
    <col min="9" max="9" width="3.42578125" style="53" customWidth="1"/>
    <col min="10" max="10" width="9.140625" style="53" customWidth="1"/>
    <col min="11" max="11" width="5" style="53" customWidth="1"/>
    <col min="12" max="12" width="35.5703125" style="53" customWidth="1"/>
    <col min="13" max="13" width="9.140625" style="53"/>
    <col min="14" max="14" width="4.140625" style="85" customWidth="1"/>
    <col min="15" max="15" width="31.42578125" style="53" customWidth="1"/>
    <col min="16" max="16" width="7" style="53" customWidth="1"/>
    <col min="17" max="17" width="3.42578125" style="53" customWidth="1"/>
    <col min="18" max="18" width="10.5703125" style="53" customWidth="1"/>
    <col min="19" max="19" width="4.42578125" style="53" customWidth="1"/>
    <col min="20" max="20" width="26.85546875" style="53" customWidth="1"/>
    <col min="21" max="21" width="14.7109375" style="53" customWidth="1"/>
    <col min="22" max="22" width="3.42578125" style="53" customWidth="1"/>
    <col min="23" max="23" width="9.5703125" style="53" bestFit="1" customWidth="1"/>
    <col min="24" max="16384" width="9.140625" style="53"/>
  </cols>
  <sheetData>
    <row r="2" spans="2:31" ht="13.5" thickBot="1" x14ac:dyDescent="0.25"/>
    <row r="3" spans="2:31" x14ac:dyDescent="0.2">
      <c r="B3" s="173" t="s">
        <v>161</v>
      </c>
      <c r="C3" s="174"/>
      <c r="D3" s="174"/>
      <c r="E3" s="175"/>
      <c r="G3" s="173" t="s">
        <v>162</v>
      </c>
      <c r="H3" s="174"/>
      <c r="I3" s="174"/>
      <c r="J3" s="175"/>
      <c r="L3" s="173" t="s">
        <v>163</v>
      </c>
      <c r="M3" s="175"/>
      <c r="N3" s="86"/>
      <c r="O3" s="173" t="s">
        <v>164</v>
      </c>
      <c r="P3" s="174"/>
      <c r="Q3" s="174"/>
      <c r="R3" s="175"/>
    </row>
    <row r="4" spans="2:31" x14ac:dyDescent="0.2">
      <c r="B4" s="176"/>
      <c r="C4" s="177"/>
      <c r="D4" s="177"/>
      <c r="E4" s="178"/>
      <c r="G4" s="176"/>
      <c r="H4" s="177"/>
      <c r="I4" s="177"/>
      <c r="J4" s="178"/>
      <c r="L4" s="87"/>
      <c r="M4" s="88"/>
      <c r="N4" s="86"/>
      <c r="O4" s="176"/>
      <c r="P4" s="177"/>
      <c r="Q4" s="177"/>
      <c r="R4" s="178"/>
      <c r="AD4" s="54"/>
      <c r="AE4" s="55"/>
    </row>
    <row r="5" spans="2:31" x14ac:dyDescent="0.2">
      <c r="B5" s="179" t="s">
        <v>165</v>
      </c>
      <c r="C5" s="180"/>
      <c r="D5" s="180"/>
      <c r="E5" s="181"/>
      <c r="G5" s="179" t="s">
        <v>165</v>
      </c>
      <c r="H5" s="180"/>
      <c r="I5" s="180"/>
      <c r="J5" s="181"/>
      <c r="L5" s="179" t="s">
        <v>165</v>
      </c>
      <c r="M5" s="181"/>
      <c r="N5" s="86"/>
      <c r="O5" s="179" t="s">
        <v>165</v>
      </c>
      <c r="P5" s="180"/>
      <c r="Q5" s="180"/>
      <c r="R5" s="181"/>
      <c r="AD5" s="54"/>
    </row>
    <row r="6" spans="2:31" x14ac:dyDescent="0.2">
      <c r="B6" s="207" t="s">
        <v>165</v>
      </c>
      <c r="C6" s="208"/>
      <c r="D6" s="209"/>
      <c r="E6" s="16"/>
      <c r="G6" s="207" t="s">
        <v>165</v>
      </c>
      <c r="H6" s="208"/>
      <c r="I6" s="209"/>
      <c r="J6" s="16"/>
      <c r="L6" s="56" t="s">
        <v>103</v>
      </c>
      <c r="M6" s="17"/>
      <c r="N6" s="89"/>
      <c r="O6" s="207" t="s">
        <v>165</v>
      </c>
      <c r="P6" s="208"/>
      <c r="Q6" s="209"/>
      <c r="R6" s="16"/>
      <c r="AD6" s="55"/>
      <c r="AE6" s="59"/>
    </row>
    <row r="7" spans="2:31" x14ac:dyDescent="0.2">
      <c r="B7" s="187"/>
      <c r="C7" s="185"/>
      <c r="D7" s="185"/>
      <c r="E7" s="210"/>
      <c r="G7" s="191" t="str">
        <f>IF(I6="=","Upper Critical Value","")</f>
        <v/>
      </c>
      <c r="H7" s="192"/>
      <c r="I7" s="192"/>
      <c r="J7" s="193"/>
      <c r="L7" s="90"/>
      <c r="M7" s="91"/>
      <c r="N7" s="86"/>
      <c r="O7" s="187"/>
      <c r="P7" s="185"/>
      <c r="Q7" s="185"/>
      <c r="R7" s="210"/>
    </row>
    <row r="8" spans="2:31" x14ac:dyDescent="0.2">
      <c r="B8" s="179" t="s">
        <v>152</v>
      </c>
      <c r="C8" s="180"/>
      <c r="D8" s="180"/>
      <c r="E8" s="181"/>
      <c r="G8" s="179" t="s">
        <v>152</v>
      </c>
      <c r="H8" s="180"/>
      <c r="I8" s="180"/>
      <c r="J8" s="181"/>
      <c r="L8" s="179" t="s">
        <v>166</v>
      </c>
      <c r="M8" s="181"/>
      <c r="N8" s="86"/>
      <c r="O8" s="179" t="s">
        <v>152</v>
      </c>
      <c r="P8" s="180"/>
      <c r="Q8" s="180"/>
      <c r="R8" s="181"/>
    </row>
    <row r="9" spans="2:31" x14ac:dyDescent="0.2">
      <c r="B9" s="188" t="s">
        <v>153</v>
      </c>
      <c r="C9" s="189"/>
      <c r="D9" s="189"/>
      <c r="E9" s="190"/>
      <c r="G9" s="188" t="s">
        <v>153</v>
      </c>
      <c r="H9" s="189"/>
      <c r="I9" s="189"/>
      <c r="J9" s="190"/>
      <c r="L9" s="56" t="s">
        <v>167</v>
      </c>
      <c r="M9" s="61"/>
      <c r="N9" s="92"/>
      <c r="O9" s="188" t="s">
        <v>153</v>
      </c>
      <c r="P9" s="189"/>
      <c r="Q9" s="189"/>
      <c r="R9" s="190"/>
    </row>
    <row r="10" spans="2:31" x14ac:dyDescent="0.2">
      <c r="B10" s="187" t="s">
        <v>99</v>
      </c>
      <c r="C10" s="185"/>
      <c r="D10" s="186"/>
      <c r="E10" s="61"/>
      <c r="G10" s="187" t="s">
        <v>99</v>
      </c>
      <c r="H10" s="185"/>
      <c r="I10" s="186"/>
      <c r="J10" s="61"/>
      <c r="L10" s="56" t="s">
        <v>168</v>
      </c>
      <c r="M10" s="61"/>
      <c r="N10" s="92"/>
      <c r="O10" s="187" t="s">
        <v>100</v>
      </c>
      <c r="P10" s="185"/>
      <c r="Q10" s="186"/>
      <c r="R10" s="61"/>
    </row>
    <row r="11" spans="2:31" x14ac:dyDescent="0.2">
      <c r="B11" s="187" t="s">
        <v>101</v>
      </c>
      <c r="C11" s="185"/>
      <c r="D11" s="186"/>
      <c r="E11" s="61"/>
      <c r="G11" s="187" t="s">
        <v>101</v>
      </c>
      <c r="H11" s="185"/>
      <c r="I11" s="186"/>
      <c r="J11" s="61"/>
      <c r="L11" s="56" t="s">
        <v>100</v>
      </c>
      <c r="M11" s="61"/>
      <c r="N11" s="92"/>
      <c r="O11" s="187" t="s">
        <v>138</v>
      </c>
      <c r="P11" s="185"/>
      <c r="Q11" s="186"/>
      <c r="R11" s="61"/>
    </row>
    <row r="12" spans="2:31" ht="15.75" x14ac:dyDescent="0.3">
      <c r="B12" s="187" t="s">
        <v>100</v>
      </c>
      <c r="C12" s="185"/>
      <c r="D12" s="186"/>
      <c r="E12" s="61"/>
      <c r="G12" s="187" t="s">
        <v>100</v>
      </c>
      <c r="H12" s="185"/>
      <c r="I12" s="186"/>
      <c r="J12" s="61"/>
      <c r="L12" s="93"/>
      <c r="M12" s="20"/>
      <c r="N12" s="89"/>
      <c r="O12" s="182" t="s">
        <v>156</v>
      </c>
      <c r="P12" s="183"/>
      <c r="Q12" s="183"/>
      <c r="R12" s="50" t="e">
        <f>R11/R10</f>
        <v>#DIV/0!</v>
      </c>
    </row>
    <row r="13" spans="2:31" x14ac:dyDescent="0.2">
      <c r="B13" s="188" t="s">
        <v>157</v>
      </c>
      <c r="C13" s="189"/>
      <c r="D13" s="189"/>
      <c r="E13" s="190"/>
      <c r="G13" s="188" t="s">
        <v>157</v>
      </c>
      <c r="H13" s="189"/>
      <c r="I13" s="189"/>
      <c r="J13" s="190"/>
      <c r="L13" s="179" t="s">
        <v>104</v>
      </c>
      <c r="M13" s="181"/>
      <c r="N13" s="86"/>
      <c r="O13" s="188" t="s">
        <v>157</v>
      </c>
      <c r="P13" s="189"/>
      <c r="Q13" s="189"/>
      <c r="R13" s="190"/>
    </row>
    <row r="14" spans="2:31" x14ac:dyDescent="0.2">
      <c r="B14" s="187" t="s">
        <v>99</v>
      </c>
      <c r="C14" s="185"/>
      <c r="D14" s="186"/>
      <c r="E14" s="61"/>
      <c r="G14" s="187" t="s">
        <v>99</v>
      </c>
      <c r="H14" s="185"/>
      <c r="I14" s="186"/>
      <c r="J14" s="61"/>
      <c r="L14" s="56" t="s">
        <v>169</v>
      </c>
      <c r="M14" s="94" t="e">
        <f>M9/SQRT(M11)</f>
        <v>#DIV/0!</v>
      </c>
      <c r="N14" s="95"/>
      <c r="O14" s="187" t="s">
        <v>100</v>
      </c>
      <c r="P14" s="185"/>
      <c r="Q14" s="186"/>
      <c r="R14" s="61"/>
    </row>
    <row r="15" spans="2:31" x14ac:dyDescent="0.2">
      <c r="B15" s="187" t="s">
        <v>101</v>
      </c>
      <c r="C15" s="185"/>
      <c r="D15" s="186"/>
      <c r="E15" s="61"/>
      <c r="G15" s="187" t="s">
        <v>101</v>
      </c>
      <c r="H15" s="185"/>
      <c r="I15" s="186"/>
      <c r="J15" s="61"/>
      <c r="L15" s="56" t="s">
        <v>107</v>
      </c>
      <c r="M15" s="96">
        <f>M11-1</f>
        <v>-1</v>
      </c>
      <c r="N15" s="97"/>
      <c r="O15" s="187" t="s">
        <v>138</v>
      </c>
      <c r="P15" s="185"/>
      <c r="Q15" s="186"/>
      <c r="R15" s="61"/>
    </row>
    <row r="16" spans="2:31" ht="15.75" x14ac:dyDescent="0.3">
      <c r="B16" s="187" t="s">
        <v>100</v>
      </c>
      <c r="C16" s="185"/>
      <c r="D16" s="186"/>
      <c r="E16" s="61"/>
      <c r="G16" s="187" t="s">
        <v>100</v>
      </c>
      <c r="H16" s="185"/>
      <c r="I16" s="186"/>
      <c r="J16" s="61"/>
      <c r="L16" s="98" t="s">
        <v>109</v>
      </c>
      <c r="M16" s="94" t="e">
        <f>TINV(1-M6,M15)</f>
        <v>#NUM!</v>
      </c>
      <c r="N16" s="95"/>
      <c r="O16" s="182" t="s">
        <v>158</v>
      </c>
      <c r="P16" s="183"/>
      <c r="Q16" s="183"/>
      <c r="R16" s="50" t="e">
        <f>R15/R14</f>
        <v>#DIV/0!</v>
      </c>
    </row>
    <row r="17" spans="2:18" x14ac:dyDescent="0.2">
      <c r="B17" s="191"/>
      <c r="C17" s="192"/>
      <c r="D17" s="192"/>
      <c r="E17" s="193"/>
      <c r="G17" s="196"/>
      <c r="H17" s="197"/>
      <c r="I17" s="197"/>
      <c r="J17" s="198"/>
      <c r="L17" s="56" t="s">
        <v>111</v>
      </c>
      <c r="M17" s="94" t="e">
        <f>M16*M14</f>
        <v>#NUM!</v>
      </c>
      <c r="N17" s="95"/>
      <c r="O17" s="191"/>
      <c r="P17" s="192"/>
      <c r="Q17" s="192"/>
      <c r="R17" s="193"/>
    </row>
    <row r="18" spans="2:18" x14ac:dyDescent="0.2">
      <c r="B18" s="179" t="s">
        <v>104</v>
      </c>
      <c r="C18" s="180"/>
      <c r="D18" s="180"/>
      <c r="E18" s="181"/>
      <c r="G18" s="179" t="s">
        <v>104</v>
      </c>
      <c r="H18" s="180"/>
      <c r="I18" s="180"/>
      <c r="J18" s="181"/>
      <c r="L18" s="99"/>
      <c r="M18" s="100"/>
      <c r="N18" s="97"/>
      <c r="O18" s="179" t="s">
        <v>104</v>
      </c>
      <c r="P18" s="180"/>
      <c r="Q18" s="180"/>
      <c r="R18" s="181"/>
    </row>
    <row r="19" spans="2:18" x14ac:dyDescent="0.2">
      <c r="B19" s="182" t="s">
        <v>107</v>
      </c>
      <c r="C19" s="183"/>
      <c r="D19" s="183"/>
      <c r="E19" s="71">
        <f>E12+E16-2</f>
        <v>-2</v>
      </c>
      <c r="G19" s="182" t="s">
        <v>107</v>
      </c>
      <c r="H19" s="183"/>
      <c r="I19" s="183"/>
      <c r="J19" s="71" t="e">
        <f>INT((J10^2/J12+J14^2/J16)^2/((J10^2/J12)^2/(J12-1)+(J14^2/J16)^2/(J16-1)))</f>
        <v>#DIV/0!</v>
      </c>
      <c r="L19" s="179" t="s">
        <v>112</v>
      </c>
      <c r="M19" s="181"/>
      <c r="N19" s="86"/>
      <c r="O19" s="182" t="s">
        <v>160</v>
      </c>
      <c r="P19" s="183"/>
      <c r="Q19" s="183"/>
      <c r="R19" s="50" t="e">
        <f>(R11+R15)/(R10+R14)</f>
        <v>#DIV/0!</v>
      </c>
    </row>
    <row r="20" spans="2:18" x14ac:dyDescent="0.2">
      <c r="B20" s="187" t="s">
        <v>159</v>
      </c>
      <c r="C20" s="185"/>
      <c r="D20" s="186"/>
      <c r="E20" s="76">
        <f>((E12-1)*E10^2+(E16-1)*E14^2)/E19</f>
        <v>0</v>
      </c>
      <c r="G20" s="182" t="s">
        <v>105</v>
      </c>
      <c r="H20" s="183"/>
      <c r="I20" s="183"/>
      <c r="J20" s="74" t="e">
        <f>SQRT(J10^2/J12+J14^2/J16)</f>
        <v>#DIV/0!</v>
      </c>
      <c r="L20" s="56" t="s">
        <v>113</v>
      </c>
      <c r="M20" s="101" t="e">
        <f>M10-M17</f>
        <v>#NUM!</v>
      </c>
      <c r="N20" s="102"/>
      <c r="O20" s="182" t="s">
        <v>96</v>
      </c>
      <c r="P20" s="183"/>
      <c r="Q20" s="183"/>
      <c r="R20" s="50" t="e">
        <f>SQRT(R19*(1-R19)*(1/R10+1/R14))</f>
        <v>#DIV/0!</v>
      </c>
    </row>
    <row r="21" spans="2:18" ht="13.5" thickBot="1" x14ac:dyDescent="0.25">
      <c r="B21" s="182" t="s">
        <v>105</v>
      </c>
      <c r="C21" s="183"/>
      <c r="D21" s="183"/>
      <c r="E21" s="74" t="e">
        <f>SQRT(E20*(1/E12+1/E16))</f>
        <v>#DIV/0!</v>
      </c>
      <c r="G21" s="194" t="s">
        <v>170</v>
      </c>
      <c r="H21" s="195"/>
      <c r="I21" s="195"/>
      <c r="J21" s="74" t="e">
        <f>TINV(1-J6,J19)</f>
        <v>#DIV/0!</v>
      </c>
      <c r="L21" s="103" t="s">
        <v>114</v>
      </c>
      <c r="M21" s="104" t="e">
        <f>M10+M17</f>
        <v>#NUM!</v>
      </c>
      <c r="N21" s="102"/>
      <c r="O21" s="194" t="s">
        <v>171</v>
      </c>
      <c r="P21" s="195"/>
      <c r="Q21" s="195"/>
      <c r="R21" s="105">
        <f>NORMSINV(1-(1-R6)/2)</f>
        <v>0</v>
      </c>
    </row>
    <row r="22" spans="2:18" x14ac:dyDescent="0.2">
      <c r="B22" s="194" t="s">
        <v>170</v>
      </c>
      <c r="C22" s="195"/>
      <c r="D22" s="195"/>
      <c r="E22" s="74" t="e">
        <f>TINV(1-E6,E19)</f>
        <v>#NUM!</v>
      </c>
      <c r="G22" s="214"/>
      <c r="H22" s="215"/>
      <c r="I22" s="215"/>
      <c r="J22" s="216"/>
      <c r="O22" s="191"/>
      <c r="P22" s="192"/>
      <c r="Q22" s="192"/>
      <c r="R22" s="193"/>
    </row>
    <row r="23" spans="2:18" x14ac:dyDescent="0.2">
      <c r="B23" s="191"/>
      <c r="C23" s="192"/>
      <c r="D23" s="192"/>
      <c r="E23" s="193"/>
      <c r="G23" s="217"/>
      <c r="H23" s="218"/>
      <c r="I23" s="218"/>
      <c r="J23" s="219"/>
      <c r="O23" s="179" t="s">
        <v>172</v>
      </c>
      <c r="P23" s="180"/>
      <c r="Q23" s="180"/>
      <c r="R23" s="181"/>
    </row>
    <row r="24" spans="2:18" x14ac:dyDescent="0.2">
      <c r="B24" s="179" t="s">
        <v>173</v>
      </c>
      <c r="C24" s="180"/>
      <c r="D24" s="180"/>
      <c r="E24" s="181"/>
      <c r="G24" s="179" t="s">
        <v>173</v>
      </c>
      <c r="H24" s="180"/>
      <c r="I24" s="180"/>
      <c r="J24" s="181"/>
      <c r="O24" s="220" t="s">
        <v>113</v>
      </c>
      <c r="P24" s="221"/>
      <c r="Q24" s="222"/>
      <c r="R24" s="28" t="e">
        <f>(R12-R16)-R21*R20</f>
        <v>#DIV/0!</v>
      </c>
    </row>
    <row r="25" spans="2:18" ht="13.5" thickBot="1" x14ac:dyDescent="0.25">
      <c r="B25" s="220" t="s">
        <v>113</v>
      </c>
      <c r="C25" s="221"/>
      <c r="D25" s="222"/>
      <c r="E25" s="101" t="e">
        <f>(E11-E15)-E22*E21</f>
        <v>#NUM!</v>
      </c>
      <c r="G25" s="220" t="s">
        <v>113</v>
      </c>
      <c r="H25" s="221"/>
      <c r="I25" s="222"/>
      <c r="J25" s="101" t="e">
        <f>(J11-J15)-J20*J21</f>
        <v>#DIV/0!</v>
      </c>
      <c r="O25" s="106" t="s">
        <v>114</v>
      </c>
      <c r="P25" s="107"/>
      <c r="Q25" s="108"/>
      <c r="R25" s="31" t="e">
        <f>(R12-R16)+R21*R20</f>
        <v>#DIV/0!</v>
      </c>
    </row>
    <row r="26" spans="2:18" ht="13.5" thickBot="1" x14ac:dyDescent="0.25">
      <c r="B26" s="211" t="s">
        <v>114</v>
      </c>
      <c r="C26" s="212"/>
      <c r="D26" s="213"/>
      <c r="E26" s="104" t="e">
        <f>(E11-E15)+E22*E21</f>
        <v>#NUM!</v>
      </c>
      <c r="G26" s="211" t="s">
        <v>114</v>
      </c>
      <c r="H26" s="212"/>
      <c r="I26" s="213"/>
      <c r="J26" s="104" t="e">
        <f>(J11-J15)+J20*J21</f>
        <v>#DIV/0!</v>
      </c>
    </row>
    <row r="29" spans="2:18" x14ac:dyDescent="0.2">
      <c r="O29" s="77"/>
      <c r="P29" s="78"/>
      <c r="Q29" s="77"/>
      <c r="R29" s="79"/>
    </row>
    <row r="30" spans="2:18" x14ac:dyDescent="0.2">
      <c r="B30" s="77"/>
      <c r="C30" s="78"/>
      <c r="D30" s="77"/>
      <c r="E30" s="79"/>
      <c r="L30" s="109"/>
      <c r="N30" s="53"/>
      <c r="P30" s="80"/>
      <c r="Q30" s="77"/>
      <c r="R30" s="81"/>
    </row>
    <row r="31" spans="2:18" x14ac:dyDescent="0.2">
      <c r="B31" s="77"/>
      <c r="C31" s="80"/>
      <c r="H31" s="78"/>
      <c r="I31" s="77"/>
      <c r="J31" s="79"/>
      <c r="L31" s="109"/>
      <c r="N31" s="53"/>
      <c r="P31" s="80"/>
      <c r="Q31" s="77"/>
      <c r="R31" s="82"/>
    </row>
    <row r="32" spans="2:18" x14ac:dyDescent="0.2">
      <c r="B32" s="77"/>
      <c r="C32" s="80"/>
      <c r="H32" s="80"/>
      <c r="I32" s="77"/>
      <c r="J32" s="81"/>
      <c r="L32" s="109"/>
      <c r="N32" s="53"/>
      <c r="P32" s="82"/>
      <c r="Q32" s="77"/>
      <c r="R32" s="80"/>
    </row>
    <row r="33" spans="2:18" x14ac:dyDescent="0.2">
      <c r="B33" s="77"/>
      <c r="C33" s="82"/>
      <c r="H33" s="80"/>
      <c r="I33" s="77"/>
      <c r="J33" s="82"/>
      <c r="L33" s="109"/>
      <c r="N33" s="53"/>
      <c r="P33" s="80"/>
      <c r="Q33" s="205"/>
      <c r="R33" s="206"/>
    </row>
    <row r="34" spans="2:18" x14ac:dyDescent="0.2">
      <c r="H34" s="82"/>
      <c r="I34" s="77"/>
      <c r="J34" s="80"/>
      <c r="L34" s="109"/>
      <c r="N34" s="53"/>
      <c r="P34" s="80"/>
      <c r="Q34" s="77"/>
      <c r="R34" s="80"/>
    </row>
    <row r="35" spans="2:18" x14ac:dyDescent="0.2">
      <c r="D35" s="77"/>
      <c r="E35" s="80"/>
      <c r="G35" s="77"/>
      <c r="H35" s="80"/>
      <c r="I35" s="205"/>
      <c r="J35" s="206"/>
      <c r="L35" s="109"/>
      <c r="N35" s="53"/>
      <c r="P35" s="80"/>
      <c r="Q35" s="77"/>
      <c r="R35" s="80"/>
    </row>
    <row r="36" spans="2:18" x14ac:dyDescent="0.2">
      <c r="D36" s="77"/>
      <c r="E36" s="80"/>
      <c r="G36" s="77"/>
      <c r="H36" s="80"/>
      <c r="I36" s="77"/>
      <c r="J36" s="80"/>
      <c r="O36" s="77"/>
      <c r="P36" s="78"/>
      <c r="Q36" s="77"/>
      <c r="R36" s="80"/>
    </row>
    <row r="37" spans="2:18" x14ac:dyDescent="0.2">
      <c r="D37" s="77"/>
      <c r="E37" s="80"/>
      <c r="G37" s="77"/>
      <c r="H37" s="78"/>
      <c r="I37" s="77"/>
      <c r="J37" s="80"/>
      <c r="O37" s="77"/>
      <c r="P37" s="78"/>
      <c r="Q37" s="77"/>
      <c r="R37" s="80"/>
    </row>
    <row r="38" spans="2:18" x14ac:dyDescent="0.2">
      <c r="D38" s="77"/>
      <c r="E38" s="80"/>
      <c r="G38" s="77"/>
      <c r="H38" s="78"/>
      <c r="I38" s="77"/>
      <c r="J38" s="80"/>
      <c r="O38" s="78"/>
      <c r="P38" s="78"/>
      <c r="Q38" s="77"/>
      <c r="R38" s="83"/>
    </row>
    <row r="39" spans="2:18" x14ac:dyDescent="0.2">
      <c r="D39" s="77"/>
      <c r="E39" s="83"/>
      <c r="G39" s="77"/>
      <c r="H39" s="78"/>
      <c r="I39" s="77"/>
      <c r="J39" s="80"/>
      <c r="O39" s="78"/>
      <c r="P39" s="78"/>
      <c r="Q39" s="205"/>
      <c r="R39" s="206"/>
    </row>
    <row r="40" spans="2:18" x14ac:dyDescent="0.2">
      <c r="B40" s="78"/>
      <c r="C40" s="78"/>
      <c r="D40" s="205"/>
      <c r="E40" s="206"/>
      <c r="G40" s="78"/>
      <c r="H40" s="78"/>
      <c r="I40" s="77"/>
      <c r="J40" s="83"/>
      <c r="O40" s="78"/>
      <c r="P40" s="78"/>
      <c r="Q40" s="84"/>
      <c r="R40" s="78"/>
    </row>
    <row r="41" spans="2:18" x14ac:dyDescent="0.2">
      <c r="B41" s="78"/>
      <c r="C41" s="78"/>
      <c r="D41" s="84"/>
      <c r="E41" s="78"/>
      <c r="G41" s="78"/>
      <c r="H41" s="78"/>
      <c r="I41" s="205"/>
      <c r="J41" s="206"/>
    </row>
    <row r="42" spans="2:18" x14ac:dyDescent="0.2">
      <c r="G42" s="78"/>
      <c r="H42" s="78"/>
      <c r="I42" s="84"/>
      <c r="J42" s="78"/>
    </row>
    <row r="43" spans="2:18" x14ac:dyDescent="0.2">
      <c r="G43" s="78"/>
      <c r="H43" s="78"/>
      <c r="I43" s="84"/>
      <c r="J43" s="78"/>
    </row>
  </sheetData>
  <mergeCells count="79">
    <mergeCell ref="Q33:R33"/>
    <mergeCell ref="I35:J35"/>
    <mergeCell ref="Q39:R39"/>
    <mergeCell ref="D40:E40"/>
    <mergeCell ref="I41:J41"/>
    <mergeCell ref="B26:D26"/>
    <mergeCell ref="G26:I26"/>
    <mergeCell ref="B21:D21"/>
    <mergeCell ref="G21:I21"/>
    <mergeCell ref="O21:Q21"/>
    <mergeCell ref="B22:D22"/>
    <mergeCell ref="G22:J23"/>
    <mergeCell ref="O22:R22"/>
    <mergeCell ref="B23:E23"/>
    <mergeCell ref="O23:R23"/>
    <mergeCell ref="B24:E24"/>
    <mergeCell ref="G24:J24"/>
    <mergeCell ref="O24:Q24"/>
    <mergeCell ref="B25:D25"/>
    <mergeCell ref="G25:I25"/>
    <mergeCell ref="B19:D19"/>
    <mergeCell ref="G19:I19"/>
    <mergeCell ref="L19:M19"/>
    <mergeCell ref="O19:Q19"/>
    <mergeCell ref="B20:D20"/>
    <mergeCell ref="G20:I20"/>
    <mergeCell ref="O20:Q20"/>
    <mergeCell ref="B17:E17"/>
    <mergeCell ref="G17:J17"/>
    <mergeCell ref="O17:R17"/>
    <mergeCell ref="B18:E18"/>
    <mergeCell ref="G18:J18"/>
    <mergeCell ref="O18:R18"/>
    <mergeCell ref="B15:D15"/>
    <mergeCell ref="G15:I15"/>
    <mergeCell ref="O15:Q15"/>
    <mergeCell ref="B16:D16"/>
    <mergeCell ref="G16:I16"/>
    <mergeCell ref="O16:Q16"/>
    <mergeCell ref="B13:E13"/>
    <mergeCell ref="G13:J13"/>
    <mergeCell ref="L13:M13"/>
    <mergeCell ref="O13:R13"/>
    <mergeCell ref="B14:D14"/>
    <mergeCell ref="G14:I14"/>
    <mergeCell ref="O14:Q14"/>
    <mergeCell ref="B11:D11"/>
    <mergeCell ref="G11:I11"/>
    <mergeCell ref="O11:Q11"/>
    <mergeCell ref="B12:D12"/>
    <mergeCell ref="G12:I12"/>
    <mergeCell ref="O12:Q12"/>
    <mergeCell ref="B9:E9"/>
    <mergeCell ref="G9:J9"/>
    <mergeCell ref="O9:R9"/>
    <mergeCell ref="B10:D10"/>
    <mergeCell ref="G10:I10"/>
    <mergeCell ref="O10:Q10"/>
    <mergeCell ref="B7:E7"/>
    <mergeCell ref="G7:J7"/>
    <mergeCell ref="O7:R7"/>
    <mergeCell ref="B8:E8"/>
    <mergeCell ref="G8:J8"/>
    <mergeCell ref="L8:M8"/>
    <mergeCell ref="O8:R8"/>
    <mergeCell ref="B5:E5"/>
    <mergeCell ref="G5:J5"/>
    <mergeCell ref="L5:M5"/>
    <mergeCell ref="O5:R5"/>
    <mergeCell ref="B6:D6"/>
    <mergeCell ref="G6:I6"/>
    <mergeCell ref="O6:Q6"/>
    <mergeCell ref="B3:E3"/>
    <mergeCell ref="G3:J3"/>
    <mergeCell ref="L3:M3"/>
    <mergeCell ref="O3:R3"/>
    <mergeCell ref="B4:E4"/>
    <mergeCell ref="G4:J4"/>
    <mergeCell ref="O4:R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D28" sqref="D28"/>
    </sheetView>
  </sheetViews>
  <sheetFormatPr defaultRowHeight="15" x14ac:dyDescent="0.25"/>
  <cols>
    <col min="1" max="1" width="17.7109375" customWidth="1"/>
    <col min="3" max="3" width="21.7109375" customWidth="1"/>
    <col min="4" max="4" width="29" customWidth="1"/>
  </cols>
  <sheetData>
    <row r="1" spans="1:9" ht="16.5" thickBot="1" x14ac:dyDescent="0.3">
      <c r="A1" s="125" t="s">
        <v>59</v>
      </c>
    </row>
    <row r="2" spans="1:9" x14ac:dyDescent="0.25">
      <c r="A2" s="4">
        <v>66</v>
      </c>
      <c r="C2" s="129" t="s">
        <v>59</v>
      </c>
      <c r="D2" s="129"/>
      <c r="F2" s="140" t="s">
        <v>205</v>
      </c>
      <c r="G2" s="135"/>
      <c r="H2" s="137" t="s">
        <v>205</v>
      </c>
      <c r="I2" s="137" t="s">
        <v>204</v>
      </c>
    </row>
    <row r="3" spans="1:9" x14ac:dyDescent="0.25">
      <c r="A3" s="4">
        <v>60</v>
      </c>
      <c r="C3" s="126"/>
      <c r="D3" s="126"/>
      <c r="F3" s="136">
        <v>20</v>
      </c>
      <c r="G3" s="126"/>
      <c r="H3" s="138">
        <v>20</v>
      </c>
      <c r="I3" s="126">
        <v>9</v>
      </c>
    </row>
    <row r="4" spans="1:9" x14ac:dyDescent="0.25">
      <c r="A4" s="4">
        <v>98</v>
      </c>
      <c r="C4" s="130" t="s">
        <v>89</v>
      </c>
      <c r="D4" s="132">
        <v>67.646666666666661</v>
      </c>
      <c r="F4" s="136">
        <v>40</v>
      </c>
      <c r="G4" s="126"/>
      <c r="H4" s="138">
        <v>40</v>
      </c>
      <c r="I4" s="126">
        <v>19</v>
      </c>
    </row>
    <row r="5" spans="1:9" x14ac:dyDescent="0.25">
      <c r="A5" s="4">
        <v>73</v>
      </c>
      <c r="C5" s="130" t="s">
        <v>96</v>
      </c>
      <c r="D5" s="132">
        <v>2.5461843482497857</v>
      </c>
      <c r="F5" s="136">
        <v>60</v>
      </c>
      <c r="G5" s="126"/>
      <c r="H5" s="138">
        <v>60</v>
      </c>
      <c r="I5" s="126">
        <v>40</v>
      </c>
    </row>
    <row r="6" spans="1:9" x14ac:dyDescent="0.25">
      <c r="A6" s="4">
        <v>20</v>
      </c>
      <c r="C6" s="130" t="s">
        <v>186</v>
      </c>
      <c r="D6" s="132">
        <v>64</v>
      </c>
      <c r="F6" s="136">
        <v>80</v>
      </c>
      <c r="G6" s="126"/>
      <c r="H6" s="138">
        <v>80</v>
      </c>
      <c r="I6" s="126">
        <v>41</v>
      </c>
    </row>
    <row r="7" spans="1:9" x14ac:dyDescent="0.25">
      <c r="A7" s="4">
        <v>105</v>
      </c>
      <c r="C7" s="130" t="s">
        <v>187</v>
      </c>
      <c r="D7" s="132">
        <v>50</v>
      </c>
      <c r="F7" s="136">
        <v>100</v>
      </c>
      <c r="G7" s="126"/>
      <c r="H7" s="138">
        <v>100</v>
      </c>
      <c r="I7" s="126">
        <v>21</v>
      </c>
    </row>
    <row r="8" spans="1:9" x14ac:dyDescent="0.25">
      <c r="A8" s="4">
        <v>96</v>
      </c>
      <c r="C8" s="130" t="s">
        <v>188</v>
      </c>
      <c r="D8" s="132">
        <v>31.184262221364605</v>
      </c>
      <c r="F8" s="136">
        <v>120</v>
      </c>
      <c r="G8" s="126"/>
      <c r="H8" s="138">
        <v>120</v>
      </c>
      <c r="I8" s="126">
        <v>10</v>
      </c>
    </row>
    <row r="9" spans="1:9" x14ac:dyDescent="0.25">
      <c r="A9" s="4">
        <v>55</v>
      </c>
      <c r="C9" s="130" t="s">
        <v>189</v>
      </c>
      <c r="D9" s="132">
        <v>972.45821029082765</v>
      </c>
      <c r="F9" s="136">
        <v>140</v>
      </c>
      <c r="G9" s="126"/>
      <c r="H9" s="138">
        <v>140</v>
      </c>
      <c r="I9" s="126">
        <v>8</v>
      </c>
    </row>
    <row r="10" spans="1:9" x14ac:dyDescent="0.25">
      <c r="A10" s="4">
        <v>95</v>
      </c>
      <c r="C10" s="130" t="s">
        <v>190</v>
      </c>
      <c r="D10" s="132">
        <v>2.8203041980289028</v>
      </c>
      <c r="F10" s="136">
        <v>160</v>
      </c>
      <c r="G10" s="126"/>
      <c r="H10" s="138">
        <v>160</v>
      </c>
      <c r="I10" s="126">
        <v>0</v>
      </c>
    </row>
    <row r="11" spans="1:9" x14ac:dyDescent="0.25">
      <c r="A11" s="4">
        <v>98</v>
      </c>
      <c r="C11" s="130" t="s">
        <v>191</v>
      </c>
      <c r="D11" s="132">
        <v>1.0528035482115978</v>
      </c>
      <c r="F11" s="136">
        <v>180</v>
      </c>
      <c r="G11" s="126"/>
      <c r="H11" s="138">
        <v>180</v>
      </c>
      <c r="I11" s="126">
        <v>1</v>
      </c>
    </row>
    <row r="12" spans="1:9" x14ac:dyDescent="0.25">
      <c r="A12" s="4">
        <v>50</v>
      </c>
      <c r="C12" s="130" t="s">
        <v>192</v>
      </c>
      <c r="D12" s="132">
        <v>205</v>
      </c>
      <c r="F12" s="136">
        <v>200</v>
      </c>
      <c r="G12" s="126"/>
      <c r="H12" s="138">
        <v>200</v>
      </c>
      <c r="I12" s="126">
        <v>0</v>
      </c>
    </row>
    <row r="13" spans="1:9" ht="15.75" thickBot="1" x14ac:dyDescent="0.3">
      <c r="A13" s="5">
        <v>88</v>
      </c>
      <c r="C13" s="130" t="s">
        <v>193</v>
      </c>
      <c r="D13" s="132">
        <v>11</v>
      </c>
      <c r="F13" s="126"/>
      <c r="G13" s="126"/>
      <c r="H13" s="131" t="s">
        <v>203</v>
      </c>
      <c r="I13" s="127">
        <v>1</v>
      </c>
    </row>
    <row r="14" spans="1:9" x14ac:dyDescent="0.25">
      <c r="A14" s="4">
        <v>74</v>
      </c>
      <c r="C14" s="130" t="s">
        <v>194</v>
      </c>
      <c r="D14" s="132">
        <v>216</v>
      </c>
      <c r="F14" s="126"/>
      <c r="G14" s="126"/>
    </row>
    <row r="15" spans="1:9" x14ac:dyDescent="0.25">
      <c r="A15" s="4">
        <v>61</v>
      </c>
      <c r="C15" s="130" t="s">
        <v>195</v>
      </c>
      <c r="D15" s="132">
        <v>10147</v>
      </c>
      <c r="F15" s="126"/>
      <c r="G15" s="126"/>
    </row>
    <row r="16" spans="1:9" ht="15.75" thickBot="1" x14ac:dyDescent="0.3">
      <c r="A16" s="4">
        <v>99</v>
      </c>
      <c r="C16" s="131" t="s">
        <v>196</v>
      </c>
      <c r="D16" s="133">
        <v>150</v>
      </c>
    </row>
    <row r="17" spans="1:4" x14ac:dyDescent="0.25">
      <c r="A17" s="4">
        <v>26</v>
      </c>
      <c r="C17" s="130" t="s">
        <v>197</v>
      </c>
      <c r="D17" s="7">
        <f>_xlfn.QUARTILE.INC(A1:A151,1)</f>
        <v>49.25</v>
      </c>
    </row>
    <row r="18" spans="1:4" x14ac:dyDescent="0.25">
      <c r="A18" s="4">
        <v>70</v>
      </c>
      <c r="C18" s="130" t="s">
        <v>198</v>
      </c>
      <c r="D18" s="7">
        <f>_xlfn.QUARTILE.INC(A1:A151,3)</f>
        <v>84.5</v>
      </c>
    </row>
    <row r="19" spans="1:4" x14ac:dyDescent="0.25">
      <c r="A19" s="4">
        <v>54</v>
      </c>
      <c r="C19" s="130" t="s">
        <v>199</v>
      </c>
      <c r="D19" s="7">
        <f>D18-D17</f>
        <v>35.25</v>
      </c>
    </row>
    <row r="20" spans="1:4" x14ac:dyDescent="0.25">
      <c r="A20" s="4">
        <v>37</v>
      </c>
      <c r="C20" s="130" t="s">
        <v>200</v>
      </c>
      <c r="D20" s="7">
        <f>D17-(1.5*D19)</f>
        <v>-3.625</v>
      </c>
    </row>
    <row r="21" spans="1:4" x14ac:dyDescent="0.25">
      <c r="A21" s="4">
        <v>95</v>
      </c>
      <c r="C21" s="130" t="s">
        <v>201</v>
      </c>
      <c r="D21" s="7">
        <f>D18+(1.5*D19)</f>
        <v>137.375</v>
      </c>
    </row>
    <row r="22" spans="1:4" ht="15.75" thickBot="1" x14ac:dyDescent="0.3">
      <c r="A22" s="4">
        <v>30</v>
      </c>
      <c r="C22" s="131" t="s">
        <v>202</v>
      </c>
      <c r="D22" s="134" t="s">
        <v>21</v>
      </c>
    </row>
    <row r="23" spans="1:4" x14ac:dyDescent="0.25">
      <c r="A23" s="4">
        <v>61</v>
      </c>
    </row>
    <row r="24" spans="1:4" x14ac:dyDescent="0.25">
      <c r="A24" s="4">
        <v>86</v>
      </c>
    </row>
    <row r="25" spans="1:4" x14ac:dyDescent="0.25">
      <c r="A25" s="4">
        <v>70</v>
      </c>
    </row>
    <row r="26" spans="1:4" x14ac:dyDescent="0.25">
      <c r="A26" s="4">
        <v>55</v>
      </c>
    </row>
    <row r="27" spans="1:4" x14ac:dyDescent="0.25">
      <c r="A27" s="4">
        <v>55</v>
      </c>
    </row>
    <row r="28" spans="1:4" x14ac:dyDescent="0.25">
      <c r="A28" s="4">
        <v>65</v>
      </c>
    </row>
    <row r="29" spans="1:4" x14ac:dyDescent="0.25">
      <c r="A29" s="4">
        <v>78</v>
      </c>
    </row>
    <row r="30" spans="1:4" x14ac:dyDescent="0.25">
      <c r="A30" s="4">
        <v>72</v>
      </c>
    </row>
    <row r="31" spans="1:4" x14ac:dyDescent="0.25">
      <c r="A31" s="4">
        <v>75</v>
      </c>
    </row>
    <row r="32" spans="1:4" x14ac:dyDescent="0.25">
      <c r="A32" s="4">
        <v>50</v>
      </c>
    </row>
    <row r="33" spans="1:1" x14ac:dyDescent="0.25">
      <c r="A33" s="4">
        <v>55</v>
      </c>
    </row>
    <row r="34" spans="1:1" x14ac:dyDescent="0.25">
      <c r="A34" s="4">
        <v>75</v>
      </c>
    </row>
    <row r="35" spans="1:1" x14ac:dyDescent="0.25">
      <c r="A35" s="4">
        <v>96</v>
      </c>
    </row>
    <row r="36" spans="1:1" x14ac:dyDescent="0.25">
      <c r="A36" s="4">
        <v>50</v>
      </c>
    </row>
    <row r="37" spans="1:1" x14ac:dyDescent="0.25">
      <c r="A37" s="4">
        <v>74</v>
      </c>
    </row>
    <row r="38" spans="1:1" x14ac:dyDescent="0.25">
      <c r="A38" s="4">
        <v>117</v>
      </c>
    </row>
    <row r="39" spans="1:1" x14ac:dyDescent="0.25">
      <c r="A39" s="4">
        <v>64</v>
      </c>
    </row>
    <row r="40" spans="1:1" x14ac:dyDescent="0.25">
      <c r="A40" s="4">
        <v>90</v>
      </c>
    </row>
    <row r="41" spans="1:1" x14ac:dyDescent="0.25">
      <c r="A41" s="4">
        <v>51</v>
      </c>
    </row>
    <row r="42" spans="1:1" x14ac:dyDescent="0.25">
      <c r="A42" s="4">
        <v>81</v>
      </c>
    </row>
    <row r="43" spans="1:1" x14ac:dyDescent="0.25">
      <c r="A43" s="4">
        <v>55</v>
      </c>
    </row>
    <row r="44" spans="1:1" x14ac:dyDescent="0.25">
      <c r="A44" s="4">
        <v>78</v>
      </c>
    </row>
    <row r="45" spans="1:1" x14ac:dyDescent="0.25">
      <c r="A45" s="5">
        <v>60</v>
      </c>
    </row>
    <row r="46" spans="1:1" x14ac:dyDescent="0.25">
      <c r="A46" s="4">
        <v>64</v>
      </c>
    </row>
    <row r="47" spans="1:1" x14ac:dyDescent="0.25">
      <c r="A47" s="4">
        <v>101</v>
      </c>
    </row>
    <row r="48" spans="1:1" x14ac:dyDescent="0.25">
      <c r="A48" s="4">
        <v>57</v>
      </c>
    </row>
    <row r="49" spans="1:1" x14ac:dyDescent="0.25">
      <c r="A49" s="4">
        <v>54</v>
      </c>
    </row>
    <row r="50" spans="1:1" x14ac:dyDescent="0.25">
      <c r="A50" s="4">
        <v>71</v>
      </c>
    </row>
    <row r="51" spans="1:1" x14ac:dyDescent="0.25">
      <c r="A51" s="4">
        <v>77</v>
      </c>
    </row>
    <row r="52" spans="1:1" x14ac:dyDescent="0.25">
      <c r="A52" s="4">
        <v>70</v>
      </c>
    </row>
    <row r="53" spans="1:1" x14ac:dyDescent="0.25">
      <c r="A53" s="4">
        <v>50</v>
      </c>
    </row>
    <row r="54" spans="1:1" x14ac:dyDescent="0.25">
      <c r="A54" s="4">
        <v>58</v>
      </c>
    </row>
    <row r="55" spans="1:1" x14ac:dyDescent="0.25">
      <c r="A55" s="4">
        <v>55</v>
      </c>
    </row>
    <row r="56" spans="1:1" x14ac:dyDescent="0.25">
      <c r="A56" s="4">
        <v>49</v>
      </c>
    </row>
    <row r="57" spans="1:1" x14ac:dyDescent="0.25">
      <c r="A57" s="4">
        <v>72</v>
      </c>
    </row>
    <row r="58" spans="1:1" x14ac:dyDescent="0.25">
      <c r="A58" s="4">
        <v>62</v>
      </c>
    </row>
    <row r="59" spans="1:1" x14ac:dyDescent="0.25">
      <c r="A59" s="4">
        <v>50</v>
      </c>
    </row>
    <row r="60" spans="1:1" x14ac:dyDescent="0.25">
      <c r="A60" s="4">
        <v>86</v>
      </c>
    </row>
    <row r="61" spans="1:1" x14ac:dyDescent="0.25">
      <c r="A61" s="4">
        <v>100</v>
      </c>
    </row>
    <row r="62" spans="1:1" x14ac:dyDescent="0.25">
      <c r="A62" s="4">
        <v>78</v>
      </c>
    </row>
    <row r="63" spans="1:1" x14ac:dyDescent="0.25">
      <c r="A63" s="5">
        <v>71</v>
      </c>
    </row>
    <row r="64" spans="1:1" x14ac:dyDescent="0.25">
      <c r="A64" s="5">
        <v>46</v>
      </c>
    </row>
    <row r="65" spans="1:1" x14ac:dyDescent="0.25">
      <c r="A65" s="4">
        <v>83</v>
      </c>
    </row>
    <row r="66" spans="1:1" x14ac:dyDescent="0.25">
      <c r="A66" s="4">
        <v>11</v>
      </c>
    </row>
    <row r="67" spans="1:1" x14ac:dyDescent="0.25">
      <c r="A67" s="4">
        <v>40</v>
      </c>
    </row>
    <row r="68" spans="1:1" x14ac:dyDescent="0.25">
      <c r="A68" s="4">
        <v>72</v>
      </c>
    </row>
    <row r="69" spans="1:1" x14ac:dyDescent="0.25">
      <c r="A69" s="4">
        <v>85</v>
      </c>
    </row>
    <row r="70" spans="1:1" x14ac:dyDescent="0.25">
      <c r="A70" s="4">
        <v>79</v>
      </c>
    </row>
    <row r="71" spans="1:1" x14ac:dyDescent="0.25">
      <c r="A71" s="4">
        <v>65</v>
      </c>
    </row>
    <row r="72" spans="1:1" x14ac:dyDescent="0.25">
      <c r="A72" s="5">
        <v>87</v>
      </c>
    </row>
    <row r="73" spans="1:1" x14ac:dyDescent="0.25">
      <c r="A73" s="4">
        <v>70</v>
      </c>
    </row>
    <row r="74" spans="1:1" x14ac:dyDescent="0.25">
      <c r="A74" s="4">
        <v>82</v>
      </c>
    </row>
    <row r="75" spans="1:1" x14ac:dyDescent="0.25">
      <c r="A75" s="4">
        <v>74</v>
      </c>
    </row>
    <row r="76" spans="1:1" x14ac:dyDescent="0.25">
      <c r="A76" s="4">
        <v>50</v>
      </c>
    </row>
    <row r="77" spans="1:1" x14ac:dyDescent="0.25">
      <c r="A77" s="4">
        <v>25</v>
      </c>
    </row>
    <row r="78" spans="1:1" x14ac:dyDescent="0.25">
      <c r="A78" s="4">
        <v>50</v>
      </c>
    </row>
    <row r="79" spans="1:1" x14ac:dyDescent="0.25">
      <c r="A79" s="5">
        <v>45</v>
      </c>
    </row>
    <row r="80" spans="1:1" x14ac:dyDescent="0.25">
      <c r="A80" s="4">
        <v>95</v>
      </c>
    </row>
    <row r="81" spans="1:1" x14ac:dyDescent="0.25">
      <c r="A81" s="4">
        <v>30</v>
      </c>
    </row>
    <row r="82" spans="1:1" x14ac:dyDescent="0.25">
      <c r="A82" s="4">
        <v>50</v>
      </c>
    </row>
    <row r="83" spans="1:1" x14ac:dyDescent="0.25">
      <c r="A83" s="4">
        <v>50</v>
      </c>
    </row>
    <row r="84" spans="1:1" x14ac:dyDescent="0.25">
      <c r="A84" s="4">
        <v>74</v>
      </c>
    </row>
    <row r="85" spans="1:1" x14ac:dyDescent="0.25">
      <c r="A85" s="4">
        <v>20</v>
      </c>
    </row>
    <row r="86" spans="1:1" x14ac:dyDescent="0.25">
      <c r="A86" s="4">
        <v>166</v>
      </c>
    </row>
    <row r="87" spans="1:1" x14ac:dyDescent="0.25">
      <c r="A87" s="4">
        <v>131</v>
      </c>
    </row>
    <row r="88" spans="1:1" x14ac:dyDescent="0.25">
      <c r="A88" s="4">
        <v>49</v>
      </c>
    </row>
    <row r="89" spans="1:1" x14ac:dyDescent="0.25">
      <c r="A89" s="4">
        <v>121</v>
      </c>
    </row>
    <row r="90" spans="1:1" x14ac:dyDescent="0.25">
      <c r="A90" s="4">
        <v>30</v>
      </c>
    </row>
    <row r="91" spans="1:1" x14ac:dyDescent="0.25">
      <c r="A91" s="4">
        <v>68</v>
      </c>
    </row>
    <row r="92" spans="1:1" x14ac:dyDescent="0.25">
      <c r="A92" s="4">
        <v>58</v>
      </c>
    </row>
    <row r="93" spans="1:1" x14ac:dyDescent="0.25">
      <c r="A93" s="4">
        <v>66</v>
      </c>
    </row>
    <row r="94" spans="1:1" x14ac:dyDescent="0.25">
      <c r="A94" s="4">
        <v>128</v>
      </c>
    </row>
    <row r="95" spans="1:1" x14ac:dyDescent="0.25">
      <c r="A95" s="4">
        <v>68</v>
      </c>
    </row>
    <row r="96" spans="1:1" x14ac:dyDescent="0.25">
      <c r="A96" s="4">
        <v>79</v>
      </c>
    </row>
    <row r="97" spans="1:1" x14ac:dyDescent="0.25">
      <c r="A97" s="4">
        <v>42</v>
      </c>
    </row>
    <row r="98" spans="1:1" x14ac:dyDescent="0.25">
      <c r="A98" s="4">
        <v>44</v>
      </c>
    </row>
    <row r="99" spans="1:1" x14ac:dyDescent="0.25">
      <c r="A99" s="5">
        <v>60</v>
      </c>
    </row>
    <row r="100" spans="1:1" x14ac:dyDescent="0.25">
      <c r="A100" s="4">
        <v>20</v>
      </c>
    </row>
    <row r="101" spans="1:1" x14ac:dyDescent="0.25">
      <c r="A101" s="4">
        <v>20</v>
      </c>
    </row>
    <row r="102" spans="1:1" x14ac:dyDescent="0.25">
      <c r="A102" s="4">
        <v>131</v>
      </c>
    </row>
    <row r="103" spans="1:1" x14ac:dyDescent="0.25">
      <c r="A103" s="4">
        <v>98</v>
      </c>
    </row>
    <row r="104" spans="1:1" x14ac:dyDescent="0.25">
      <c r="A104" s="4">
        <v>62</v>
      </c>
    </row>
    <row r="105" spans="1:1" x14ac:dyDescent="0.25">
      <c r="A105" s="4">
        <v>28</v>
      </c>
    </row>
    <row r="106" spans="1:1" x14ac:dyDescent="0.25">
      <c r="A106" s="4">
        <v>40</v>
      </c>
    </row>
    <row r="107" spans="1:1" x14ac:dyDescent="0.25">
      <c r="A107" s="4">
        <v>40</v>
      </c>
    </row>
    <row r="108" spans="1:1" x14ac:dyDescent="0.25">
      <c r="A108" s="4">
        <v>57</v>
      </c>
    </row>
    <row r="109" spans="1:1" x14ac:dyDescent="0.25">
      <c r="A109" s="4">
        <v>40</v>
      </c>
    </row>
    <row r="110" spans="1:1" x14ac:dyDescent="0.25">
      <c r="A110" s="4">
        <v>44</v>
      </c>
    </row>
    <row r="111" spans="1:1" x14ac:dyDescent="0.25">
      <c r="A111" s="4">
        <v>20</v>
      </c>
    </row>
    <row r="112" spans="1:1" x14ac:dyDescent="0.25">
      <c r="A112" s="4">
        <v>110</v>
      </c>
    </row>
    <row r="113" spans="1:1" x14ac:dyDescent="0.25">
      <c r="A113" s="4">
        <v>102</v>
      </c>
    </row>
    <row r="114" spans="1:1" x14ac:dyDescent="0.25">
      <c r="A114" s="5">
        <v>59</v>
      </c>
    </row>
    <row r="115" spans="1:1" x14ac:dyDescent="0.25">
      <c r="A115" s="4">
        <v>111</v>
      </c>
    </row>
    <row r="116" spans="1:1" x14ac:dyDescent="0.25">
      <c r="A116" s="4">
        <v>106</v>
      </c>
    </row>
    <row r="117" spans="1:1" x14ac:dyDescent="0.25">
      <c r="A117" s="4">
        <v>61</v>
      </c>
    </row>
    <row r="118" spans="1:1" x14ac:dyDescent="0.25">
      <c r="A118" s="4">
        <v>126</v>
      </c>
    </row>
    <row r="119" spans="1:1" x14ac:dyDescent="0.25">
      <c r="A119" s="4">
        <v>16</v>
      </c>
    </row>
    <row r="120" spans="1:1" x14ac:dyDescent="0.25">
      <c r="A120" s="4">
        <v>31</v>
      </c>
    </row>
    <row r="121" spans="1:1" x14ac:dyDescent="0.25">
      <c r="A121" s="4">
        <v>41</v>
      </c>
    </row>
    <row r="122" spans="1:1" x14ac:dyDescent="0.25">
      <c r="A122" s="4">
        <v>40</v>
      </c>
    </row>
    <row r="123" spans="1:1" x14ac:dyDescent="0.25">
      <c r="A123" s="4">
        <v>104</v>
      </c>
    </row>
    <row r="124" spans="1:1" x14ac:dyDescent="0.25">
      <c r="A124" s="4">
        <v>123</v>
      </c>
    </row>
    <row r="125" spans="1:1" x14ac:dyDescent="0.25">
      <c r="A125" s="4">
        <v>20</v>
      </c>
    </row>
    <row r="126" spans="1:1" x14ac:dyDescent="0.25">
      <c r="A126" s="4">
        <v>45</v>
      </c>
    </row>
    <row r="127" spans="1:1" x14ac:dyDescent="0.25">
      <c r="A127" s="4">
        <v>101</v>
      </c>
    </row>
    <row r="128" spans="1:1" x14ac:dyDescent="0.25">
      <c r="A128" s="4">
        <v>30</v>
      </c>
    </row>
    <row r="129" spans="1:1" x14ac:dyDescent="0.25">
      <c r="A129" s="4">
        <v>30</v>
      </c>
    </row>
    <row r="130" spans="1:1" x14ac:dyDescent="0.25">
      <c r="A130" s="4">
        <v>32</v>
      </c>
    </row>
    <row r="131" spans="1:1" x14ac:dyDescent="0.25">
      <c r="A131" s="4">
        <v>47</v>
      </c>
    </row>
    <row r="132" spans="1:1" x14ac:dyDescent="0.25">
      <c r="A132" s="4">
        <v>59</v>
      </c>
    </row>
    <row r="133" spans="1:1" x14ac:dyDescent="0.25">
      <c r="A133" s="4">
        <v>59</v>
      </c>
    </row>
    <row r="134" spans="1:1" x14ac:dyDescent="0.25">
      <c r="A134" s="4">
        <v>216</v>
      </c>
    </row>
    <row r="135" spans="1:1" x14ac:dyDescent="0.25">
      <c r="A135" s="4">
        <v>58</v>
      </c>
    </row>
    <row r="136" spans="1:1" x14ac:dyDescent="0.25">
      <c r="A136" s="4">
        <v>113</v>
      </c>
    </row>
    <row r="137" spans="1:1" x14ac:dyDescent="0.25">
      <c r="A137" s="4">
        <v>20</v>
      </c>
    </row>
    <row r="138" spans="1:1" x14ac:dyDescent="0.25">
      <c r="A138" s="4">
        <v>71</v>
      </c>
    </row>
    <row r="139" spans="1:1" x14ac:dyDescent="0.25">
      <c r="A139" s="4">
        <v>77</v>
      </c>
    </row>
    <row r="140" spans="1:1" x14ac:dyDescent="0.25">
      <c r="A140" s="4">
        <v>70</v>
      </c>
    </row>
    <row r="141" spans="1:1" x14ac:dyDescent="0.25">
      <c r="A141" s="4">
        <v>61</v>
      </c>
    </row>
    <row r="142" spans="1:1" x14ac:dyDescent="0.25">
      <c r="A142" s="4">
        <v>30</v>
      </c>
    </row>
    <row r="143" spans="1:1" x14ac:dyDescent="0.25">
      <c r="A143" s="4">
        <v>70</v>
      </c>
    </row>
    <row r="144" spans="1:1" x14ac:dyDescent="0.25">
      <c r="A144" s="4">
        <v>95</v>
      </c>
    </row>
    <row r="145" spans="1:1" x14ac:dyDescent="0.25">
      <c r="A145" s="5">
        <v>100</v>
      </c>
    </row>
    <row r="146" spans="1:1" x14ac:dyDescent="0.25">
      <c r="A146" s="4">
        <v>30</v>
      </c>
    </row>
    <row r="147" spans="1:1" x14ac:dyDescent="0.25">
      <c r="A147" s="4">
        <v>64</v>
      </c>
    </row>
    <row r="148" spans="1:1" x14ac:dyDescent="0.25">
      <c r="A148" s="4">
        <v>124</v>
      </c>
    </row>
    <row r="149" spans="1:1" x14ac:dyDescent="0.25">
      <c r="A149" s="4">
        <v>55</v>
      </c>
    </row>
    <row r="150" spans="1:1" x14ac:dyDescent="0.25">
      <c r="A150" s="4">
        <v>38</v>
      </c>
    </row>
    <row r="151" spans="1:1" x14ac:dyDescent="0.25">
      <c r="A151" s="4">
        <v>121</v>
      </c>
    </row>
  </sheetData>
  <sortState ref="H3:H12">
    <sortCondition ref="H20"/>
  </sortState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D25" sqref="D25"/>
    </sheetView>
  </sheetViews>
  <sheetFormatPr defaultRowHeight="15" x14ac:dyDescent="0.25"/>
  <cols>
    <col min="1" max="1" width="22" customWidth="1"/>
    <col min="3" max="3" width="16.7109375" customWidth="1"/>
    <col min="4" max="4" width="18.140625" customWidth="1"/>
    <col min="6" max="6" width="29.7109375" customWidth="1"/>
    <col min="7" max="7" width="32.5703125" customWidth="1"/>
    <col min="10" max="10" width="11.140625" customWidth="1"/>
  </cols>
  <sheetData>
    <row r="1" spans="1:12" ht="16.5" thickBot="1" x14ac:dyDescent="0.3">
      <c r="A1" s="125" t="s">
        <v>60</v>
      </c>
    </row>
    <row r="2" spans="1:12" x14ac:dyDescent="0.25">
      <c r="A2" s="4">
        <v>15</v>
      </c>
      <c r="C2" s="129" t="s">
        <v>60</v>
      </c>
      <c r="D2" s="128"/>
      <c r="F2" s="150" t="s">
        <v>97</v>
      </c>
      <c r="G2" s="151"/>
      <c r="I2" s="137" t="s">
        <v>244</v>
      </c>
      <c r="J2" s="137" t="s">
        <v>204</v>
      </c>
      <c r="L2" s="140" t="s">
        <v>244</v>
      </c>
    </row>
    <row r="3" spans="1:12" x14ac:dyDescent="0.25">
      <c r="A3" s="4">
        <v>10</v>
      </c>
      <c r="C3" s="126"/>
      <c r="D3" s="126"/>
      <c r="F3" s="10"/>
      <c r="G3" s="11"/>
      <c r="I3" s="138">
        <v>0</v>
      </c>
      <c r="J3" s="126">
        <v>28</v>
      </c>
      <c r="L3" s="136">
        <v>0</v>
      </c>
    </row>
    <row r="4" spans="1:12" x14ac:dyDescent="0.25">
      <c r="A4" s="4">
        <v>10</v>
      </c>
      <c r="C4" s="130" t="s">
        <v>89</v>
      </c>
      <c r="D4" s="132">
        <v>16.8</v>
      </c>
      <c r="F4" s="146" t="s">
        <v>12</v>
      </c>
      <c r="G4" s="147"/>
      <c r="I4" s="138">
        <v>10</v>
      </c>
      <c r="J4" s="126">
        <v>44</v>
      </c>
      <c r="L4" s="136">
        <v>10</v>
      </c>
    </row>
    <row r="5" spans="1:12" x14ac:dyDescent="0.25">
      <c r="A5" s="4">
        <v>0</v>
      </c>
      <c r="C5" s="130" t="s">
        <v>96</v>
      </c>
      <c r="D5" s="132">
        <v>1.3186665354695772</v>
      </c>
      <c r="F5" s="14" t="s">
        <v>99</v>
      </c>
      <c r="G5" s="15">
        <v>16.149999999999999</v>
      </c>
      <c r="I5" s="138">
        <v>20</v>
      </c>
      <c r="J5" s="126">
        <v>40</v>
      </c>
      <c r="L5" s="136">
        <v>20</v>
      </c>
    </row>
    <row r="6" spans="1:12" x14ac:dyDescent="0.25">
      <c r="A6" s="4">
        <v>5</v>
      </c>
      <c r="C6" s="130" t="s">
        <v>186</v>
      </c>
      <c r="D6" s="132">
        <v>15</v>
      </c>
      <c r="F6" s="14" t="s">
        <v>101</v>
      </c>
      <c r="G6" s="15">
        <v>16.8</v>
      </c>
      <c r="I6" s="138">
        <v>30</v>
      </c>
      <c r="J6" s="126">
        <v>1</v>
      </c>
      <c r="L6" s="136">
        <v>30</v>
      </c>
    </row>
    <row r="7" spans="1:12" x14ac:dyDescent="0.25">
      <c r="A7" s="4">
        <v>35</v>
      </c>
      <c r="C7" s="130" t="s">
        <v>187</v>
      </c>
      <c r="D7" s="132">
        <v>5</v>
      </c>
      <c r="F7" s="14" t="s">
        <v>100</v>
      </c>
      <c r="G7" s="15">
        <v>150</v>
      </c>
      <c r="I7" s="138">
        <v>40</v>
      </c>
      <c r="J7" s="126">
        <v>22</v>
      </c>
      <c r="L7" s="136">
        <v>40</v>
      </c>
    </row>
    <row r="8" spans="1:12" x14ac:dyDescent="0.25">
      <c r="A8" s="4">
        <v>40</v>
      </c>
      <c r="C8" s="130" t="s">
        <v>188</v>
      </c>
      <c r="D8" s="132">
        <v>16.150300763920796</v>
      </c>
      <c r="F8" s="14" t="s">
        <v>103</v>
      </c>
      <c r="G8" s="17">
        <v>0.95</v>
      </c>
      <c r="I8" s="138">
        <v>50</v>
      </c>
      <c r="J8" s="126">
        <v>13</v>
      </c>
      <c r="L8" s="136">
        <v>50</v>
      </c>
    </row>
    <row r="9" spans="1:12" x14ac:dyDescent="0.25">
      <c r="A9" s="4">
        <v>35</v>
      </c>
      <c r="C9" s="130" t="s">
        <v>189</v>
      </c>
      <c r="D9" s="132">
        <v>260.83221476510067</v>
      </c>
      <c r="F9" s="19"/>
      <c r="G9" s="20"/>
      <c r="I9" s="138">
        <v>60</v>
      </c>
      <c r="J9" s="126">
        <v>2</v>
      </c>
      <c r="L9" s="136">
        <v>60</v>
      </c>
    </row>
    <row r="10" spans="1:12" ht="15.75" thickBot="1" x14ac:dyDescent="0.3">
      <c r="A10" s="4">
        <v>10</v>
      </c>
      <c r="C10" s="130" t="s">
        <v>190</v>
      </c>
      <c r="D10" s="132">
        <v>-0.22384093680590444</v>
      </c>
      <c r="F10" s="146" t="s">
        <v>104</v>
      </c>
      <c r="G10" s="147"/>
      <c r="I10" s="131" t="s">
        <v>203</v>
      </c>
      <c r="J10" s="127">
        <v>0</v>
      </c>
    </row>
    <row r="11" spans="1:12" x14ac:dyDescent="0.25">
      <c r="A11" s="4">
        <v>20</v>
      </c>
      <c r="C11" s="130" t="s">
        <v>191</v>
      </c>
      <c r="D11" s="132">
        <v>0.93252533499152401</v>
      </c>
      <c r="F11" s="14" t="s">
        <v>105</v>
      </c>
      <c r="G11" s="22">
        <f>G5/SQRT(G7)</f>
        <v>1.3186419781982774</v>
      </c>
    </row>
    <row r="12" spans="1:12" x14ac:dyDescent="0.25">
      <c r="A12" s="4">
        <v>20</v>
      </c>
      <c r="C12" s="130" t="s">
        <v>192</v>
      </c>
      <c r="D12" s="132">
        <v>60</v>
      </c>
      <c r="F12" s="14" t="s">
        <v>107</v>
      </c>
      <c r="G12" s="21">
        <f>G7-1</f>
        <v>149</v>
      </c>
    </row>
    <row r="13" spans="1:12" x14ac:dyDescent="0.25">
      <c r="A13" s="4">
        <v>15</v>
      </c>
      <c r="C13" s="130" t="s">
        <v>193</v>
      </c>
      <c r="D13" s="132">
        <v>0</v>
      </c>
      <c r="F13" s="24" t="s">
        <v>109</v>
      </c>
      <c r="G13" s="22">
        <f>TINV(1-G8,G12)</f>
        <v>1.976013177689196</v>
      </c>
    </row>
    <row r="14" spans="1:12" x14ac:dyDescent="0.25">
      <c r="A14" s="4">
        <v>35</v>
      </c>
      <c r="C14" s="130" t="s">
        <v>194</v>
      </c>
      <c r="D14" s="132">
        <v>60</v>
      </c>
      <c r="F14" s="14" t="s">
        <v>111</v>
      </c>
      <c r="G14" s="22">
        <f>G13*G11</f>
        <v>2.6056539255739457</v>
      </c>
    </row>
    <row r="15" spans="1:12" x14ac:dyDescent="0.25">
      <c r="A15" s="4">
        <v>0</v>
      </c>
      <c r="C15" s="130" t="s">
        <v>195</v>
      </c>
      <c r="D15" s="132">
        <v>2520</v>
      </c>
      <c r="F15" s="25"/>
      <c r="G15" s="26"/>
    </row>
    <row r="16" spans="1:12" ht="15.75" thickBot="1" x14ac:dyDescent="0.3">
      <c r="A16" s="4">
        <v>20</v>
      </c>
      <c r="C16" s="131" t="s">
        <v>196</v>
      </c>
      <c r="D16" s="133">
        <v>150</v>
      </c>
      <c r="F16" s="146" t="s">
        <v>112</v>
      </c>
      <c r="G16" s="147"/>
    </row>
    <row r="17" spans="1:7" x14ac:dyDescent="0.25">
      <c r="A17" s="4">
        <v>15</v>
      </c>
      <c r="C17" s="130" t="s">
        <v>197</v>
      </c>
      <c r="D17" s="7">
        <f>_xlfn.QUARTILE.INC(A2:A151,1)</f>
        <v>5</v>
      </c>
      <c r="F17" s="14" t="s">
        <v>113</v>
      </c>
      <c r="G17" s="27">
        <f>G6-G14</f>
        <v>14.194346074426054</v>
      </c>
    </row>
    <row r="18" spans="1:7" ht="15.75" thickBot="1" x14ac:dyDescent="0.3">
      <c r="A18" s="4">
        <v>0</v>
      </c>
      <c r="C18" s="130" t="s">
        <v>198</v>
      </c>
      <c r="D18" s="7">
        <f>_xlfn.QUARTILE.INC(A2:A151,3)</f>
        <v>23.75</v>
      </c>
      <c r="F18" s="29" t="s">
        <v>114</v>
      </c>
      <c r="G18" s="30">
        <f>G6+G14</f>
        <v>19.405653925573947</v>
      </c>
    </row>
    <row r="19" spans="1:7" x14ac:dyDescent="0.25">
      <c r="A19" s="4">
        <v>15</v>
      </c>
      <c r="C19" s="130" t="s">
        <v>199</v>
      </c>
      <c r="D19" s="7">
        <f>D18-D17</f>
        <v>18.75</v>
      </c>
    </row>
    <row r="20" spans="1:7" x14ac:dyDescent="0.25">
      <c r="A20" s="4">
        <v>0</v>
      </c>
      <c r="C20" s="130" t="s">
        <v>200</v>
      </c>
      <c r="D20" s="7">
        <f>D17-1.5*D19</f>
        <v>-23.125</v>
      </c>
    </row>
    <row r="21" spans="1:7" x14ac:dyDescent="0.25">
      <c r="A21" s="4">
        <v>15</v>
      </c>
      <c r="C21" s="130" t="s">
        <v>201</v>
      </c>
      <c r="D21" s="7">
        <f>D18+1.5*D19</f>
        <v>51.875</v>
      </c>
    </row>
    <row r="22" spans="1:7" x14ac:dyDescent="0.25">
      <c r="A22" s="4">
        <v>5</v>
      </c>
      <c r="C22" s="223" t="s">
        <v>202</v>
      </c>
      <c r="D22" s="224" t="s">
        <v>21</v>
      </c>
    </row>
    <row r="23" spans="1:7" x14ac:dyDescent="0.25">
      <c r="A23" s="4">
        <v>0</v>
      </c>
    </row>
    <row r="24" spans="1:7" x14ac:dyDescent="0.25">
      <c r="A24" s="4">
        <v>5</v>
      </c>
    </row>
    <row r="25" spans="1:7" x14ac:dyDescent="0.25">
      <c r="A25" s="4">
        <v>0</v>
      </c>
    </row>
    <row r="26" spans="1:7" x14ac:dyDescent="0.25">
      <c r="A26" s="4">
        <v>0</v>
      </c>
    </row>
    <row r="27" spans="1:7" x14ac:dyDescent="0.25">
      <c r="A27" s="4">
        <v>20</v>
      </c>
    </row>
    <row r="28" spans="1:7" x14ac:dyDescent="0.25">
      <c r="A28" s="4">
        <v>15</v>
      </c>
    </row>
    <row r="29" spans="1:7" x14ac:dyDescent="0.25">
      <c r="A29" s="4">
        <v>10</v>
      </c>
    </row>
    <row r="30" spans="1:7" x14ac:dyDescent="0.25">
      <c r="A30" s="4">
        <v>5</v>
      </c>
    </row>
    <row r="31" spans="1:7" x14ac:dyDescent="0.25">
      <c r="A31" s="4">
        <v>5</v>
      </c>
    </row>
    <row r="32" spans="1:7" x14ac:dyDescent="0.25">
      <c r="A32" s="4">
        <v>25</v>
      </c>
    </row>
    <row r="33" spans="1:1" x14ac:dyDescent="0.25">
      <c r="A33" s="4">
        <v>10</v>
      </c>
    </row>
    <row r="34" spans="1:1" x14ac:dyDescent="0.25">
      <c r="A34" s="4">
        <v>15</v>
      </c>
    </row>
    <row r="35" spans="1:1" x14ac:dyDescent="0.25">
      <c r="A35" s="4">
        <v>5</v>
      </c>
    </row>
    <row r="36" spans="1:1" x14ac:dyDescent="0.25">
      <c r="A36" s="4">
        <v>20</v>
      </c>
    </row>
    <row r="37" spans="1:1" x14ac:dyDescent="0.25">
      <c r="A37" s="4">
        <v>5</v>
      </c>
    </row>
    <row r="38" spans="1:1" x14ac:dyDescent="0.25">
      <c r="A38" s="4">
        <v>5</v>
      </c>
    </row>
    <row r="39" spans="1:1" x14ac:dyDescent="0.25">
      <c r="A39" s="4">
        <v>35</v>
      </c>
    </row>
    <row r="40" spans="1:1" x14ac:dyDescent="0.25">
      <c r="A40" s="4">
        <v>10</v>
      </c>
    </row>
    <row r="41" spans="1:1" x14ac:dyDescent="0.25">
      <c r="A41" s="4">
        <v>0</v>
      </c>
    </row>
    <row r="42" spans="1:1" x14ac:dyDescent="0.25">
      <c r="A42" s="4">
        <v>5</v>
      </c>
    </row>
    <row r="43" spans="1:1" x14ac:dyDescent="0.25">
      <c r="A43" s="4">
        <v>5</v>
      </c>
    </row>
    <row r="44" spans="1:1" x14ac:dyDescent="0.25">
      <c r="A44" s="4">
        <v>50</v>
      </c>
    </row>
    <row r="45" spans="1:1" x14ac:dyDescent="0.25">
      <c r="A45" s="4">
        <v>0</v>
      </c>
    </row>
    <row r="46" spans="1:1" x14ac:dyDescent="0.25">
      <c r="A46" s="4">
        <v>15</v>
      </c>
    </row>
    <row r="47" spans="1:1" x14ac:dyDescent="0.25">
      <c r="A47" s="4">
        <v>5</v>
      </c>
    </row>
    <row r="48" spans="1:1" x14ac:dyDescent="0.25">
      <c r="A48" s="4">
        <v>15</v>
      </c>
    </row>
    <row r="49" spans="1:1" x14ac:dyDescent="0.25">
      <c r="A49" s="4">
        <v>20</v>
      </c>
    </row>
    <row r="50" spans="1:1" x14ac:dyDescent="0.25">
      <c r="A50" s="4">
        <v>20</v>
      </c>
    </row>
    <row r="51" spans="1:1" x14ac:dyDescent="0.25">
      <c r="A51" s="4">
        <v>0</v>
      </c>
    </row>
    <row r="52" spans="1:1" x14ac:dyDescent="0.25">
      <c r="A52" s="4">
        <v>50</v>
      </c>
    </row>
    <row r="53" spans="1:1" x14ac:dyDescent="0.25">
      <c r="A53" s="4">
        <v>5</v>
      </c>
    </row>
    <row r="54" spans="1:1" x14ac:dyDescent="0.25">
      <c r="A54" s="4">
        <v>5</v>
      </c>
    </row>
    <row r="55" spans="1:1" x14ac:dyDescent="0.25">
      <c r="A55" s="4">
        <v>0</v>
      </c>
    </row>
    <row r="56" spans="1:1" x14ac:dyDescent="0.25">
      <c r="A56" s="4">
        <v>15</v>
      </c>
    </row>
    <row r="57" spans="1:1" x14ac:dyDescent="0.25">
      <c r="A57" s="4">
        <v>5</v>
      </c>
    </row>
    <row r="58" spans="1:1" x14ac:dyDescent="0.25">
      <c r="A58" s="4">
        <v>40</v>
      </c>
    </row>
    <row r="59" spans="1:1" x14ac:dyDescent="0.25">
      <c r="A59" s="4">
        <v>50</v>
      </c>
    </row>
    <row r="60" spans="1:1" x14ac:dyDescent="0.25">
      <c r="A60" s="4">
        <v>10</v>
      </c>
    </row>
    <row r="61" spans="1:1" x14ac:dyDescent="0.25">
      <c r="A61" s="4">
        <v>15</v>
      </c>
    </row>
    <row r="62" spans="1:1" x14ac:dyDescent="0.25">
      <c r="A62" s="4">
        <v>35</v>
      </c>
    </row>
    <row r="63" spans="1:1" x14ac:dyDescent="0.25">
      <c r="A63" s="4">
        <v>15</v>
      </c>
    </row>
    <row r="64" spans="1:1" x14ac:dyDescent="0.25">
      <c r="A64" s="4">
        <v>5</v>
      </c>
    </row>
    <row r="65" spans="1:1" x14ac:dyDescent="0.25">
      <c r="A65" s="4">
        <v>0</v>
      </c>
    </row>
    <row r="66" spans="1:1" x14ac:dyDescent="0.25">
      <c r="A66" s="4">
        <v>10</v>
      </c>
    </row>
    <row r="67" spans="1:1" x14ac:dyDescent="0.25">
      <c r="A67" s="4">
        <v>35</v>
      </c>
    </row>
    <row r="68" spans="1:1" x14ac:dyDescent="0.25">
      <c r="A68" s="4">
        <v>0</v>
      </c>
    </row>
    <row r="69" spans="1:1" x14ac:dyDescent="0.25">
      <c r="A69" s="4">
        <v>35</v>
      </c>
    </row>
    <row r="70" spans="1:1" x14ac:dyDescent="0.25">
      <c r="A70" s="4">
        <v>35</v>
      </c>
    </row>
    <row r="71" spans="1:1" x14ac:dyDescent="0.25">
      <c r="A71" s="4">
        <v>40</v>
      </c>
    </row>
    <row r="72" spans="1:1" x14ac:dyDescent="0.25">
      <c r="A72" s="4">
        <v>15</v>
      </c>
    </row>
    <row r="73" spans="1:1" x14ac:dyDescent="0.25">
      <c r="A73" s="4">
        <v>35</v>
      </c>
    </row>
    <row r="74" spans="1:1" x14ac:dyDescent="0.25">
      <c r="A74" s="4">
        <v>50</v>
      </c>
    </row>
    <row r="75" spans="1:1" x14ac:dyDescent="0.25">
      <c r="A75" s="4">
        <v>0</v>
      </c>
    </row>
    <row r="76" spans="1:1" x14ac:dyDescent="0.25">
      <c r="A76" s="4">
        <v>15</v>
      </c>
    </row>
    <row r="77" spans="1:1" x14ac:dyDescent="0.25">
      <c r="A77" s="4">
        <v>0</v>
      </c>
    </row>
    <row r="78" spans="1:1" x14ac:dyDescent="0.25">
      <c r="A78" s="4">
        <v>0</v>
      </c>
    </row>
    <row r="79" spans="1:1" x14ac:dyDescent="0.25">
      <c r="A79" s="4">
        <v>15</v>
      </c>
    </row>
    <row r="80" spans="1:1" x14ac:dyDescent="0.25">
      <c r="A80" s="4">
        <v>50</v>
      </c>
    </row>
    <row r="81" spans="1:1" x14ac:dyDescent="0.25">
      <c r="A81" s="4">
        <v>15</v>
      </c>
    </row>
    <row r="82" spans="1:1" x14ac:dyDescent="0.25">
      <c r="A82" s="4">
        <v>5</v>
      </c>
    </row>
    <row r="83" spans="1:1" x14ac:dyDescent="0.25">
      <c r="A83" s="4">
        <v>15</v>
      </c>
    </row>
    <row r="84" spans="1:1" x14ac:dyDescent="0.25">
      <c r="A84" s="4">
        <v>5</v>
      </c>
    </row>
    <row r="85" spans="1:1" x14ac:dyDescent="0.25">
      <c r="A85" s="4">
        <v>5</v>
      </c>
    </row>
    <row r="86" spans="1:1" x14ac:dyDescent="0.25">
      <c r="A86" s="4">
        <v>15</v>
      </c>
    </row>
    <row r="87" spans="1:1" x14ac:dyDescent="0.25">
      <c r="A87" s="4">
        <v>35</v>
      </c>
    </row>
    <row r="88" spans="1:1" x14ac:dyDescent="0.25">
      <c r="A88" s="4">
        <v>60</v>
      </c>
    </row>
    <row r="89" spans="1:1" x14ac:dyDescent="0.25">
      <c r="A89" s="4">
        <v>0</v>
      </c>
    </row>
    <row r="90" spans="1:1" x14ac:dyDescent="0.25">
      <c r="A90" s="4">
        <v>0</v>
      </c>
    </row>
    <row r="91" spans="1:1" x14ac:dyDescent="0.25">
      <c r="A91" s="4">
        <v>5</v>
      </c>
    </row>
    <row r="92" spans="1:1" x14ac:dyDescent="0.25">
      <c r="A92" s="4">
        <v>15</v>
      </c>
    </row>
    <row r="93" spans="1:1" x14ac:dyDescent="0.25">
      <c r="A93" s="4">
        <v>35</v>
      </c>
    </row>
    <row r="94" spans="1:1" x14ac:dyDescent="0.25">
      <c r="A94" s="4">
        <v>20</v>
      </c>
    </row>
    <row r="95" spans="1:1" x14ac:dyDescent="0.25">
      <c r="A95" s="4">
        <v>45</v>
      </c>
    </row>
    <row r="96" spans="1:1" x14ac:dyDescent="0.25">
      <c r="A96" s="4">
        <v>50</v>
      </c>
    </row>
    <row r="97" spans="1:1" x14ac:dyDescent="0.25">
      <c r="A97" s="4">
        <v>0</v>
      </c>
    </row>
    <row r="98" spans="1:1" x14ac:dyDescent="0.25">
      <c r="A98" s="4">
        <v>0</v>
      </c>
    </row>
    <row r="99" spans="1:1" x14ac:dyDescent="0.25">
      <c r="A99" s="4">
        <v>40</v>
      </c>
    </row>
    <row r="100" spans="1:1" x14ac:dyDescent="0.25">
      <c r="A100" s="4">
        <v>35</v>
      </c>
    </row>
    <row r="101" spans="1:1" x14ac:dyDescent="0.25">
      <c r="A101" s="4">
        <v>20</v>
      </c>
    </row>
    <row r="102" spans="1:1" x14ac:dyDescent="0.25">
      <c r="A102" s="4">
        <v>15</v>
      </c>
    </row>
    <row r="103" spans="1:1" x14ac:dyDescent="0.25">
      <c r="A103" s="4">
        <v>5</v>
      </c>
    </row>
    <row r="104" spans="1:1" x14ac:dyDescent="0.25">
      <c r="A104" s="4">
        <v>15</v>
      </c>
    </row>
    <row r="105" spans="1:1" x14ac:dyDescent="0.25">
      <c r="A105" s="4">
        <v>0</v>
      </c>
    </row>
    <row r="106" spans="1:1" x14ac:dyDescent="0.25">
      <c r="A106" s="4">
        <v>5</v>
      </c>
    </row>
    <row r="107" spans="1:1" x14ac:dyDescent="0.25">
      <c r="A107" s="4">
        <v>15</v>
      </c>
    </row>
    <row r="108" spans="1:1" x14ac:dyDescent="0.25">
      <c r="A108" s="4">
        <v>10</v>
      </c>
    </row>
    <row r="109" spans="1:1" x14ac:dyDescent="0.25">
      <c r="A109" s="4">
        <v>5</v>
      </c>
    </row>
    <row r="110" spans="1:1" x14ac:dyDescent="0.25">
      <c r="A110" s="4">
        <v>60</v>
      </c>
    </row>
    <row r="111" spans="1:1" x14ac:dyDescent="0.25">
      <c r="A111" s="4">
        <v>5</v>
      </c>
    </row>
    <row r="112" spans="1:1" x14ac:dyDescent="0.25">
      <c r="A112" s="4">
        <v>0</v>
      </c>
    </row>
    <row r="113" spans="1:1" x14ac:dyDescent="0.25">
      <c r="A113" s="4">
        <v>20</v>
      </c>
    </row>
    <row r="114" spans="1:1" x14ac:dyDescent="0.25">
      <c r="A114" s="4">
        <v>15</v>
      </c>
    </row>
    <row r="115" spans="1:1" x14ac:dyDescent="0.25">
      <c r="A115" s="4">
        <v>15</v>
      </c>
    </row>
    <row r="116" spans="1:1" x14ac:dyDescent="0.25">
      <c r="A116" s="4">
        <v>0</v>
      </c>
    </row>
    <row r="117" spans="1:1" x14ac:dyDescent="0.25">
      <c r="A117" s="4">
        <v>50</v>
      </c>
    </row>
    <row r="118" spans="1:1" x14ac:dyDescent="0.25">
      <c r="A118" s="4">
        <v>50</v>
      </c>
    </row>
    <row r="119" spans="1:1" x14ac:dyDescent="0.25">
      <c r="A119" s="4">
        <v>5</v>
      </c>
    </row>
    <row r="120" spans="1:1" x14ac:dyDescent="0.25">
      <c r="A120" s="4">
        <v>0</v>
      </c>
    </row>
    <row r="121" spans="1:1" x14ac:dyDescent="0.25">
      <c r="A121" s="4">
        <v>5</v>
      </c>
    </row>
    <row r="122" spans="1:1" x14ac:dyDescent="0.25">
      <c r="A122" s="4">
        <v>5</v>
      </c>
    </row>
    <row r="123" spans="1:1" x14ac:dyDescent="0.25">
      <c r="A123" s="4">
        <v>15</v>
      </c>
    </row>
    <row r="124" spans="1:1" x14ac:dyDescent="0.25">
      <c r="A124" s="4">
        <v>10</v>
      </c>
    </row>
    <row r="125" spans="1:1" x14ac:dyDescent="0.25">
      <c r="A125" s="4">
        <v>0</v>
      </c>
    </row>
    <row r="126" spans="1:1" x14ac:dyDescent="0.25">
      <c r="A126" s="4">
        <v>20</v>
      </c>
    </row>
    <row r="127" spans="1:1" x14ac:dyDescent="0.25">
      <c r="A127" s="4">
        <v>5</v>
      </c>
    </row>
    <row r="128" spans="1:1" x14ac:dyDescent="0.25">
      <c r="A128" s="4">
        <v>5</v>
      </c>
    </row>
    <row r="129" spans="1:1" x14ac:dyDescent="0.25">
      <c r="A129" s="4">
        <v>35</v>
      </c>
    </row>
    <row r="130" spans="1:1" x14ac:dyDescent="0.25">
      <c r="A130" s="4">
        <v>0</v>
      </c>
    </row>
    <row r="131" spans="1:1" x14ac:dyDescent="0.25">
      <c r="A131" s="4">
        <v>0</v>
      </c>
    </row>
    <row r="132" spans="1:1" x14ac:dyDescent="0.25">
      <c r="A132" s="4">
        <v>50</v>
      </c>
    </row>
    <row r="133" spans="1:1" x14ac:dyDescent="0.25">
      <c r="A133" s="4">
        <v>20</v>
      </c>
    </row>
    <row r="134" spans="1:1" x14ac:dyDescent="0.25">
      <c r="A134" s="4">
        <v>45</v>
      </c>
    </row>
    <row r="135" spans="1:1" x14ac:dyDescent="0.25">
      <c r="A135" s="4">
        <v>20</v>
      </c>
    </row>
    <row r="136" spans="1:1" x14ac:dyDescent="0.25">
      <c r="A136" s="4">
        <v>10</v>
      </c>
    </row>
    <row r="137" spans="1:1" x14ac:dyDescent="0.25">
      <c r="A137" s="4">
        <v>5</v>
      </c>
    </row>
    <row r="138" spans="1:1" x14ac:dyDescent="0.25">
      <c r="A138" s="4">
        <v>35</v>
      </c>
    </row>
    <row r="139" spans="1:1" x14ac:dyDescent="0.25">
      <c r="A139" s="4">
        <v>35</v>
      </c>
    </row>
    <row r="140" spans="1:1" x14ac:dyDescent="0.25">
      <c r="A140" s="4">
        <v>35</v>
      </c>
    </row>
    <row r="141" spans="1:1" x14ac:dyDescent="0.25">
      <c r="A141" s="4">
        <v>50</v>
      </c>
    </row>
    <row r="142" spans="1:1" x14ac:dyDescent="0.25">
      <c r="A142" s="4">
        <v>5</v>
      </c>
    </row>
    <row r="143" spans="1:1" x14ac:dyDescent="0.25">
      <c r="A143" s="4">
        <v>20</v>
      </c>
    </row>
    <row r="144" spans="1:1" x14ac:dyDescent="0.25">
      <c r="A144" s="4">
        <v>35</v>
      </c>
    </row>
    <row r="145" spans="1:1" x14ac:dyDescent="0.25">
      <c r="A145" s="4">
        <v>35</v>
      </c>
    </row>
    <row r="146" spans="1:1" x14ac:dyDescent="0.25">
      <c r="A146" s="4">
        <v>5</v>
      </c>
    </row>
    <row r="147" spans="1:1" x14ac:dyDescent="0.25">
      <c r="A147" s="4">
        <v>5</v>
      </c>
    </row>
    <row r="148" spans="1:1" x14ac:dyDescent="0.25">
      <c r="A148" s="4">
        <v>0</v>
      </c>
    </row>
    <row r="149" spans="1:1" x14ac:dyDescent="0.25">
      <c r="A149" s="4">
        <v>15</v>
      </c>
    </row>
    <row r="150" spans="1:1" x14ac:dyDescent="0.25">
      <c r="A150" s="4">
        <v>50</v>
      </c>
    </row>
    <row r="151" spans="1:1" x14ac:dyDescent="0.25">
      <c r="A151" s="4">
        <v>5</v>
      </c>
    </row>
  </sheetData>
  <mergeCells count="4">
    <mergeCell ref="F2:G2"/>
    <mergeCell ref="F4:G4"/>
    <mergeCell ref="F10:G10"/>
    <mergeCell ref="F16:G1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H34" sqref="H34"/>
    </sheetView>
  </sheetViews>
  <sheetFormatPr defaultRowHeight="15" x14ac:dyDescent="0.25"/>
  <cols>
    <col min="1" max="1" width="16" customWidth="1"/>
    <col min="2" max="2" width="26.7109375" customWidth="1"/>
    <col min="3" max="3" width="17" bestFit="1" customWidth="1"/>
    <col min="4" max="4" width="20.7109375" customWidth="1"/>
    <col min="5" max="5" width="33.85546875" customWidth="1"/>
    <col min="6" max="6" width="28" customWidth="1"/>
    <col min="8" max="8" width="27" customWidth="1"/>
    <col min="9" max="9" width="33.140625" customWidth="1"/>
  </cols>
  <sheetData>
    <row r="1" spans="1:9" ht="16.5" thickBot="1" x14ac:dyDescent="0.3">
      <c r="A1" s="145" t="s">
        <v>57</v>
      </c>
      <c r="I1" s="125" t="s">
        <v>57</v>
      </c>
    </row>
    <row r="2" spans="1:9" x14ac:dyDescent="0.25">
      <c r="A2" s="4" t="s">
        <v>27</v>
      </c>
      <c r="B2" s="139" t="s">
        <v>245</v>
      </c>
      <c r="E2" s="152" t="s">
        <v>98</v>
      </c>
      <c r="F2" s="153"/>
      <c r="I2" s="4" t="s">
        <v>20</v>
      </c>
    </row>
    <row r="3" spans="1:9" x14ac:dyDescent="0.25">
      <c r="A3" s="4" t="s">
        <v>27</v>
      </c>
      <c r="E3" s="12"/>
      <c r="F3" s="13"/>
      <c r="I3" s="4" t="s">
        <v>27</v>
      </c>
    </row>
    <row r="4" spans="1:9" x14ac:dyDescent="0.25">
      <c r="A4" s="4" t="s">
        <v>27</v>
      </c>
      <c r="E4" s="146" t="s">
        <v>12</v>
      </c>
      <c r="F4" s="147"/>
      <c r="I4" s="4" t="s">
        <v>27</v>
      </c>
    </row>
    <row r="5" spans="1:9" x14ac:dyDescent="0.25">
      <c r="A5" s="4" t="s">
        <v>27</v>
      </c>
      <c r="E5" s="14" t="s">
        <v>100</v>
      </c>
      <c r="F5" s="15">
        <v>150</v>
      </c>
      <c r="I5" s="4" t="s">
        <v>43</v>
      </c>
    </row>
    <row r="6" spans="1:9" x14ac:dyDescent="0.25">
      <c r="A6" s="4" t="s">
        <v>27</v>
      </c>
      <c r="E6" s="14" t="s">
        <v>102</v>
      </c>
      <c r="F6" s="15">
        <v>32</v>
      </c>
      <c r="I6" s="4" t="s">
        <v>32</v>
      </c>
    </row>
    <row r="7" spans="1:9" x14ac:dyDescent="0.25">
      <c r="A7" s="4" t="s">
        <v>27</v>
      </c>
      <c r="E7" s="14" t="s">
        <v>103</v>
      </c>
      <c r="F7" s="16">
        <v>0.95</v>
      </c>
      <c r="I7" s="4" t="s">
        <v>32</v>
      </c>
    </row>
    <row r="8" spans="1:9" x14ac:dyDescent="0.25">
      <c r="A8" s="4" t="s">
        <v>27</v>
      </c>
      <c r="E8" s="14"/>
      <c r="F8" s="18"/>
      <c r="I8" s="4" t="s">
        <v>33</v>
      </c>
    </row>
    <row r="9" spans="1:9" x14ac:dyDescent="0.25">
      <c r="A9" s="4" t="s">
        <v>27</v>
      </c>
      <c r="E9" s="14"/>
      <c r="F9" s="21"/>
      <c r="I9" s="4" t="s">
        <v>27</v>
      </c>
    </row>
    <row r="10" spans="1:9" x14ac:dyDescent="0.25">
      <c r="A10" s="4" t="s">
        <v>27</v>
      </c>
      <c r="E10" s="148" t="s">
        <v>104</v>
      </c>
      <c r="F10" s="149"/>
      <c r="I10" s="4" t="s">
        <v>37</v>
      </c>
    </row>
    <row r="11" spans="1:9" x14ac:dyDescent="0.25">
      <c r="A11" s="4" t="s">
        <v>27</v>
      </c>
      <c r="E11" s="14" t="s">
        <v>106</v>
      </c>
      <c r="F11" s="21">
        <f>F6/F5</f>
        <v>0.21333333333333335</v>
      </c>
      <c r="I11" s="4" t="s">
        <v>20</v>
      </c>
    </row>
    <row r="12" spans="1:9" x14ac:dyDescent="0.25">
      <c r="A12" s="4" t="s">
        <v>27</v>
      </c>
      <c r="E12" s="14" t="s">
        <v>108</v>
      </c>
      <c r="F12" s="23">
        <f>NORMSINV(1-(1-F7)/2)</f>
        <v>1.9599639845400536</v>
      </c>
      <c r="I12" s="4" t="s">
        <v>20</v>
      </c>
    </row>
    <row r="13" spans="1:9" x14ac:dyDescent="0.25">
      <c r="A13" s="4" t="s">
        <v>27</v>
      </c>
      <c r="E13" s="14" t="s">
        <v>110</v>
      </c>
      <c r="F13" s="21">
        <f>SQRT(F11*(1-F11)/F5)</f>
        <v>3.3448689283958721E-2</v>
      </c>
      <c r="I13" s="5" t="s">
        <v>32</v>
      </c>
    </row>
    <row r="14" spans="1:9" x14ac:dyDescent="0.25">
      <c r="A14" s="4" t="s">
        <v>27</v>
      </c>
      <c r="E14" s="14" t="s">
        <v>111</v>
      </c>
      <c r="F14" s="22">
        <f>ABS(F12*F13)</f>
        <v>6.5558226326629929E-2</v>
      </c>
      <c r="I14" s="4" t="s">
        <v>33</v>
      </c>
    </row>
    <row r="15" spans="1:9" x14ac:dyDescent="0.25">
      <c r="A15" s="4" t="s">
        <v>27</v>
      </c>
      <c r="E15" s="14"/>
      <c r="F15" s="21"/>
      <c r="I15" s="4" t="s">
        <v>43</v>
      </c>
    </row>
    <row r="16" spans="1:9" x14ac:dyDescent="0.25">
      <c r="A16" s="4" t="s">
        <v>27</v>
      </c>
      <c r="E16" s="148" t="s">
        <v>112</v>
      </c>
      <c r="F16" s="149"/>
      <c r="I16" s="4" t="s">
        <v>32</v>
      </c>
    </row>
    <row r="17" spans="1:9" x14ac:dyDescent="0.25">
      <c r="A17" s="4" t="s">
        <v>27</v>
      </c>
      <c r="D17" s="130"/>
      <c r="E17" s="14" t="s">
        <v>113</v>
      </c>
      <c r="F17" s="28">
        <f>F11-F14</f>
        <v>0.14777510700670343</v>
      </c>
      <c r="I17" s="4" t="s">
        <v>33</v>
      </c>
    </row>
    <row r="18" spans="1:9" ht="15.75" thickBot="1" x14ac:dyDescent="0.3">
      <c r="A18" s="4" t="s">
        <v>27</v>
      </c>
      <c r="E18" s="29" t="s">
        <v>114</v>
      </c>
      <c r="F18" s="31">
        <f>F11+F14</f>
        <v>0.27889155965996326</v>
      </c>
      <c r="I18" s="4" t="s">
        <v>27</v>
      </c>
    </row>
    <row r="19" spans="1:9" x14ac:dyDescent="0.25">
      <c r="A19" s="4" t="s">
        <v>27</v>
      </c>
      <c r="I19" s="4" t="s">
        <v>32</v>
      </c>
    </row>
    <row r="20" spans="1:9" x14ac:dyDescent="0.25">
      <c r="A20" s="4" t="s">
        <v>27</v>
      </c>
      <c r="I20" s="5" t="s">
        <v>32</v>
      </c>
    </row>
    <row r="21" spans="1:9" x14ac:dyDescent="0.25">
      <c r="A21" s="4" t="s">
        <v>27</v>
      </c>
      <c r="I21" s="4" t="s">
        <v>20</v>
      </c>
    </row>
    <row r="22" spans="1:9" x14ac:dyDescent="0.25">
      <c r="A22" s="4" t="s">
        <v>27</v>
      </c>
      <c r="B22" s="141" t="s">
        <v>57</v>
      </c>
      <c r="C22" s="141" t="s">
        <v>250</v>
      </c>
      <c r="I22" s="4" t="s">
        <v>45</v>
      </c>
    </row>
    <row r="23" spans="1:9" x14ac:dyDescent="0.25">
      <c r="A23" s="4" t="s">
        <v>27</v>
      </c>
      <c r="B23" s="139" t="s">
        <v>32</v>
      </c>
      <c r="C23" s="143">
        <v>30</v>
      </c>
      <c r="I23" s="4" t="s">
        <v>20</v>
      </c>
    </row>
    <row r="24" spans="1:9" x14ac:dyDescent="0.25">
      <c r="A24" s="4" t="s">
        <v>27</v>
      </c>
      <c r="B24" s="139" t="s">
        <v>48</v>
      </c>
      <c r="C24" s="143">
        <v>6</v>
      </c>
      <c r="I24" s="4" t="s">
        <v>20</v>
      </c>
    </row>
    <row r="25" spans="1:9" x14ac:dyDescent="0.25">
      <c r="A25" s="4" t="s">
        <v>27</v>
      </c>
      <c r="B25" s="139" t="s">
        <v>27</v>
      </c>
      <c r="C25" s="143">
        <v>32</v>
      </c>
      <c r="I25" s="4" t="s">
        <v>20</v>
      </c>
    </row>
    <row r="26" spans="1:9" x14ac:dyDescent="0.25">
      <c r="A26" s="4" t="s">
        <v>27</v>
      </c>
      <c r="B26" s="139" t="s">
        <v>78</v>
      </c>
      <c r="C26" s="143">
        <v>4</v>
      </c>
      <c r="I26" s="4" t="s">
        <v>33</v>
      </c>
    </row>
    <row r="27" spans="1:9" x14ac:dyDescent="0.25">
      <c r="A27" s="4" t="s">
        <v>27</v>
      </c>
      <c r="B27" s="139" t="s">
        <v>52</v>
      </c>
      <c r="C27" s="143">
        <v>2</v>
      </c>
      <c r="I27" s="4" t="s">
        <v>27</v>
      </c>
    </row>
    <row r="28" spans="1:9" x14ac:dyDescent="0.25">
      <c r="A28" s="4" t="s">
        <v>27</v>
      </c>
      <c r="B28" s="139" t="s">
        <v>47</v>
      </c>
      <c r="C28" s="143">
        <v>3</v>
      </c>
      <c r="I28" s="4" t="s">
        <v>20</v>
      </c>
    </row>
    <row r="29" spans="1:9" x14ac:dyDescent="0.25">
      <c r="A29" s="4" t="s">
        <v>27</v>
      </c>
      <c r="B29" s="139" t="s">
        <v>20</v>
      </c>
      <c r="C29" s="143">
        <v>25</v>
      </c>
      <c r="I29" s="4" t="s">
        <v>33</v>
      </c>
    </row>
    <row r="30" spans="1:9" x14ac:dyDescent="0.25">
      <c r="A30" s="4" t="s">
        <v>27</v>
      </c>
      <c r="B30" s="139" t="s">
        <v>37</v>
      </c>
      <c r="C30" s="143">
        <v>4</v>
      </c>
      <c r="I30" s="4" t="s">
        <v>32</v>
      </c>
    </row>
    <row r="31" spans="1:9" x14ac:dyDescent="0.25">
      <c r="A31" s="4" t="s">
        <v>27</v>
      </c>
      <c r="B31" s="139" t="s">
        <v>43</v>
      </c>
      <c r="C31" s="143">
        <v>7</v>
      </c>
      <c r="I31" s="4" t="s">
        <v>20</v>
      </c>
    </row>
    <row r="32" spans="1:9" x14ac:dyDescent="0.25">
      <c r="A32" s="4" t="s">
        <v>27</v>
      </c>
      <c r="B32" s="139" t="s">
        <v>33</v>
      </c>
      <c r="C32" s="143">
        <v>31</v>
      </c>
      <c r="I32" s="4" t="s">
        <v>32</v>
      </c>
    </row>
    <row r="33" spans="1:9" x14ac:dyDescent="0.25">
      <c r="A33" s="4" t="s">
        <v>27</v>
      </c>
      <c r="B33" s="139" t="s">
        <v>45</v>
      </c>
      <c r="C33" s="143">
        <v>5</v>
      </c>
      <c r="I33" s="4" t="s">
        <v>37</v>
      </c>
    </row>
    <row r="34" spans="1:9" x14ac:dyDescent="0.25">
      <c r="B34" s="139" t="s">
        <v>41</v>
      </c>
      <c r="C34" s="143">
        <v>1</v>
      </c>
      <c r="I34" s="4" t="s">
        <v>20</v>
      </c>
    </row>
    <row r="35" spans="1:9" x14ac:dyDescent="0.25">
      <c r="B35" s="141" t="s">
        <v>206</v>
      </c>
      <c r="C35" s="143">
        <v>150</v>
      </c>
      <c r="I35" s="4" t="s">
        <v>32</v>
      </c>
    </row>
    <row r="36" spans="1:9" x14ac:dyDescent="0.25">
      <c r="I36" s="4" t="s">
        <v>20</v>
      </c>
    </row>
    <row r="37" spans="1:9" x14ac:dyDescent="0.25">
      <c r="I37" s="4" t="s">
        <v>20</v>
      </c>
    </row>
    <row r="38" spans="1:9" x14ac:dyDescent="0.25">
      <c r="I38" s="4" t="s">
        <v>20</v>
      </c>
    </row>
    <row r="39" spans="1:9" x14ac:dyDescent="0.25">
      <c r="I39" s="4" t="s">
        <v>47</v>
      </c>
    </row>
    <row r="40" spans="1:9" x14ac:dyDescent="0.25">
      <c r="I40" s="4" t="s">
        <v>48</v>
      </c>
    </row>
    <row r="41" spans="1:9" x14ac:dyDescent="0.25">
      <c r="I41" s="4" t="s">
        <v>78</v>
      </c>
    </row>
    <row r="42" spans="1:9" x14ac:dyDescent="0.25">
      <c r="I42" s="4" t="s">
        <v>33</v>
      </c>
    </row>
    <row r="43" spans="1:9" x14ac:dyDescent="0.25">
      <c r="I43" s="4" t="s">
        <v>32</v>
      </c>
    </row>
    <row r="44" spans="1:9" x14ac:dyDescent="0.25">
      <c r="I44" s="4" t="s">
        <v>33</v>
      </c>
    </row>
    <row r="45" spans="1:9" x14ac:dyDescent="0.25">
      <c r="I45" s="4" t="s">
        <v>45</v>
      </c>
    </row>
    <row r="46" spans="1:9" x14ac:dyDescent="0.25">
      <c r="I46" s="4" t="s">
        <v>20</v>
      </c>
    </row>
    <row r="47" spans="1:9" x14ac:dyDescent="0.25">
      <c r="I47" s="4" t="s">
        <v>27</v>
      </c>
    </row>
    <row r="48" spans="1:9" x14ac:dyDescent="0.25">
      <c r="I48" s="4" t="s">
        <v>27</v>
      </c>
    </row>
    <row r="49" spans="9:9" x14ac:dyDescent="0.25">
      <c r="I49" s="4" t="s">
        <v>32</v>
      </c>
    </row>
    <row r="50" spans="9:9" x14ac:dyDescent="0.25">
      <c r="I50" s="4" t="s">
        <v>27</v>
      </c>
    </row>
    <row r="51" spans="9:9" x14ac:dyDescent="0.25">
      <c r="I51" s="4" t="s">
        <v>43</v>
      </c>
    </row>
    <row r="52" spans="9:9" x14ac:dyDescent="0.25">
      <c r="I52" s="4" t="s">
        <v>33</v>
      </c>
    </row>
    <row r="53" spans="9:9" x14ac:dyDescent="0.25">
      <c r="I53" s="4" t="s">
        <v>20</v>
      </c>
    </row>
    <row r="54" spans="9:9" x14ac:dyDescent="0.25">
      <c r="I54" s="4" t="s">
        <v>33</v>
      </c>
    </row>
    <row r="55" spans="9:9" x14ac:dyDescent="0.25">
      <c r="I55" s="4" t="s">
        <v>41</v>
      </c>
    </row>
    <row r="56" spans="9:9" x14ac:dyDescent="0.25">
      <c r="I56" s="4" t="s">
        <v>27</v>
      </c>
    </row>
    <row r="57" spans="9:9" x14ac:dyDescent="0.25">
      <c r="I57" s="4" t="s">
        <v>20</v>
      </c>
    </row>
    <row r="58" spans="9:9" x14ac:dyDescent="0.25">
      <c r="I58" s="4" t="s">
        <v>27</v>
      </c>
    </row>
    <row r="59" spans="9:9" x14ac:dyDescent="0.25">
      <c r="I59" s="4" t="s">
        <v>32</v>
      </c>
    </row>
    <row r="60" spans="9:9" x14ac:dyDescent="0.25">
      <c r="I60" s="4" t="s">
        <v>33</v>
      </c>
    </row>
    <row r="61" spans="9:9" x14ac:dyDescent="0.25">
      <c r="I61" s="4" t="s">
        <v>32</v>
      </c>
    </row>
    <row r="62" spans="9:9" x14ac:dyDescent="0.25">
      <c r="I62" s="4" t="s">
        <v>33</v>
      </c>
    </row>
    <row r="63" spans="9:9" x14ac:dyDescent="0.25">
      <c r="I63" s="4" t="s">
        <v>33</v>
      </c>
    </row>
    <row r="64" spans="9:9" x14ac:dyDescent="0.25">
      <c r="I64" s="4" t="s">
        <v>52</v>
      </c>
    </row>
    <row r="65" spans="9:9" x14ac:dyDescent="0.25">
      <c r="I65" s="4" t="s">
        <v>78</v>
      </c>
    </row>
    <row r="66" spans="9:9" x14ac:dyDescent="0.25">
      <c r="I66" s="4" t="s">
        <v>32</v>
      </c>
    </row>
    <row r="67" spans="9:9" x14ac:dyDescent="0.25">
      <c r="I67" s="4" t="s">
        <v>33</v>
      </c>
    </row>
    <row r="68" spans="9:9" x14ac:dyDescent="0.25">
      <c r="I68" s="4" t="s">
        <v>27</v>
      </c>
    </row>
    <row r="69" spans="9:9" x14ac:dyDescent="0.25">
      <c r="I69" s="4" t="s">
        <v>33</v>
      </c>
    </row>
    <row r="70" spans="9:9" x14ac:dyDescent="0.25">
      <c r="I70" s="4" t="s">
        <v>27</v>
      </c>
    </row>
    <row r="71" spans="9:9" x14ac:dyDescent="0.25">
      <c r="I71" s="4" t="s">
        <v>33</v>
      </c>
    </row>
    <row r="72" spans="9:9" x14ac:dyDescent="0.25">
      <c r="I72" s="4" t="s">
        <v>20</v>
      </c>
    </row>
    <row r="73" spans="9:9" x14ac:dyDescent="0.25">
      <c r="I73" s="4" t="s">
        <v>47</v>
      </c>
    </row>
    <row r="74" spans="9:9" x14ac:dyDescent="0.25">
      <c r="I74" s="4" t="s">
        <v>32</v>
      </c>
    </row>
    <row r="75" spans="9:9" x14ac:dyDescent="0.25">
      <c r="I75" s="4" t="s">
        <v>33</v>
      </c>
    </row>
    <row r="76" spans="9:9" x14ac:dyDescent="0.25">
      <c r="I76" s="4" t="s">
        <v>27</v>
      </c>
    </row>
    <row r="77" spans="9:9" x14ac:dyDescent="0.25">
      <c r="I77" s="4" t="s">
        <v>43</v>
      </c>
    </row>
    <row r="78" spans="9:9" x14ac:dyDescent="0.25">
      <c r="I78" s="4" t="s">
        <v>78</v>
      </c>
    </row>
    <row r="79" spans="9:9" x14ac:dyDescent="0.25">
      <c r="I79" s="4" t="s">
        <v>33</v>
      </c>
    </row>
    <row r="80" spans="9:9" x14ac:dyDescent="0.25">
      <c r="I80" s="4" t="s">
        <v>27</v>
      </c>
    </row>
    <row r="81" spans="9:9" x14ac:dyDescent="0.25">
      <c r="I81" s="4" t="s">
        <v>32</v>
      </c>
    </row>
    <row r="82" spans="9:9" x14ac:dyDescent="0.25">
      <c r="I82" s="4" t="s">
        <v>27</v>
      </c>
    </row>
    <row r="83" spans="9:9" x14ac:dyDescent="0.25">
      <c r="I83" s="4" t="s">
        <v>48</v>
      </c>
    </row>
    <row r="84" spans="9:9" x14ac:dyDescent="0.25">
      <c r="I84" s="4" t="s">
        <v>32</v>
      </c>
    </row>
    <row r="85" spans="9:9" x14ac:dyDescent="0.25">
      <c r="I85" s="4" t="s">
        <v>20</v>
      </c>
    </row>
    <row r="86" spans="9:9" x14ac:dyDescent="0.25">
      <c r="I86" s="4" t="s">
        <v>37</v>
      </c>
    </row>
    <row r="87" spans="9:9" x14ac:dyDescent="0.25">
      <c r="I87" s="4" t="s">
        <v>33</v>
      </c>
    </row>
    <row r="88" spans="9:9" x14ac:dyDescent="0.25">
      <c r="I88" s="4" t="s">
        <v>32</v>
      </c>
    </row>
    <row r="89" spans="9:9" x14ac:dyDescent="0.25">
      <c r="I89" s="4" t="s">
        <v>32</v>
      </c>
    </row>
    <row r="90" spans="9:9" x14ac:dyDescent="0.25">
      <c r="I90" s="5" t="s">
        <v>32</v>
      </c>
    </row>
    <row r="91" spans="9:9" x14ac:dyDescent="0.25">
      <c r="I91" s="4" t="s">
        <v>27</v>
      </c>
    </row>
    <row r="92" spans="9:9" x14ac:dyDescent="0.25">
      <c r="I92" s="4" t="s">
        <v>33</v>
      </c>
    </row>
    <row r="93" spans="9:9" x14ac:dyDescent="0.25">
      <c r="I93" s="4" t="s">
        <v>52</v>
      </c>
    </row>
    <row r="94" spans="9:9" x14ac:dyDescent="0.25">
      <c r="I94" s="4" t="s">
        <v>20</v>
      </c>
    </row>
    <row r="95" spans="9:9" x14ac:dyDescent="0.25">
      <c r="I95" s="4" t="s">
        <v>27</v>
      </c>
    </row>
    <row r="96" spans="9:9" x14ac:dyDescent="0.25">
      <c r="I96" s="4" t="s">
        <v>20</v>
      </c>
    </row>
    <row r="97" spans="9:9" x14ac:dyDescent="0.25">
      <c r="I97" s="4" t="s">
        <v>20</v>
      </c>
    </row>
    <row r="98" spans="9:9" x14ac:dyDescent="0.25">
      <c r="I98" s="5" t="s">
        <v>20</v>
      </c>
    </row>
    <row r="99" spans="9:9" x14ac:dyDescent="0.25">
      <c r="I99" s="4" t="s">
        <v>48</v>
      </c>
    </row>
    <row r="100" spans="9:9" x14ac:dyDescent="0.25">
      <c r="I100" s="4" t="s">
        <v>32</v>
      </c>
    </row>
    <row r="101" spans="9:9" x14ac:dyDescent="0.25">
      <c r="I101" s="4" t="s">
        <v>27</v>
      </c>
    </row>
    <row r="102" spans="9:9" x14ac:dyDescent="0.25">
      <c r="I102" s="4" t="s">
        <v>32</v>
      </c>
    </row>
    <row r="103" spans="9:9" x14ac:dyDescent="0.25">
      <c r="I103" s="4" t="s">
        <v>27</v>
      </c>
    </row>
    <row r="104" spans="9:9" x14ac:dyDescent="0.25">
      <c r="I104" s="4" t="s">
        <v>32</v>
      </c>
    </row>
    <row r="105" spans="9:9" x14ac:dyDescent="0.25">
      <c r="I105" s="4" t="s">
        <v>43</v>
      </c>
    </row>
    <row r="106" spans="9:9" x14ac:dyDescent="0.25">
      <c r="I106" s="4" t="s">
        <v>48</v>
      </c>
    </row>
    <row r="107" spans="9:9" x14ac:dyDescent="0.25">
      <c r="I107" s="4" t="s">
        <v>27</v>
      </c>
    </row>
    <row r="108" spans="9:9" x14ac:dyDescent="0.25">
      <c r="I108" s="4" t="s">
        <v>27</v>
      </c>
    </row>
    <row r="109" spans="9:9" x14ac:dyDescent="0.25">
      <c r="I109" s="4" t="s">
        <v>32</v>
      </c>
    </row>
    <row r="110" spans="9:9" x14ac:dyDescent="0.25">
      <c r="I110" s="4" t="s">
        <v>47</v>
      </c>
    </row>
    <row r="111" spans="9:9" x14ac:dyDescent="0.25">
      <c r="I111" s="4" t="s">
        <v>32</v>
      </c>
    </row>
    <row r="112" spans="9:9" x14ac:dyDescent="0.25">
      <c r="I112" s="4" t="s">
        <v>27</v>
      </c>
    </row>
    <row r="113" spans="9:9" x14ac:dyDescent="0.25">
      <c r="I113" s="4" t="s">
        <v>20</v>
      </c>
    </row>
    <row r="114" spans="9:9" x14ac:dyDescent="0.25">
      <c r="I114" s="4" t="s">
        <v>27</v>
      </c>
    </row>
    <row r="115" spans="9:9" x14ac:dyDescent="0.25">
      <c r="I115" s="4" t="s">
        <v>27</v>
      </c>
    </row>
    <row r="116" spans="9:9" x14ac:dyDescent="0.25">
      <c r="I116" s="4" t="s">
        <v>32</v>
      </c>
    </row>
    <row r="117" spans="9:9" x14ac:dyDescent="0.25">
      <c r="I117" s="4" t="s">
        <v>45</v>
      </c>
    </row>
    <row r="118" spans="9:9" x14ac:dyDescent="0.25">
      <c r="I118" s="4" t="s">
        <v>48</v>
      </c>
    </row>
    <row r="119" spans="9:9" x14ac:dyDescent="0.25">
      <c r="I119" s="4" t="s">
        <v>33</v>
      </c>
    </row>
    <row r="120" spans="9:9" x14ac:dyDescent="0.25">
      <c r="I120" s="4" t="s">
        <v>27</v>
      </c>
    </row>
    <row r="121" spans="9:9" x14ac:dyDescent="0.25">
      <c r="I121" s="4" t="s">
        <v>33</v>
      </c>
    </row>
    <row r="122" spans="9:9" x14ac:dyDescent="0.25">
      <c r="I122" s="4" t="s">
        <v>33</v>
      </c>
    </row>
    <row r="123" spans="9:9" x14ac:dyDescent="0.25">
      <c r="I123" s="4" t="s">
        <v>33</v>
      </c>
    </row>
    <row r="124" spans="9:9" x14ac:dyDescent="0.25">
      <c r="I124" s="4" t="s">
        <v>27</v>
      </c>
    </row>
    <row r="125" spans="9:9" x14ac:dyDescent="0.25">
      <c r="I125" s="4" t="s">
        <v>43</v>
      </c>
    </row>
    <row r="126" spans="9:9" x14ac:dyDescent="0.25">
      <c r="I126" s="4" t="s">
        <v>20</v>
      </c>
    </row>
    <row r="127" spans="9:9" x14ac:dyDescent="0.25">
      <c r="I127" s="4" t="s">
        <v>45</v>
      </c>
    </row>
    <row r="128" spans="9:9" x14ac:dyDescent="0.25">
      <c r="I128" s="4" t="s">
        <v>27</v>
      </c>
    </row>
    <row r="129" spans="9:9" x14ac:dyDescent="0.25">
      <c r="I129" s="4" t="s">
        <v>27</v>
      </c>
    </row>
    <row r="130" spans="9:9" x14ac:dyDescent="0.25">
      <c r="I130" s="5" t="s">
        <v>20</v>
      </c>
    </row>
    <row r="131" spans="9:9" x14ac:dyDescent="0.25">
      <c r="I131" s="4" t="s">
        <v>43</v>
      </c>
    </row>
    <row r="132" spans="9:9" x14ac:dyDescent="0.25">
      <c r="I132" s="4" t="s">
        <v>33</v>
      </c>
    </row>
    <row r="133" spans="9:9" x14ac:dyDescent="0.25">
      <c r="I133" s="4" t="s">
        <v>32</v>
      </c>
    </row>
    <row r="134" spans="9:9" x14ac:dyDescent="0.25">
      <c r="I134" s="4" t="s">
        <v>32</v>
      </c>
    </row>
    <row r="135" spans="9:9" x14ac:dyDescent="0.25">
      <c r="I135" s="4" t="s">
        <v>32</v>
      </c>
    </row>
    <row r="136" spans="9:9" x14ac:dyDescent="0.25">
      <c r="I136" s="4" t="s">
        <v>78</v>
      </c>
    </row>
    <row r="137" spans="9:9" x14ac:dyDescent="0.25">
      <c r="I137" s="4" t="s">
        <v>33</v>
      </c>
    </row>
    <row r="138" spans="9:9" x14ac:dyDescent="0.25">
      <c r="I138" s="4" t="s">
        <v>33</v>
      </c>
    </row>
    <row r="139" spans="9:9" x14ac:dyDescent="0.25">
      <c r="I139" s="4" t="s">
        <v>32</v>
      </c>
    </row>
    <row r="140" spans="9:9" x14ac:dyDescent="0.25">
      <c r="I140" s="4" t="s">
        <v>27</v>
      </c>
    </row>
    <row r="141" spans="9:9" x14ac:dyDescent="0.25">
      <c r="I141" s="4" t="s">
        <v>37</v>
      </c>
    </row>
    <row r="142" spans="9:9" x14ac:dyDescent="0.25">
      <c r="I142" s="4" t="s">
        <v>33</v>
      </c>
    </row>
    <row r="143" spans="9:9" x14ac:dyDescent="0.25">
      <c r="I143" s="4" t="s">
        <v>27</v>
      </c>
    </row>
    <row r="144" spans="9:9" x14ac:dyDescent="0.25">
      <c r="I144" s="4" t="s">
        <v>33</v>
      </c>
    </row>
    <row r="145" spans="9:9" x14ac:dyDescent="0.25">
      <c r="I145" s="4" t="s">
        <v>33</v>
      </c>
    </row>
    <row r="146" spans="9:9" x14ac:dyDescent="0.25">
      <c r="I146" s="4" t="s">
        <v>33</v>
      </c>
    </row>
    <row r="147" spans="9:9" x14ac:dyDescent="0.25">
      <c r="I147" s="4" t="s">
        <v>27</v>
      </c>
    </row>
    <row r="148" spans="9:9" x14ac:dyDescent="0.25">
      <c r="I148" s="4" t="s">
        <v>45</v>
      </c>
    </row>
    <row r="149" spans="9:9" x14ac:dyDescent="0.25">
      <c r="I149" s="4" t="s">
        <v>27</v>
      </c>
    </row>
    <row r="150" spans="9:9" x14ac:dyDescent="0.25">
      <c r="I150" s="4" t="s">
        <v>48</v>
      </c>
    </row>
    <row r="151" spans="9:9" x14ac:dyDescent="0.25">
      <c r="I151" s="4" t="s">
        <v>33</v>
      </c>
    </row>
  </sheetData>
  <mergeCells count="4">
    <mergeCell ref="E2:F2"/>
    <mergeCell ref="E4:F4"/>
    <mergeCell ref="E10:F10"/>
    <mergeCell ref="E16:F16"/>
  </mergeCell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opLeftCell="D1" workbookViewId="0">
      <selection activeCell="I39" sqref="I39"/>
    </sheetView>
  </sheetViews>
  <sheetFormatPr defaultRowHeight="15" x14ac:dyDescent="0.25"/>
  <cols>
    <col min="2" max="2" width="21.140625" customWidth="1"/>
    <col min="3" max="3" width="11.7109375" customWidth="1"/>
    <col min="8" max="8" width="20.42578125" customWidth="1"/>
    <col min="10" max="10" width="24.5703125" customWidth="1"/>
    <col min="11" max="11" width="14.42578125" customWidth="1"/>
  </cols>
  <sheetData>
    <row r="1" spans="1:11" ht="16.5" thickBot="1" x14ac:dyDescent="0.3">
      <c r="A1" s="136" t="s">
        <v>209</v>
      </c>
      <c r="H1" s="125" t="s">
        <v>59</v>
      </c>
    </row>
    <row r="2" spans="1:11" x14ac:dyDescent="0.25">
      <c r="B2" s="150" t="s">
        <v>115</v>
      </c>
      <c r="C2" s="154"/>
      <c r="D2" s="154"/>
      <c r="E2" s="151"/>
      <c r="H2" s="4">
        <v>66</v>
      </c>
      <c r="J2" s="129" t="s">
        <v>59</v>
      </c>
      <c r="K2" s="128"/>
    </row>
    <row r="3" spans="1:11" x14ac:dyDescent="0.25">
      <c r="B3" s="155"/>
      <c r="C3" s="156"/>
      <c r="D3" s="156"/>
      <c r="E3" s="157"/>
      <c r="H3" s="4">
        <v>60</v>
      </c>
      <c r="J3" s="126"/>
      <c r="K3" s="126"/>
    </row>
    <row r="4" spans="1:11" x14ac:dyDescent="0.25">
      <c r="B4" s="146" t="s">
        <v>121</v>
      </c>
      <c r="C4" s="158"/>
      <c r="D4" s="158"/>
      <c r="E4" s="147"/>
      <c r="H4" s="4">
        <v>98</v>
      </c>
      <c r="J4" s="130" t="s">
        <v>89</v>
      </c>
      <c r="K4" s="132">
        <v>67.646666666666661</v>
      </c>
    </row>
    <row r="5" spans="1:11" x14ac:dyDescent="0.25">
      <c r="B5" s="14" t="s">
        <v>125</v>
      </c>
      <c r="C5" s="34" t="s">
        <v>126</v>
      </c>
      <c r="D5" s="34" t="s">
        <v>208</v>
      </c>
      <c r="E5" s="35">
        <v>72</v>
      </c>
      <c r="H5" s="4">
        <v>73</v>
      </c>
      <c r="J5" s="130" t="s">
        <v>96</v>
      </c>
      <c r="K5" s="132">
        <v>2.5461843482497857</v>
      </c>
    </row>
    <row r="6" spans="1:11" x14ac:dyDescent="0.25">
      <c r="B6" s="14" t="s">
        <v>131</v>
      </c>
      <c r="C6" s="34" t="s">
        <v>126</v>
      </c>
      <c r="D6" s="38" t="s">
        <v>123</v>
      </c>
      <c r="E6" s="15">
        <v>72</v>
      </c>
      <c r="H6" s="4">
        <v>20</v>
      </c>
      <c r="J6" s="130" t="s">
        <v>186</v>
      </c>
      <c r="K6" s="132">
        <v>64</v>
      </c>
    </row>
    <row r="7" spans="1:11" x14ac:dyDescent="0.25">
      <c r="B7" s="39" t="s">
        <v>133</v>
      </c>
      <c r="C7" s="40"/>
      <c r="D7" s="40"/>
      <c r="E7" s="41" t="str">
        <f>IF(D6="&lt;","Lower",IF(D6="&gt;","Upper","Two"))</f>
        <v>Lower</v>
      </c>
      <c r="H7" s="4">
        <v>105</v>
      </c>
      <c r="J7" s="130" t="s">
        <v>187</v>
      </c>
      <c r="K7" s="132">
        <v>50</v>
      </c>
    </row>
    <row r="8" spans="1:11" x14ac:dyDescent="0.25">
      <c r="B8" s="146" t="s">
        <v>134</v>
      </c>
      <c r="C8" s="158"/>
      <c r="D8" s="158"/>
      <c r="E8" s="147"/>
      <c r="H8" s="4">
        <v>96</v>
      </c>
      <c r="J8" s="130" t="s">
        <v>188</v>
      </c>
      <c r="K8" s="132">
        <v>31.184262221364605</v>
      </c>
    </row>
    <row r="9" spans="1:11" x14ac:dyDescent="0.25">
      <c r="B9" s="43"/>
      <c r="C9" s="44"/>
      <c r="D9" s="45" t="s">
        <v>135</v>
      </c>
      <c r="E9" s="46">
        <v>0.05</v>
      </c>
      <c r="H9" s="4">
        <v>55</v>
      </c>
      <c r="J9" s="130" t="s">
        <v>189</v>
      </c>
      <c r="K9" s="132">
        <v>972.45821029082765</v>
      </c>
    </row>
    <row r="10" spans="1:11" x14ac:dyDescent="0.25">
      <c r="B10" s="146" t="s">
        <v>136</v>
      </c>
      <c r="C10" s="158"/>
      <c r="D10" s="158"/>
      <c r="E10" s="147"/>
      <c r="H10" s="4">
        <v>95</v>
      </c>
      <c r="J10" s="130" t="s">
        <v>190</v>
      </c>
      <c r="K10" s="132">
        <v>2.8203041980289028</v>
      </c>
    </row>
    <row r="11" spans="1:11" x14ac:dyDescent="0.25">
      <c r="B11" s="159" t="s">
        <v>107</v>
      </c>
      <c r="C11" s="160"/>
      <c r="D11" s="160"/>
      <c r="E11" s="47">
        <v>149</v>
      </c>
      <c r="H11" s="4">
        <v>98</v>
      </c>
      <c r="J11" s="130" t="s">
        <v>191</v>
      </c>
      <c r="K11" s="132">
        <v>1.0528035482115978</v>
      </c>
    </row>
    <row r="12" spans="1:11" x14ac:dyDescent="0.25">
      <c r="B12" s="159" t="str">
        <f>IF(D5="=","Lower Critical Value","Critical Value")</f>
        <v>Critical Value</v>
      </c>
      <c r="C12" s="160"/>
      <c r="D12" s="160"/>
      <c r="E12" s="48">
        <f>IF(E7="Two",-(TINV(E9,E11)),IF(E7="Lower",-(TINV(E9*2,E11)),TINV(E9*2,E11)))</f>
        <v>-1.6551445337979596</v>
      </c>
      <c r="H12" s="4">
        <v>50</v>
      </c>
      <c r="J12" s="130" t="s">
        <v>192</v>
      </c>
      <c r="K12" s="132">
        <v>205</v>
      </c>
    </row>
    <row r="13" spans="1:11" x14ac:dyDescent="0.25">
      <c r="B13" s="164" t="str">
        <f>IF(D5="=","Upper Critical Value","")</f>
        <v/>
      </c>
      <c r="C13" s="162"/>
      <c r="D13" s="163"/>
      <c r="E13" s="49" t="str">
        <f>IF(D5="=",-E12,"")</f>
        <v/>
      </c>
      <c r="H13" s="5">
        <v>88</v>
      </c>
      <c r="J13" s="130" t="s">
        <v>193</v>
      </c>
      <c r="K13" s="132">
        <v>11</v>
      </c>
    </row>
    <row r="14" spans="1:11" x14ac:dyDescent="0.25">
      <c r="B14" s="146" t="s">
        <v>137</v>
      </c>
      <c r="C14" s="158"/>
      <c r="D14" s="158"/>
      <c r="E14" s="147"/>
      <c r="H14" s="4">
        <v>74</v>
      </c>
      <c r="J14" s="130" t="s">
        <v>194</v>
      </c>
      <c r="K14" s="132">
        <v>216</v>
      </c>
    </row>
    <row r="15" spans="1:11" x14ac:dyDescent="0.25">
      <c r="B15" s="164" t="s">
        <v>99</v>
      </c>
      <c r="C15" s="162"/>
      <c r="D15" s="163"/>
      <c r="E15" s="15">
        <v>31.18</v>
      </c>
      <c r="H15" s="4">
        <v>61</v>
      </c>
      <c r="J15" s="130" t="s">
        <v>195</v>
      </c>
      <c r="K15" s="132">
        <v>10147</v>
      </c>
    </row>
    <row r="16" spans="1:11" ht="15.75" thickBot="1" x14ac:dyDescent="0.3">
      <c r="B16" s="164" t="s">
        <v>101</v>
      </c>
      <c r="C16" s="162"/>
      <c r="D16" s="163"/>
      <c r="E16" s="15">
        <v>67.650000000000006</v>
      </c>
      <c r="H16" s="4">
        <v>99</v>
      </c>
      <c r="J16" s="131" t="s">
        <v>196</v>
      </c>
      <c r="K16" s="133">
        <v>150</v>
      </c>
    </row>
    <row r="17" spans="2:11" x14ac:dyDescent="0.25">
      <c r="B17" s="164" t="s">
        <v>100</v>
      </c>
      <c r="C17" s="162"/>
      <c r="D17" s="163"/>
      <c r="E17" s="15">
        <v>150</v>
      </c>
      <c r="H17" s="4">
        <v>26</v>
      </c>
      <c r="J17" s="130" t="s">
        <v>197</v>
      </c>
      <c r="K17" s="7">
        <f>_xlfn.QUARTILE.INC(H1:H151,1)</f>
        <v>49.25</v>
      </c>
    </row>
    <row r="18" spans="2:11" x14ac:dyDescent="0.25">
      <c r="B18" s="165"/>
      <c r="C18" s="166"/>
      <c r="D18" s="166"/>
      <c r="E18" s="167"/>
      <c r="H18" s="4">
        <v>70</v>
      </c>
      <c r="J18" s="130" t="s">
        <v>198</v>
      </c>
      <c r="K18" s="7">
        <f>_xlfn.QUARTILE.INC(H1:H151,3)</f>
        <v>84.5</v>
      </c>
    </row>
    <row r="19" spans="2:11" x14ac:dyDescent="0.25">
      <c r="B19" s="159" t="s">
        <v>105</v>
      </c>
      <c r="C19" s="160"/>
      <c r="D19" s="160"/>
      <c r="E19" s="51">
        <f>E15/SQRT(E17)</f>
        <v>2.54583633933265</v>
      </c>
      <c r="H19" s="4">
        <v>54</v>
      </c>
      <c r="J19" s="130" t="s">
        <v>199</v>
      </c>
      <c r="K19" s="7">
        <f>K18-K17</f>
        <v>35.25</v>
      </c>
    </row>
    <row r="20" spans="2:11" x14ac:dyDescent="0.25">
      <c r="B20" s="168" t="s">
        <v>141</v>
      </c>
      <c r="C20" s="169"/>
      <c r="D20" s="169"/>
      <c r="E20" s="52">
        <f>(E16-E5)/E19</f>
        <v>-1.708672286899745</v>
      </c>
      <c r="H20" s="4">
        <v>37</v>
      </c>
      <c r="J20" s="130" t="s">
        <v>200</v>
      </c>
      <c r="K20" s="7">
        <f>K17-(1.5*K19)</f>
        <v>-3.625</v>
      </c>
    </row>
    <row r="21" spans="2:11" x14ac:dyDescent="0.25">
      <c r="B21" s="159" t="s">
        <v>142</v>
      </c>
      <c r="C21" s="160"/>
      <c r="D21" s="160"/>
      <c r="E21" s="52">
        <f>IF(D5="=",TDIST(ABS(E20),E11,2),IF(E20*E12&gt;0,TDIST(ABS(E20),E11,1),1-TDIST(ABS(E20),E11,1)))</f>
        <v>4.4796938274835892E-2</v>
      </c>
      <c r="H21" s="4">
        <v>95</v>
      </c>
      <c r="J21" s="130" t="s">
        <v>201</v>
      </c>
      <c r="K21" s="7">
        <f>K18+(1.5*K19)</f>
        <v>137.375</v>
      </c>
    </row>
    <row r="22" spans="2:11" ht="15.75" thickBot="1" x14ac:dyDescent="0.3">
      <c r="B22" s="165"/>
      <c r="C22" s="166"/>
      <c r="D22" s="166"/>
      <c r="E22" s="167"/>
      <c r="H22" s="4">
        <v>30</v>
      </c>
      <c r="J22" s="131" t="s">
        <v>202</v>
      </c>
      <c r="K22" s="134" t="s">
        <v>21</v>
      </c>
    </row>
    <row r="23" spans="2:11" x14ac:dyDescent="0.25">
      <c r="B23" s="146" t="s">
        <v>143</v>
      </c>
      <c r="C23" s="158"/>
      <c r="D23" s="158"/>
      <c r="E23" s="147"/>
      <c r="H23" s="4">
        <v>61</v>
      </c>
    </row>
    <row r="24" spans="2:11" ht="15.75" thickBot="1" x14ac:dyDescent="0.3">
      <c r="B24" s="170" t="str">
        <f>IF(E21&lt;E9,"Reject Null Hypothesis", "Fail to reject Null Hypothesis")</f>
        <v>Reject Null Hypothesis</v>
      </c>
      <c r="C24" s="171"/>
      <c r="D24" s="171"/>
      <c r="E24" s="172"/>
      <c r="H24" s="4">
        <v>86</v>
      </c>
    </row>
    <row r="25" spans="2:11" x14ac:dyDescent="0.25">
      <c r="H25" s="4">
        <v>70</v>
      </c>
    </row>
    <row r="26" spans="2:11" x14ac:dyDescent="0.25">
      <c r="H26" s="4">
        <v>55</v>
      </c>
    </row>
    <row r="27" spans="2:11" x14ac:dyDescent="0.25">
      <c r="H27" s="4">
        <v>55</v>
      </c>
    </row>
    <row r="28" spans="2:11" x14ac:dyDescent="0.25">
      <c r="H28" s="4">
        <v>65</v>
      </c>
    </row>
    <row r="29" spans="2:11" x14ac:dyDescent="0.25">
      <c r="H29" s="4">
        <v>78</v>
      </c>
    </row>
    <row r="30" spans="2:11" x14ac:dyDescent="0.25">
      <c r="H30" s="4">
        <v>72</v>
      </c>
    </row>
    <row r="31" spans="2:11" x14ac:dyDescent="0.25">
      <c r="H31" s="4">
        <v>75</v>
      </c>
    </row>
    <row r="32" spans="2:11" x14ac:dyDescent="0.25">
      <c r="H32" s="4">
        <v>50</v>
      </c>
    </row>
    <row r="33" spans="8:8" x14ac:dyDescent="0.25">
      <c r="H33" s="4">
        <v>55</v>
      </c>
    </row>
    <row r="34" spans="8:8" x14ac:dyDescent="0.25">
      <c r="H34" s="4">
        <v>75</v>
      </c>
    </row>
    <row r="35" spans="8:8" x14ac:dyDescent="0.25">
      <c r="H35" s="4">
        <v>96</v>
      </c>
    </row>
    <row r="36" spans="8:8" x14ac:dyDescent="0.25">
      <c r="H36" s="4">
        <v>50</v>
      </c>
    </row>
    <row r="37" spans="8:8" x14ac:dyDescent="0.25">
      <c r="H37" s="4">
        <v>74</v>
      </c>
    </row>
    <row r="38" spans="8:8" x14ac:dyDescent="0.25">
      <c r="H38" s="4">
        <v>117</v>
      </c>
    </row>
    <row r="39" spans="8:8" x14ac:dyDescent="0.25">
      <c r="H39" s="4">
        <v>64</v>
      </c>
    </row>
    <row r="40" spans="8:8" x14ac:dyDescent="0.25">
      <c r="H40" s="4">
        <v>90</v>
      </c>
    </row>
    <row r="41" spans="8:8" x14ac:dyDescent="0.25">
      <c r="H41" s="4">
        <v>51</v>
      </c>
    </row>
    <row r="42" spans="8:8" x14ac:dyDescent="0.25">
      <c r="H42" s="4">
        <v>81</v>
      </c>
    </row>
    <row r="43" spans="8:8" x14ac:dyDescent="0.25">
      <c r="H43" s="4">
        <v>55</v>
      </c>
    </row>
    <row r="44" spans="8:8" x14ac:dyDescent="0.25">
      <c r="H44" s="4">
        <v>78</v>
      </c>
    </row>
    <row r="45" spans="8:8" x14ac:dyDescent="0.25">
      <c r="H45" s="5">
        <v>60</v>
      </c>
    </row>
    <row r="46" spans="8:8" x14ac:dyDescent="0.25">
      <c r="H46" s="4">
        <v>64</v>
      </c>
    </row>
    <row r="47" spans="8:8" x14ac:dyDescent="0.25">
      <c r="H47" s="4">
        <v>101</v>
      </c>
    </row>
    <row r="48" spans="8:8" x14ac:dyDescent="0.25">
      <c r="H48" s="4">
        <v>57</v>
      </c>
    </row>
    <row r="49" spans="8:8" x14ac:dyDescent="0.25">
      <c r="H49" s="4">
        <v>54</v>
      </c>
    </row>
    <row r="50" spans="8:8" x14ac:dyDescent="0.25">
      <c r="H50" s="4">
        <v>71</v>
      </c>
    </row>
    <row r="51" spans="8:8" x14ac:dyDescent="0.25">
      <c r="H51" s="4">
        <v>77</v>
      </c>
    </row>
    <row r="52" spans="8:8" x14ac:dyDescent="0.25">
      <c r="H52" s="4">
        <v>70</v>
      </c>
    </row>
    <row r="53" spans="8:8" x14ac:dyDescent="0.25">
      <c r="H53" s="4">
        <v>50</v>
      </c>
    </row>
    <row r="54" spans="8:8" x14ac:dyDescent="0.25">
      <c r="H54" s="4">
        <v>58</v>
      </c>
    </row>
    <row r="55" spans="8:8" x14ac:dyDescent="0.25">
      <c r="H55" s="4">
        <v>55</v>
      </c>
    </row>
    <row r="56" spans="8:8" x14ac:dyDescent="0.25">
      <c r="H56" s="4">
        <v>49</v>
      </c>
    </row>
    <row r="57" spans="8:8" x14ac:dyDescent="0.25">
      <c r="H57" s="4">
        <v>72</v>
      </c>
    </row>
    <row r="58" spans="8:8" x14ac:dyDescent="0.25">
      <c r="H58" s="4">
        <v>62</v>
      </c>
    </row>
    <row r="59" spans="8:8" x14ac:dyDescent="0.25">
      <c r="H59" s="4">
        <v>50</v>
      </c>
    </row>
    <row r="60" spans="8:8" x14ac:dyDescent="0.25">
      <c r="H60" s="4">
        <v>86</v>
      </c>
    </row>
    <row r="61" spans="8:8" x14ac:dyDescent="0.25">
      <c r="H61" s="4">
        <v>100</v>
      </c>
    </row>
    <row r="62" spans="8:8" x14ac:dyDescent="0.25">
      <c r="H62" s="4">
        <v>78</v>
      </c>
    </row>
    <row r="63" spans="8:8" x14ac:dyDescent="0.25">
      <c r="H63" s="5">
        <v>71</v>
      </c>
    </row>
    <row r="64" spans="8:8" x14ac:dyDescent="0.25">
      <c r="H64" s="5">
        <v>46</v>
      </c>
    </row>
    <row r="65" spans="8:8" x14ac:dyDescent="0.25">
      <c r="H65" s="4">
        <v>83</v>
      </c>
    </row>
    <row r="66" spans="8:8" x14ac:dyDescent="0.25">
      <c r="H66" s="4">
        <v>11</v>
      </c>
    </row>
    <row r="67" spans="8:8" x14ac:dyDescent="0.25">
      <c r="H67" s="4">
        <v>40</v>
      </c>
    </row>
    <row r="68" spans="8:8" x14ac:dyDescent="0.25">
      <c r="H68" s="4">
        <v>72</v>
      </c>
    </row>
    <row r="69" spans="8:8" x14ac:dyDescent="0.25">
      <c r="H69" s="4">
        <v>85</v>
      </c>
    </row>
    <row r="70" spans="8:8" x14ac:dyDescent="0.25">
      <c r="H70" s="4">
        <v>79</v>
      </c>
    </row>
    <row r="71" spans="8:8" x14ac:dyDescent="0.25">
      <c r="H71" s="4">
        <v>65</v>
      </c>
    </row>
    <row r="72" spans="8:8" x14ac:dyDescent="0.25">
      <c r="H72" s="5">
        <v>87</v>
      </c>
    </row>
    <row r="73" spans="8:8" x14ac:dyDescent="0.25">
      <c r="H73" s="4">
        <v>70</v>
      </c>
    </row>
    <row r="74" spans="8:8" x14ac:dyDescent="0.25">
      <c r="H74" s="4">
        <v>82</v>
      </c>
    </row>
    <row r="75" spans="8:8" x14ac:dyDescent="0.25">
      <c r="H75" s="4">
        <v>74</v>
      </c>
    </row>
    <row r="76" spans="8:8" x14ac:dyDescent="0.25">
      <c r="H76" s="4">
        <v>50</v>
      </c>
    </row>
    <row r="77" spans="8:8" x14ac:dyDescent="0.25">
      <c r="H77" s="4">
        <v>25</v>
      </c>
    </row>
    <row r="78" spans="8:8" x14ac:dyDescent="0.25">
      <c r="H78" s="4">
        <v>50</v>
      </c>
    </row>
    <row r="79" spans="8:8" x14ac:dyDescent="0.25">
      <c r="H79" s="5">
        <v>45</v>
      </c>
    </row>
    <row r="80" spans="8:8" x14ac:dyDescent="0.25">
      <c r="H80" s="4">
        <v>95</v>
      </c>
    </row>
    <row r="81" spans="8:8" x14ac:dyDescent="0.25">
      <c r="H81" s="4">
        <v>30</v>
      </c>
    </row>
    <row r="82" spans="8:8" x14ac:dyDescent="0.25">
      <c r="H82" s="4">
        <v>50</v>
      </c>
    </row>
    <row r="83" spans="8:8" x14ac:dyDescent="0.25">
      <c r="H83" s="4">
        <v>50</v>
      </c>
    </row>
    <row r="84" spans="8:8" x14ac:dyDescent="0.25">
      <c r="H84" s="4">
        <v>74</v>
      </c>
    </row>
    <row r="85" spans="8:8" x14ac:dyDescent="0.25">
      <c r="H85" s="4">
        <v>20</v>
      </c>
    </row>
    <row r="86" spans="8:8" x14ac:dyDescent="0.25">
      <c r="H86" s="4">
        <v>166</v>
      </c>
    </row>
    <row r="87" spans="8:8" x14ac:dyDescent="0.25">
      <c r="H87" s="4">
        <v>131</v>
      </c>
    </row>
    <row r="88" spans="8:8" x14ac:dyDescent="0.25">
      <c r="H88" s="4">
        <v>49</v>
      </c>
    </row>
    <row r="89" spans="8:8" x14ac:dyDescent="0.25">
      <c r="H89" s="4">
        <v>121</v>
      </c>
    </row>
    <row r="90" spans="8:8" x14ac:dyDescent="0.25">
      <c r="H90" s="4">
        <v>30</v>
      </c>
    </row>
    <row r="91" spans="8:8" x14ac:dyDescent="0.25">
      <c r="H91" s="4">
        <v>68</v>
      </c>
    </row>
    <row r="92" spans="8:8" x14ac:dyDescent="0.25">
      <c r="H92" s="4">
        <v>58</v>
      </c>
    </row>
    <row r="93" spans="8:8" x14ac:dyDescent="0.25">
      <c r="H93" s="4">
        <v>66</v>
      </c>
    </row>
    <row r="94" spans="8:8" x14ac:dyDescent="0.25">
      <c r="H94" s="4">
        <v>128</v>
      </c>
    </row>
    <row r="95" spans="8:8" x14ac:dyDescent="0.25">
      <c r="H95" s="4">
        <v>68</v>
      </c>
    </row>
    <row r="96" spans="8:8" x14ac:dyDescent="0.25">
      <c r="H96" s="4">
        <v>79</v>
      </c>
    </row>
    <row r="97" spans="8:8" x14ac:dyDescent="0.25">
      <c r="H97" s="4">
        <v>42</v>
      </c>
    </row>
    <row r="98" spans="8:8" x14ac:dyDescent="0.25">
      <c r="H98" s="4">
        <v>44</v>
      </c>
    </row>
    <row r="99" spans="8:8" x14ac:dyDescent="0.25">
      <c r="H99" s="5">
        <v>60</v>
      </c>
    </row>
    <row r="100" spans="8:8" x14ac:dyDescent="0.25">
      <c r="H100" s="4">
        <v>20</v>
      </c>
    </row>
    <row r="101" spans="8:8" x14ac:dyDescent="0.25">
      <c r="H101" s="4">
        <v>20</v>
      </c>
    </row>
    <row r="102" spans="8:8" x14ac:dyDescent="0.25">
      <c r="H102" s="4">
        <v>131</v>
      </c>
    </row>
    <row r="103" spans="8:8" x14ac:dyDescent="0.25">
      <c r="H103" s="4">
        <v>98</v>
      </c>
    </row>
    <row r="104" spans="8:8" x14ac:dyDescent="0.25">
      <c r="H104" s="4">
        <v>62</v>
      </c>
    </row>
    <row r="105" spans="8:8" x14ac:dyDescent="0.25">
      <c r="H105" s="4">
        <v>28</v>
      </c>
    </row>
    <row r="106" spans="8:8" x14ac:dyDescent="0.25">
      <c r="H106" s="4">
        <v>40</v>
      </c>
    </row>
    <row r="107" spans="8:8" x14ac:dyDescent="0.25">
      <c r="H107" s="4">
        <v>40</v>
      </c>
    </row>
    <row r="108" spans="8:8" x14ac:dyDescent="0.25">
      <c r="H108" s="4">
        <v>57</v>
      </c>
    </row>
    <row r="109" spans="8:8" x14ac:dyDescent="0.25">
      <c r="H109" s="4">
        <v>40</v>
      </c>
    </row>
    <row r="110" spans="8:8" x14ac:dyDescent="0.25">
      <c r="H110" s="4">
        <v>44</v>
      </c>
    </row>
    <row r="111" spans="8:8" x14ac:dyDescent="0.25">
      <c r="H111" s="4">
        <v>20</v>
      </c>
    </row>
    <row r="112" spans="8:8" x14ac:dyDescent="0.25">
      <c r="H112" s="4">
        <v>110</v>
      </c>
    </row>
    <row r="113" spans="8:8" x14ac:dyDescent="0.25">
      <c r="H113" s="4">
        <v>102</v>
      </c>
    </row>
    <row r="114" spans="8:8" x14ac:dyDescent="0.25">
      <c r="H114" s="5">
        <v>59</v>
      </c>
    </row>
    <row r="115" spans="8:8" x14ac:dyDescent="0.25">
      <c r="H115" s="4">
        <v>111</v>
      </c>
    </row>
    <row r="116" spans="8:8" x14ac:dyDescent="0.25">
      <c r="H116" s="4">
        <v>106</v>
      </c>
    </row>
    <row r="117" spans="8:8" x14ac:dyDescent="0.25">
      <c r="H117" s="4">
        <v>61</v>
      </c>
    </row>
    <row r="118" spans="8:8" x14ac:dyDescent="0.25">
      <c r="H118" s="4">
        <v>126</v>
      </c>
    </row>
    <row r="119" spans="8:8" x14ac:dyDescent="0.25">
      <c r="H119" s="4">
        <v>16</v>
      </c>
    </row>
    <row r="120" spans="8:8" x14ac:dyDescent="0.25">
      <c r="H120" s="4">
        <v>31</v>
      </c>
    </row>
    <row r="121" spans="8:8" x14ac:dyDescent="0.25">
      <c r="H121" s="4">
        <v>41</v>
      </c>
    </row>
    <row r="122" spans="8:8" x14ac:dyDescent="0.25">
      <c r="H122" s="4">
        <v>40</v>
      </c>
    </row>
    <row r="123" spans="8:8" x14ac:dyDescent="0.25">
      <c r="H123" s="4">
        <v>104</v>
      </c>
    </row>
    <row r="124" spans="8:8" x14ac:dyDescent="0.25">
      <c r="H124" s="4">
        <v>123</v>
      </c>
    </row>
    <row r="125" spans="8:8" x14ac:dyDescent="0.25">
      <c r="H125" s="4">
        <v>20</v>
      </c>
    </row>
    <row r="126" spans="8:8" x14ac:dyDescent="0.25">
      <c r="H126" s="4">
        <v>45</v>
      </c>
    </row>
    <row r="127" spans="8:8" x14ac:dyDescent="0.25">
      <c r="H127" s="4">
        <v>101</v>
      </c>
    </row>
    <row r="128" spans="8:8" x14ac:dyDescent="0.25">
      <c r="H128" s="4">
        <v>30</v>
      </c>
    </row>
    <row r="129" spans="8:8" x14ac:dyDescent="0.25">
      <c r="H129" s="4">
        <v>30</v>
      </c>
    </row>
    <row r="130" spans="8:8" x14ac:dyDescent="0.25">
      <c r="H130" s="4">
        <v>32</v>
      </c>
    </row>
    <row r="131" spans="8:8" x14ac:dyDescent="0.25">
      <c r="H131" s="4">
        <v>47</v>
      </c>
    </row>
    <row r="132" spans="8:8" x14ac:dyDescent="0.25">
      <c r="H132" s="4">
        <v>59</v>
      </c>
    </row>
    <row r="133" spans="8:8" x14ac:dyDescent="0.25">
      <c r="H133" s="4">
        <v>59</v>
      </c>
    </row>
    <row r="134" spans="8:8" x14ac:dyDescent="0.25">
      <c r="H134" s="4">
        <v>216</v>
      </c>
    </row>
    <row r="135" spans="8:8" x14ac:dyDescent="0.25">
      <c r="H135" s="4">
        <v>58</v>
      </c>
    </row>
    <row r="136" spans="8:8" x14ac:dyDescent="0.25">
      <c r="H136" s="4">
        <v>113</v>
      </c>
    </row>
    <row r="137" spans="8:8" x14ac:dyDescent="0.25">
      <c r="H137" s="4">
        <v>20</v>
      </c>
    </row>
    <row r="138" spans="8:8" x14ac:dyDescent="0.25">
      <c r="H138" s="4">
        <v>71</v>
      </c>
    </row>
    <row r="139" spans="8:8" x14ac:dyDescent="0.25">
      <c r="H139" s="4">
        <v>77</v>
      </c>
    </row>
    <row r="140" spans="8:8" x14ac:dyDescent="0.25">
      <c r="H140" s="4">
        <v>70</v>
      </c>
    </row>
    <row r="141" spans="8:8" x14ac:dyDescent="0.25">
      <c r="H141" s="4">
        <v>61</v>
      </c>
    </row>
    <row r="142" spans="8:8" x14ac:dyDescent="0.25">
      <c r="H142" s="4">
        <v>30</v>
      </c>
    </row>
    <row r="143" spans="8:8" x14ac:dyDescent="0.25">
      <c r="H143" s="4">
        <v>70</v>
      </c>
    </row>
    <row r="144" spans="8:8" x14ac:dyDescent="0.25">
      <c r="H144" s="4">
        <v>95</v>
      </c>
    </row>
    <row r="145" spans="8:8" x14ac:dyDescent="0.25">
      <c r="H145" s="5">
        <v>100</v>
      </c>
    </row>
    <row r="146" spans="8:8" x14ac:dyDescent="0.25">
      <c r="H146" s="4">
        <v>30</v>
      </c>
    </row>
    <row r="147" spans="8:8" x14ac:dyDescent="0.25">
      <c r="H147" s="4">
        <v>64</v>
      </c>
    </row>
    <row r="148" spans="8:8" x14ac:dyDescent="0.25">
      <c r="H148" s="4">
        <v>124</v>
      </c>
    </row>
    <row r="149" spans="8:8" x14ac:dyDescent="0.25">
      <c r="H149" s="4">
        <v>55</v>
      </c>
    </row>
    <row r="150" spans="8:8" x14ac:dyDescent="0.25">
      <c r="H150" s="4">
        <v>38</v>
      </c>
    </row>
    <row r="151" spans="8:8" x14ac:dyDescent="0.25">
      <c r="H151" s="4">
        <v>121</v>
      </c>
    </row>
  </sheetData>
  <mergeCells count="19">
    <mergeCell ref="B2:E2"/>
    <mergeCell ref="B3:E3"/>
    <mergeCell ref="B4:E4"/>
    <mergeCell ref="B8:E8"/>
    <mergeCell ref="B10:E10"/>
    <mergeCell ref="B11:D11"/>
    <mergeCell ref="B12:D12"/>
    <mergeCell ref="B13:D13"/>
    <mergeCell ref="B14:E14"/>
    <mergeCell ref="B15:D15"/>
    <mergeCell ref="B16:D16"/>
    <mergeCell ref="B17:D17"/>
    <mergeCell ref="B24:E24"/>
    <mergeCell ref="B18:E18"/>
    <mergeCell ref="B19:D19"/>
    <mergeCell ref="B20:D20"/>
    <mergeCell ref="B21:D21"/>
    <mergeCell ref="B22:E22"/>
    <mergeCell ref="B23:E23"/>
  </mergeCells>
  <conditionalFormatting sqref="E13">
    <cfRule type="cellIs" dxfId="17" priority="1" stopIfTrue="1" operator="not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E6" workbookViewId="0">
      <selection activeCell="O33" sqref="O33"/>
    </sheetView>
  </sheetViews>
  <sheetFormatPr defaultRowHeight="15" x14ac:dyDescent="0.25"/>
  <cols>
    <col min="5" max="5" width="15.42578125" customWidth="1"/>
    <col min="7" max="7" width="26.140625" customWidth="1"/>
    <col min="9" max="9" width="48" customWidth="1"/>
    <col min="10" max="10" width="32" bestFit="1" customWidth="1"/>
  </cols>
  <sheetData>
    <row r="1" spans="1:10" ht="16.5" thickBot="1" x14ac:dyDescent="0.3">
      <c r="A1" s="136" t="s">
        <v>210</v>
      </c>
      <c r="G1" s="125" t="s">
        <v>16</v>
      </c>
    </row>
    <row r="2" spans="1:10" x14ac:dyDescent="0.25">
      <c r="B2" s="150" t="s">
        <v>116</v>
      </c>
      <c r="C2" s="154"/>
      <c r="D2" s="154"/>
      <c r="E2" s="151"/>
      <c r="G2" s="5" t="s">
        <v>25</v>
      </c>
      <c r="I2" s="141" t="s">
        <v>16</v>
      </c>
      <c r="J2" s="141" t="s">
        <v>207</v>
      </c>
    </row>
    <row r="3" spans="1:10" x14ac:dyDescent="0.25">
      <c r="B3" s="155"/>
      <c r="C3" s="156"/>
      <c r="D3" s="156"/>
      <c r="E3" s="157"/>
      <c r="G3" s="5" t="s">
        <v>28</v>
      </c>
      <c r="I3" s="139" t="s">
        <v>25</v>
      </c>
      <c r="J3" s="143">
        <v>27</v>
      </c>
    </row>
    <row r="4" spans="1:10" x14ac:dyDescent="0.25">
      <c r="B4" s="146" t="s">
        <v>121</v>
      </c>
      <c r="C4" s="158"/>
      <c r="D4" s="158"/>
      <c r="E4" s="147"/>
      <c r="G4" s="5" t="s">
        <v>28</v>
      </c>
      <c r="I4" s="139" t="s">
        <v>28</v>
      </c>
      <c r="J4" s="143">
        <v>57</v>
      </c>
    </row>
    <row r="5" spans="1:10" x14ac:dyDescent="0.25">
      <c r="B5" s="14" t="s">
        <v>125</v>
      </c>
      <c r="C5" s="34" t="s">
        <v>127</v>
      </c>
      <c r="D5" s="144" t="s">
        <v>130</v>
      </c>
      <c r="E5" s="36">
        <v>0.75</v>
      </c>
      <c r="G5" s="5" t="s">
        <v>24</v>
      </c>
      <c r="I5" s="139" t="s">
        <v>39</v>
      </c>
      <c r="J5" s="143">
        <v>20</v>
      </c>
    </row>
    <row r="6" spans="1:10" x14ac:dyDescent="0.25">
      <c r="B6" s="14" t="s">
        <v>131</v>
      </c>
      <c r="C6" s="34" t="s">
        <v>127</v>
      </c>
      <c r="D6" s="38" t="s">
        <v>151</v>
      </c>
      <c r="E6" s="16">
        <v>0.75</v>
      </c>
      <c r="G6" s="5" t="s">
        <v>24</v>
      </c>
      <c r="I6" s="139" t="s">
        <v>24</v>
      </c>
      <c r="J6" s="143">
        <v>46</v>
      </c>
    </row>
    <row r="7" spans="1:10" x14ac:dyDescent="0.25">
      <c r="B7" s="39" t="s">
        <v>133</v>
      </c>
      <c r="C7" s="40"/>
      <c r="D7" s="40"/>
      <c r="E7" s="42" t="str">
        <f>IF(D6="&lt;","Lower",IF(D6="&gt;","Upper","Two"))</f>
        <v>Two</v>
      </c>
      <c r="G7" s="5" t="s">
        <v>24</v>
      </c>
      <c r="I7" s="141" t="s">
        <v>206</v>
      </c>
      <c r="J7" s="143">
        <v>150</v>
      </c>
    </row>
    <row r="8" spans="1:10" x14ac:dyDescent="0.25">
      <c r="B8" s="146" t="s">
        <v>134</v>
      </c>
      <c r="C8" s="158"/>
      <c r="D8" s="158"/>
      <c r="E8" s="147"/>
      <c r="G8" s="5" t="s">
        <v>24</v>
      </c>
    </row>
    <row r="9" spans="1:10" x14ac:dyDescent="0.25">
      <c r="B9" s="43"/>
      <c r="C9" s="44"/>
      <c r="D9" s="45" t="s">
        <v>135</v>
      </c>
      <c r="E9" s="46">
        <v>0.05</v>
      </c>
      <c r="G9" s="5" t="s">
        <v>24</v>
      </c>
    </row>
    <row r="10" spans="1:10" x14ac:dyDescent="0.25">
      <c r="B10" s="146" t="s">
        <v>136</v>
      </c>
      <c r="C10" s="158"/>
      <c r="D10" s="158"/>
      <c r="E10" s="147"/>
      <c r="G10" s="5" t="s">
        <v>25</v>
      </c>
      <c r="I10" s="139" t="s">
        <v>246</v>
      </c>
    </row>
    <row r="11" spans="1:10" x14ac:dyDescent="0.25">
      <c r="B11" s="159" t="str">
        <f>IF(D5="=","Lower Critical Value","Critical Value")</f>
        <v>Lower Critical Value</v>
      </c>
      <c r="C11" s="160"/>
      <c r="D11" s="160"/>
      <c r="E11" s="48">
        <f>IF(E7="Two",NORMSINV(E9/2),IF(E7="Lower",NORMSINV(E9),NORMSINV(1-E9)))</f>
        <v>-1.9599639845400538</v>
      </c>
      <c r="G11" s="5" t="s">
        <v>39</v>
      </c>
    </row>
    <row r="12" spans="1:10" x14ac:dyDescent="0.25">
      <c r="B12" s="161" t="str">
        <f>IF(D5="=","Upper Critical Value","")</f>
        <v>Upper Critical Value</v>
      </c>
      <c r="C12" s="162"/>
      <c r="D12" s="163"/>
      <c r="E12" s="49">
        <f>IF(D5="=",-E11,"")</f>
        <v>1.9599639845400538</v>
      </c>
      <c r="G12" s="5" t="s">
        <v>24</v>
      </c>
    </row>
    <row r="13" spans="1:10" x14ac:dyDescent="0.25">
      <c r="B13" s="146" t="s">
        <v>137</v>
      </c>
      <c r="C13" s="158"/>
      <c r="D13" s="158"/>
      <c r="E13" s="147"/>
      <c r="G13" s="5" t="s">
        <v>25</v>
      </c>
    </row>
    <row r="14" spans="1:10" x14ac:dyDescent="0.25">
      <c r="B14" s="164" t="s">
        <v>100</v>
      </c>
      <c r="C14" s="162"/>
      <c r="D14" s="163"/>
      <c r="E14" s="15">
        <v>150</v>
      </c>
      <c r="G14" s="5" t="s">
        <v>28</v>
      </c>
    </row>
    <row r="15" spans="1:10" x14ac:dyDescent="0.25">
      <c r="B15" s="164" t="s">
        <v>138</v>
      </c>
      <c r="C15" s="162"/>
      <c r="D15" s="163"/>
      <c r="E15" s="15">
        <v>103</v>
      </c>
      <c r="G15" s="5" t="s">
        <v>25</v>
      </c>
    </row>
    <row r="16" spans="1:10" x14ac:dyDescent="0.25">
      <c r="B16" s="165"/>
      <c r="C16" s="166"/>
      <c r="D16" s="166"/>
      <c r="E16" s="167"/>
      <c r="G16" s="5" t="s">
        <v>39</v>
      </c>
    </row>
    <row r="17" spans="2:7" x14ac:dyDescent="0.25">
      <c r="B17" s="159" t="s">
        <v>139</v>
      </c>
      <c r="C17" s="160"/>
      <c r="D17" s="160"/>
      <c r="E17" s="50">
        <f>E15/E14</f>
        <v>0.68666666666666665</v>
      </c>
      <c r="G17" s="5" t="s">
        <v>24</v>
      </c>
    </row>
    <row r="18" spans="2:7" x14ac:dyDescent="0.25">
      <c r="B18" s="159" t="s">
        <v>96</v>
      </c>
      <c r="C18" s="160"/>
      <c r="D18" s="160"/>
      <c r="E18" s="50">
        <f>SQRT(E5*(1-E5)/E14)</f>
        <v>3.5355339059327376E-2</v>
      </c>
      <c r="G18" s="5" t="s">
        <v>24</v>
      </c>
    </row>
    <row r="19" spans="2:7" x14ac:dyDescent="0.25">
      <c r="B19" s="168" t="s">
        <v>140</v>
      </c>
      <c r="C19" s="169"/>
      <c r="D19" s="169"/>
      <c r="E19" s="52">
        <f>(E17-E5)/E18</f>
        <v>-1.7913371790059209</v>
      </c>
      <c r="G19" s="5" t="s">
        <v>39</v>
      </c>
    </row>
    <row r="20" spans="2:7" x14ac:dyDescent="0.25">
      <c r="B20" s="159" t="s">
        <v>142</v>
      </c>
      <c r="C20" s="160"/>
      <c r="D20" s="160"/>
      <c r="E20" s="52">
        <f>IF(E7="Two",2*(1-NORMSDIST(ABS(E19))),IF(E19*E11&gt;0,1-NORMSDIST(ABS(E19)),NORMSDIST(ABS(E19))))</f>
        <v>7.3239203332624792E-2</v>
      </c>
      <c r="G20" s="5" t="s">
        <v>25</v>
      </c>
    </row>
    <row r="21" spans="2:7" x14ac:dyDescent="0.25">
      <c r="B21" s="165"/>
      <c r="C21" s="166"/>
      <c r="D21" s="166"/>
      <c r="E21" s="167"/>
      <c r="G21" s="5" t="s">
        <v>25</v>
      </c>
    </row>
    <row r="22" spans="2:7" x14ac:dyDescent="0.25">
      <c r="B22" s="146" t="s">
        <v>143</v>
      </c>
      <c r="C22" s="158"/>
      <c r="D22" s="158"/>
      <c r="E22" s="147"/>
      <c r="G22" s="5" t="s">
        <v>28</v>
      </c>
    </row>
    <row r="23" spans="2:7" ht="15.75" thickBot="1" x14ac:dyDescent="0.3">
      <c r="B23" s="170" t="str">
        <f>IF(E20&lt;E9,"Reject Null Hypothesis", "Fail to reject Null Hypothesis")</f>
        <v>Fail to reject Null Hypothesis</v>
      </c>
      <c r="C23" s="171"/>
      <c r="D23" s="171"/>
      <c r="E23" s="172"/>
      <c r="G23" s="5" t="s">
        <v>24</v>
      </c>
    </row>
    <row r="24" spans="2:7" x14ac:dyDescent="0.25">
      <c r="G24" s="5" t="s">
        <v>25</v>
      </c>
    </row>
    <row r="25" spans="2:7" x14ac:dyDescent="0.25">
      <c r="G25" s="5" t="s">
        <v>24</v>
      </c>
    </row>
    <row r="26" spans="2:7" x14ac:dyDescent="0.25">
      <c r="G26" s="5" t="s">
        <v>28</v>
      </c>
    </row>
    <row r="27" spans="2:7" x14ac:dyDescent="0.25">
      <c r="G27" s="5" t="s">
        <v>28</v>
      </c>
    </row>
    <row r="28" spans="2:7" x14ac:dyDescent="0.25">
      <c r="G28" s="5" t="s">
        <v>24</v>
      </c>
    </row>
    <row r="29" spans="2:7" x14ac:dyDescent="0.25">
      <c r="G29" s="5" t="s">
        <v>24</v>
      </c>
    </row>
    <row r="30" spans="2:7" x14ac:dyDescent="0.25">
      <c r="G30" s="5" t="s">
        <v>39</v>
      </c>
    </row>
    <row r="31" spans="2:7" x14ac:dyDescent="0.25">
      <c r="G31" s="5" t="s">
        <v>28</v>
      </c>
    </row>
    <row r="32" spans="2:7" x14ac:dyDescent="0.25">
      <c r="G32" s="5" t="s">
        <v>24</v>
      </c>
    </row>
    <row r="33" spans="7:7" x14ac:dyDescent="0.25">
      <c r="G33" s="5" t="s">
        <v>28</v>
      </c>
    </row>
    <row r="34" spans="7:7" x14ac:dyDescent="0.25">
      <c r="G34" s="5" t="s">
        <v>28</v>
      </c>
    </row>
    <row r="35" spans="7:7" x14ac:dyDescent="0.25">
      <c r="G35" s="5" t="s">
        <v>24</v>
      </c>
    </row>
    <row r="36" spans="7:7" x14ac:dyDescent="0.25">
      <c r="G36" s="5" t="s">
        <v>24</v>
      </c>
    </row>
    <row r="37" spans="7:7" x14ac:dyDescent="0.25">
      <c r="G37" s="5" t="s">
        <v>25</v>
      </c>
    </row>
    <row r="38" spans="7:7" x14ac:dyDescent="0.25">
      <c r="G38" s="5" t="s">
        <v>39</v>
      </c>
    </row>
    <row r="39" spans="7:7" x14ac:dyDescent="0.25">
      <c r="G39" s="5" t="s">
        <v>28</v>
      </c>
    </row>
    <row r="40" spans="7:7" x14ac:dyDescent="0.25">
      <c r="G40" s="5" t="s">
        <v>39</v>
      </c>
    </row>
    <row r="41" spans="7:7" x14ac:dyDescent="0.25">
      <c r="G41" s="5" t="s">
        <v>39</v>
      </c>
    </row>
    <row r="42" spans="7:7" x14ac:dyDescent="0.25">
      <c r="G42" s="5" t="s">
        <v>28</v>
      </c>
    </row>
    <row r="43" spans="7:7" x14ac:dyDescent="0.25">
      <c r="G43" s="5" t="s">
        <v>24</v>
      </c>
    </row>
    <row r="44" spans="7:7" x14ac:dyDescent="0.25">
      <c r="G44" s="5" t="s">
        <v>39</v>
      </c>
    </row>
    <row r="45" spans="7:7" x14ac:dyDescent="0.25">
      <c r="G45" s="5" t="s">
        <v>39</v>
      </c>
    </row>
    <row r="46" spans="7:7" x14ac:dyDescent="0.25">
      <c r="G46" s="5" t="s">
        <v>25</v>
      </c>
    </row>
    <row r="47" spans="7:7" x14ac:dyDescent="0.25">
      <c r="G47" s="5" t="s">
        <v>39</v>
      </c>
    </row>
    <row r="48" spans="7:7" x14ac:dyDescent="0.25">
      <c r="G48" s="5" t="s">
        <v>24</v>
      </c>
    </row>
    <row r="49" spans="7:7" x14ac:dyDescent="0.25">
      <c r="G49" s="5" t="s">
        <v>28</v>
      </c>
    </row>
    <row r="50" spans="7:7" x14ac:dyDescent="0.25">
      <c r="G50" s="5" t="s">
        <v>28</v>
      </c>
    </row>
    <row r="51" spans="7:7" x14ac:dyDescent="0.25">
      <c r="G51" s="5" t="s">
        <v>28</v>
      </c>
    </row>
    <row r="52" spans="7:7" x14ac:dyDescent="0.25">
      <c r="G52" s="5" t="s">
        <v>24</v>
      </c>
    </row>
    <row r="53" spans="7:7" x14ac:dyDescent="0.25">
      <c r="G53" s="5" t="s">
        <v>28</v>
      </c>
    </row>
    <row r="54" spans="7:7" x14ac:dyDescent="0.25">
      <c r="G54" s="5" t="s">
        <v>25</v>
      </c>
    </row>
    <row r="55" spans="7:7" x14ac:dyDescent="0.25">
      <c r="G55" s="5" t="s">
        <v>25</v>
      </c>
    </row>
    <row r="56" spans="7:7" x14ac:dyDescent="0.25">
      <c r="G56" s="5" t="s">
        <v>39</v>
      </c>
    </row>
    <row r="57" spans="7:7" x14ac:dyDescent="0.25">
      <c r="G57" s="5" t="s">
        <v>24</v>
      </c>
    </row>
    <row r="58" spans="7:7" x14ac:dyDescent="0.25">
      <c r="G58" s="5" t="s">
        <v>25</v>
      </c>
    </row>
    <row r="59" spans="7:7" x14ac:dyDescent="0.25">
      <c r="G59" s="5" t="s">
        <v>28</v>
      </c>
    </row>
    <row r="60" spans="7:7" x14ac:dyDescent="0.25">
      <c r="G60" s="5" t="s">
        <v>28</v>
      </c>
    </row>
    <row r="61" spans="7:7" x14ac:dyDescent="0.25">
      <c r="G61" s="5" t="s">
        <v>24</v>
      </c>
    </row>
    <row r="62" spans="7:7" x14ac:dyDescent="0.25">
      <c r="G62" s="5" t="s">
        <v>28</v>
      </c>
    </row>
    <row r="63" spans="7:7" x14ac:dyDescent="0.25">
      <c r="G63" s="5" t="s">
        <v>24</v>
      </c>
    </row>
    <row r="64" spans="7:7" x14ac:dyDescent="0.25">
      <c r="G64" s="5" t="s">
        <v>24</v>
      </c>
    </row>
    <row r="65" spans="7:7" x14ac:dyDescent="0.25">
      <c r="G65" s="5" t="s">
        <v>28</v>
      </c>
    </row>
    <row r="66" spans="7:7" x14ac:dyDescent="0.25">
      <c r="G66" s="5" t="s">
        <v>24</v>
      </c>
    </row>
    <row r="67" spans="7:7" x14ac:dyDescent="0.25">
      <c r="G67" s="5" t="s">
        <v>39</v>
      </c>
    </row>
    <row r="68" spans="7:7" x14ac:dyDescent="0.25">
      <c r="G68" s="5" t="s">
        <v>24</v>
      </c>
    </row>
    <row r="69" spans="7:7" x14ac:dyDescent="0.25">
      <c r="G69" s="5" t="s">
        <v>28</v>
      </c>
    </row>
    <row r="70" spans="7:7" x14ac:dyDescent="0.25">
      <c r="G70" s="5" t="s">
        <v>28</v>
      </c>
    </row>
    <row r="71" spans="7:7" x14ac:dyDescent="0.25">
      <c r="G71" s="5" t="s">
        <v>28</v>
      </c>
    </row>
    <row r="72" spans="7:7" x14ac:dyDescent="0.25">
      <c r="G72" s="5" t="s">
        <v>24</v>
      </c>
    </row>
    <row r="73" spans="7:7" x14ac:dyDescent="0.25">
      <c r="G73" s="5" t="s">
        <v>28</v>
      </c>
    </row>
    <row r="74" spans="7:7" x14ac:dyDescent="0.25">
      <c r="G74" s="5" t="s">
        <v>39</v>
      </c>
    </row>
    <row r="75" spans="7:7" x14ac:dyDescent="0.25">
      <c r="G75" s="5" t="s">
        <v>24</v>
      </c>
    </row>
    <row r="76" spans="7:7" x14ac:dyDescent="0.25">
      <c r="G76" s="5" t="s">
        <v>24</v>
      </c>
    </row>
    <row r="77" spans="7:7" x14ac:dyDescent="0.25">
      <c r="G77" s="5" t="s">
        <v>24</v>
      </c>
    </row>
    <row r="78" spans="7:7" x14ac:dyDescent="0.25">
      <c r="G78" s="5" t="s">
        <v>24</v>
      </c>
    </row>
    <row r="79" spans="7:7" x14ac:dyDescent="0.25">
      <c r="G79" s="5" t="s">
        <v>24</v>
      </c>
    </row>
    <row r="80" spans="7:7" x14ac:dyDescent="0.25">
      <c r="G80" s="5" t="s">
        <v>28</v>
      </c>
    </row>
    <row r="81" spans="7:7" x14ac:dyDescent="0.25">
      <c r="G81" s="5" t="s">
        <v>25</v>
      </c>
    </row>
    <row r="82" spans="7:7" x14ac:dyDescent="0.25">
      <c r="G82" s="5" t="s">
        <v>28</v>
      </c>
    </row>
    <row r="83" spans="7:7" x14ac:dyDescent="0.25">
      <c r="G83" s="5" t="s">
        <v>24</v>
      </c>
    </row>
    <row r="84" spans="7:7" x14ac:dyDescent="0.25">
      <c r="G84" s="5" t="s">
        <v>28</v>
      </c>
    </row>
    <row r="85" spans="7:7" x14ac:dyDescent="0.25">
      <c r="G85" s="5" t="s">
        <v>25</v>
      </c>
    </row>
    <row r="86" spans="7:7" x14ac:dyDescent="0.25">
      <c r="G86" s="5" t="s">
        <v>39</v>
      </c>
    </row>
    <row r="87" spans="7:7" x14ac:dyDescent="0.25">
      <c r="G87" s="5" t="s">
        <v>25</v>
      </c>
    </row>
    <row r="88" spans="7:7" x14ac:dyDescent="0.25">
      <c r="G88" s="5" t="s">
        <v>28</v>
      </c>
    </row>
    <row r="89" spans="7:7" x14ac:dyDescent="0.25">
      <c r="G89" s="5" t="s">
        <v>24</v>
      </c>
    </row>
    <row r="90" spans="7:7" x14ac:dyDescent="0.25">
      <c r="G90" s="5" t="s">
        <v>25</v>
      </c>
    </row>
    <row r="91" spans="7:7" x14ac:dyDescent="0.25">
      <c r="G91" s="5" t="s">
        <v>28</v>
      </c>
    </row>
    <row r="92" spans="7:7" x14ac:dyDescent="0.25">
      <c r="G92" s="5" t="s">
        <v>28</v>
      </c>
    </row>
    <row r="93" spans="7:7" x14ac:dyDescent="0.25">
      <c r="G93" s="5" t="s">
        <v>28</v>
      </c>
    </row>
    <row r="94" spans="7:7" x14ac:dyDescent="0.25">
      <c r="G94" s="5" t="s">
        <v>28</v>
      </c>
    </row>
    <row r="95" spans="7:7" x14ac:dyDescent="0.25">
      <c r="G95" s="5" t="s">
        <v>25</v>
      </c>
    </row>
    <row r="96" spans="7:7" x14ac:dyDescent="0.25">
      <c r="G96" s="5" t="s">
        <v>25</v>
      </c>
    </row>
    <row r="97" spans="7:7" x14ac:dyDescent="0.25">
      <c r="G97" s="5" t="s">
        <v>28</v>
      </c>
    </row>
    <row r="98" spans="7:7" x14ac:dyDescent="0.25">
      <c r="G98" s="5" t="s">
        <v>25</v>
      </c>
    </row>
    <row r="99" spans="7:7" x14ac:dyDescent="0.25">
      <c r="G99" s="5" t="s">
        <v>28</v>
      </c>
    </row>
    <row r="100" spans="7:7" x14ac:dyDescent="0.25">
      <c r="G100" s="5" t="s">
        <v>28</v>
      </c>
    </row>
    <row r="101" spans="7:7" x14ac:dyDescent="0.25">
      <c r="G101" s="5" t="s">
        <v>24</v>
      </c>
    </row>
    <row r="102" spans="7:7" x14ac:dyDescent="0.25">
      <c r="G102" s="5" t="s">
        <v>25</v>
      </c>
    </row>
    <row r="103" spans="7:7" x14ac:dyDescent="0.25">
      <c r="G103" s="5" t="s">
        <v>25</v>
      </c>
    </row>
    <row r="104" spans="7:7" x14ac:dyDescent="0.25">
      <c r="G104" s="5" t="s">
        <v>28</v>
      </c>
    </row>
    <row r="105" spans="7:7" x14ac:dyDescent="0.25">
      <c r="G105" s="5" t="s">
        <v>25</v>
      </c>
    </row>
    <row r="106" spans="7:7" x14ac:dyDescent="0.25">
      <c r="G106" s="5" t="s">
        <v>24</v>
      </c>
    </row>
    <row r="107" spans="7:7" x14ac:dyDescent="0.25">
      <c r="G107" s="5" t="s">
        <v>25</v>
      </c>
    </row>
    <row r="108" spans="7:7" x14ac:dyDescent="0.25">
      <c r="G108" s="5" t="s">
        <v>24</v>
      </c>
    </row>
    <row r="109" spans="7:7" x14ac:dyDescent="0.25">
      <c r="G109" s="5" t="s">
        <v>39</v>
      </c>
    </row>
    <row r="110" spans="7:7" x14ac:dyDescent="0.25">
      <c r="G110" s="5" t="s">
        <v>28</v>
      </c>
    </row>
    <row r="111" spans="7:7" x14ac:dyDescent="0.25">
      <c r="G111" s="5" t="s">
        <v>28</v>
      </c>
    </row>
    <row r="112" spans="7:7" x14ac:dyDescent="0.25">
      <c r="G112" s="5" t="s">
        <v>28</v>
      </c>
    </row>
    <row r="113" spans="7:7" x14ac:dyDescent="0.25">
      <c r="G113" s="5" t="s">
        <v>28</v>
      </c>
    </row>
    <row r="114" spans="7:7" x14ac:dyDescent="0.25">
      <c r="G114" s="5" t="s">
        <v>39</v>
      </c>
    </row>
    <row r="115" spans="7:7" x14ac:dyDescent="0.25">
      <c r="G115" s="5" t="s">
        <v>25</v>
      </c>
    </row>
    <row r="116" spans="7:7" x14ac:dyDescent="0.25">
      <c r="G116" s="5" t="s">
        <v>24</v>
      </c>
    </row>
    <row r="117" spans="7:7" x14ac:dyDescent="0.25">
      <c r="G117" s="5" t="s">
        <v>28</v>
      </c>
    </row>
    <row r="118" spans="7:7" x14ac:dyDescent="0.25">
      <c r="G118" s="5" t="s">
        <v>25</v>
      </c>
    </row>
    <row r="119" spans="7:7" x14ac:dyDescent="0.25">
      <c r="G119" s="5" t="s">
        <v>28</v>
      </c>
    </row>
    <row r="120" spans="7:7" x14ac:dyDescent="0.25">
      <c r="G120" s="5" t="s">
        <v>39</v>
      </c>
    </row>
    <row r="121" spans="7:7" x14ac:dyDescent="0.25">
      <c r="G121" s="5" t="s">
        <v>24</v>
      </c>
    </row>
    <row r="122" spans="7:7" x14ac:dyDescent="0.25">
      <c r="G122" s="5" t="s">
        <v>24</v>
      </c>
    </row>
    <row r="123" spans="7:7" x14ac:dyDescent="0.25">
      <c r="G123" s="5" t="s">
        <v>25</v>
      </c>
    </row>
    <row r="124" spans="7:7" x14ac:dyDescent="0.25">
      <c r="G124" s="5" t="s">
        <v>39</v>
      </c>
    </row>
    <row r="125" spans="7:7" x14ac:dyDescent="0.25">
      <c r="G125" s="5" t="s">
        <v>28</v>
      </c>
    </row>
    <row r="126" spans="7:7" x14ac:dyDescent="0.25">
      <c r="G126" s="5" t="s">
        <v>28</v>
      </c>
    </row>
    <row r="127" spans="7:7" x14ac:dyDescent="0.25">
      <c r="G127" s="5" t="s">
        <v>39</v>
      </c>
    </row>
    <row r="128" spans="7:7" x14ac:dyDescent="0.25">
      <c r="G128" s="5" t="s">
        <v>28</v>
      </c>
    </row>
    <row r="129" spans="7:7" x14ac:dyDescent="0.25">
      <c r="G129" s="5" t="s">
        <v>28</v>
      </c>
    </row>
    <row r="130" spans="7:7" x14ac:dyDescent="0.25">
      <c r="G130" s="5" t="s">
        <v>28</v>
      </c>
    </row>
    <row r="131" spans="7:7" x14ac:dyDescent="0.25">
      <c r="G131" s="5" t="s">
        <v>28</v>
      </c>
    </row>
    <row r="132" spans="7:7" x14ac:dyDescent="0.25">
      <c r="G132" s="5" t="s">
        <v>28</v>
      </c>
    </row>
    <row r="133" spans="7:7" x14ac:dyDescent="0.25">
      <c r="G133" s="5" t="s">
        <v>28</v>
      </c>
    </row>
    <row r="134" spans="7:7" x14ac:dyDescent="0.25">
      <c r="G134" s="5" t="s">
        <v>39</v>
      </c>
    </row>
    <row r="135" spans="7:7" x14ac:dyDescent="0.25">
      <c r="G135" s="5" t="s">
        <v>24</v>
      </c>
    </row>
    <row r="136" spans="7:7" x14ac:dyDescent="0.25">
      <c r="G136" s="5" t="s">
        <v>28</v>
      </c>
    </row>
    <row r="137" spans="7:7" x14ac:dyDescent="0.25">
      <c r="G137" s="5" t="s">
        <v>24</v>
      </c>
    </row>
    <row r="138" spans="7:7" x14ac:dyDescent="0.25">
      <c r="G138" s="5" t="s">
        <v>28</v>
      </c>
    </row>
    <row r="139" spans="7:7" x14ac:dyDescent="0.25">
      <c r="G139" s="5" t="s">
        <v>24</v>
      </c>
    </row>
    <row r="140" spans="7:7" x14ac:dyDescent="0.25">
      <c r="G140" s="5" t="s">
        <v>24</v>
      </c>
    </row>
    <row r="141" spans="7:7" x14ac:dyDescent="0.25">
      <c r="G141" s="5" t="s">
        <v>24</v>
      </c>
    </row>
    <row r="142" spans="7:7" x14ac:dyDescent="0.25">
      <c r="G142" s="5" t="s">
        <v>28</v>
      </c>
    </row>
    <row r="143" spans="7:7" x14ac:dyDescent="0.25">
      <c r="G143" s="5" t="s">
        <v>24</v>
      </c>
    </row>
    <row r="144" spans="7:7" x14ac:dyDescent="0.25">
      <c r="G144" s="5" t="s">
        <v>28</v>
      </c>
    </row>
    <row r="145" spans="7:7" x14ac:dyDescent="0.25">
      <c r="G145" s="5" t="s">
        <v>24</v>
      </c>
    </row>
    <row r="146" spans="7:7" x14ac:dyDescent="0.25">
      <c r="G146" s="5" t="s">
        <v>28</v>
      </c>
    </row>
    <row r="147" spans="7:7" x14ac:dyDescent="0.25">
      <c r="G147" s="5" t="s">
        <v>28</v>
      </c>
    </row>
    <row r="148" spans="7:7" x14ac:dyDescent="0.25">
      <c r="G148" s="5" t="s">
        <v>25</v>
      </c>
    </row>
    <row r="149" spans="7:7" x14ac:dyDescent="0.25">
      <c r="G149" s="5" t="s">
        <v>24</v>
      </c>
    </row>
    <row r="150" spans="7:7" x14ac:dyDescent="0.25">
      <c r="G150" s="5" t="s">
        <v>28</v>
      </c>
    </row>
    <row r="151" spans="7:7" x14ac:dyDescent="0.25">
      <c r="G151" s="5" t="s">
        <v>28</v>
      </c>
    </row>
  </sheetData>
  <mergeCells count="18">
    <mergeCell ref="B11:D11"/>
    <mergeCell ref="B2:E2"/>
    <mergeCell ref="B3:E3"/>
    <mergeCell ref="B4:E4"/>
    <mergeCell ref="B8:E8"/>
    <mergeCell ref="B10:E10"/>
    <mergeCell ref="B21:E21"/>
    <mergeCell ref="B22:E22"/>
    <mergeCell ref="B23:E23"/>
    <mergeCell ref="B12:D12"/>
    <mergeCell ref="B13:E13"/>
    <mergeCell ref="B14:D14"/>
    <mergeCell ref="B15:D15"/>
    <mergeCell ref="B16:E16"/>
    <mergeCell ref="B17:D17"/>
    <mergeCell ref="B18:D18"/>
    <mergeCell ref="B19:D19"/>
    <mergeCell ref="B20:D20"/>
  </mergeCells>
  <conditionalFormatting sqref="E12">
    <cfRule type="cellIs" dxfId="16" priority="1" stopIfTrue="1" operator="notEqual">
      <formula>""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3" workbookViewId="0">
      <selection activeCell="I61" sqref="I61"/>
    </sheetView>
  </sheetViews>
  <sheetFormatPr defaultRowHeight="15" x14ac:dyDescent="0.25"/>
  <cols>
    <col min="2" max="2" width="23.42578125" customWidth="1"/>
    <col min="3" max="3" width="26" customWidth="1"/>
    <col min="4" max="4" width="32" bestFit="1" customWidth="1"/>
    <col min="9" max="9" width="27.7109375" customWidth="1"/>
    <col min="10" max="10" width="15.85546875" customWidth="1"/>
    <col min="11" max="11" width="32" bestFit="1" customWidth="1"/>
    <col min="12" max="12" width="17.42578125" customWidth="1"/>
    <col min="17" max="17" width="29" customWidth="1"/>
  </cols>
  <sheetData>
    <row r="1" spans="1:17" ht="16.5" thickBot="1" x14ac:dyDescent="0.3">
      <c r="A1" s="136" t="s">
        <v>211</v>
      </c>
      <c r="P1" s="125" t="s">
        <v>1</v>
      </c>
      <c r="Q1" s="125" t="s">
        <v>16</v>
      </c>
    </row>
    <row r="2" spans="1:17" x14ac:dyDescent="0.25">
      <c r="B2" s="114" t="s">
        <v>147</v>
      </c>
      <c r="C2" s="115"/>
      <c r="D2" s="115"/>
      <c r="E2" s="116"/>
      <c r="I2" s="173" t="s">
        <v>164</v>
      </c>
      <c r="J2" s="174"/>
      <c r="K2" s="174"/>
      <c r="L2" s="175"/>
      <c r="P2" s="4" t="s">
        <v>18</v>
      </c>
      <c r="Q2" s="5" t="s">
        <v>25</v>
      </c>
    </row>
    <row r="3" spans="1:17" x14ac:dyDescent="0.25">
      <c r="B3" s="117"/>
      <c r="C3" s="118"/>
      <c r="D3" s="118"/>
      <c r="E3" s="119"/>
      <c r="I3" s="176"/>
      <c r="J3" s="177"/>
      <c r="K3" s="177"/>
      <c r="L3" s="178"/>
      <c r="P3" s="4" t="s">
        <v>29</v>
      </c>
      <c r="Q3" s="5" t="s">
        <v>28</v>
      </c>
    </row>
    <row r="4" spans="1:17" x14ac:dyDescent="0.25">
      <c r="B4" s="111" t="s">
        <v>121</v>
      </c>
      <c r="C4" s="112"/>
      <c r="D4" s="112"/>
      <c r="E4" s="113"/>
      <c r="I4" s="179" t="s">
        <v>165</v>
      </c>
      <c r="J4" s="180"/>
      <c r="K4" s="180"/>
      <c r="L4" s="181"/>
      <c r="P4" s="4" t="s">
        <v>29</v>
      </c>
      <c r="Q4" s="5" t="s">
        <v>28</v>
      </c>
    </row>
    <row r="5" spans="1:17" ht="15.75" x14ac:dyDescent="0.3">
      <c r="B5" s="56" t="s">
        <v>125</v>
      </c>
      <c r="C5" s="57" t="s">
        <v>150</v>
      </c>
      <c r="D5" s="57" t="s">
        <v>130</v>
      </c>
      <c r="E5" s="36">
        <f>E6</f>
        <v>0</v>
      </c>
      <c r="I5" s="207" t="s">
        <v>165</v>
      </c>
      <c r="J5" s="208"/>
      <c r="K5" s="209"/>
      <c r="L5" s="16">
        <v>0.95</v>
      </c>
      <c r="P5" s="4" t="s">
        <v>29</v>
      </c>
      <c r="Q5" s="5" t="s">
        <v>24</v>
      </c>
    </row>
    <row r="6" spans="1:17" ht="15.75" x14ac:dyDescent="0.3">
      <c r="B6" s="56" t="s">
        <v>131</v>
      </c>
      <c r="C6" s="57" t="s">
        <v>150</v>
      </c>
      <c r="D6" s="62" t="s">
        <v>151</v>
      </c>
      <c r="E6" s="16">
        <v>0</v>
      </c>
      <c r="I6" s="187"/>
      <c r="J6" s="185"/>
      <c r="K6" s="185"/>
      <c r="L6" s="210"/>
      <c r="P6" s="4" t="s">
        <v>18</v>
      </c>
      <c r="Q6" s="5" t="s">
        <v>24</v>
      </c>
    </row>
    <row r="7" spans="1:17" x14ac:dyDescent="0.25">
      <c r="B7" s="63" t="s">
        <v>133</v>
      </c>
      <c r="C7" s="64"/>
      <c r="D7" s="64"/>
      <c r="E7" s="66" t="str">
        <f>IF(D6="&lt;","Lower",IF(D6="&gt;","Upper","Two"))</f>
        <v>Two</v>
      </c>
      <c r="I7" s="179" t="s">
        <v>152</v>
      </c>
      <c r="J7" s="180"/>
      <c r="K7" s="180"/>
      <c r="L7" s="181"/>
      <c r="P7" s="4" t="s">
        <v>29</v>
      </c>
      <c r="Q7" s="5" t="s">
        <v>24</v>
      </c>
    </row>
    <row r="8" spans="1:17" x14ac:dyDescent="0.25">
      <c r="B8" s="179" t="s">
        <v>134</v>
      </c>
      <c r="C8" s="180"/>
      <c r="D8" s="180"/>
      <c r="E8" s="181"/>
      <c r="I8" s="188" t="s">
        <v>212</v>
      </c>
      <c r="J8" s="189"/>
      <c r="K8" s="189"/>
      <c r="L8" s="190"/>
      <c r="P8" s="4" t="s">
        <v>18</v>
      </c>
      <c r="Q8" s="5" t="s">
        <v>24</v>
      </c>
    </row>
    <row r="9" spans="1:17" x14ac:dyDescent="0.25">
      <c r="B9" s="67"/>
      <c r="C9" s="68"/>
      <c r="D9" s="69" t="s">
        <v>135</v>
      </c>
      <c r="E9" s="70">
        <v>0.05</v>
      </c>
      <c r="I9" s="187" t="s">
        <v>100</v>
      </c>
      <c r="J9" s="185"/>
      <c r="K9" s="186"/>
      <c r="L9" s="61">
        <v>71</v>
      </c>
      <c r="P9" s="4" t="s">
        <v>29</v>
      </c>
      <c r="Q9" s="5" t="s">
        <v>24</v>
      </c>
    </row>
    <row r="10" spans="1:17" x14ac:dyDescent="0.25">
      <c r="B10" s="179" t="s">
        <v>136</v>
      </c>
      <c r="C10" s="180"/>
      <c r="D10" s="180"/>
      <c r="E10" s="181"/>
      <c r="I10" s="187" t="s">
        <v>138</v>
      </c>
      <c r="J10" s="185"/>
      <c r="K10" s="186"/>
      <c r="L10" s="61">
        <v>49</v>
      </c>
      <c r="P10" s="4" t="s">
        <v>29</v>
      </c>
      <c r="Q10" s="5" t="s">
        <v>25</v>
      </c>
    </row>
    <row r="11" spans="1:17" ht="15.75" x14ac:dyDescent="0.3">
      <c r="B11" s="182" t="str">
        <f>IF(D5="=","Lower Critical Value","Critical Value")</f>
        <v>Lower Critical Value</v>
      </c>
      <c r="C11" s="183"/>
      <c r="D11" s="183"/>
      <c r="E11" s="72">
        <f>IF(E7="Two",NORMSINV(E9/2),IF(E7="Lower",NORMSINV(E9),NORMSINV(1-E9)))</f>
        <v>-1.9599639845400538</v>
      </c>
      <c r="I11" s="182" t="s">
        <v>156</v>
      </c>
      <c r="J11" s="183"/>
      <c r="K11" s="183"/>
      <c r="L11" s="50">
        <f>L10/L9</f>
        <v>0.6901408450704225</v>
      </c>
      <c r="P11" s="4" t="s">
        <v>29</v>
      </c>
      <c r="Q11" s="5" t="s">
        <v>39</v>
      </c>
    </row>
    <row r="12" spans="1:17" x14ac:dyDescent="0.25">
      <c r="B12" s="184" t="str">
        <f>IF(D5="=","Upper Critical Value","")</f>
        <v>Upper Critical Value</v>
      </c>
      <c r="C12" s="185"/>
      <c r="D12" s="186"/>
      <c r="E12" s="73">
        <f>IF(D5="=",-E11,"")</f>
        <v>1.9599639845400538</v>
      </c>
      <c r="I12" s="188" t="s">
        <v>213</v>
      </c>
      <c r="J12" s="189"/>
      <c r="K12" s="189"/>
      <c r="L12" s="190"/>
      <c r="P12" s="4" t="s">
        <v>18</v>
      </c>
      <c r="Q12" s="5" t="s">
        <v>24</v>
      </c>
    </row>
    <row r="13" spans="1:17" x14ac:dyDescent="0.25">
      <c r="B13" s="179" t="s">
        <v>137</v>
      </c>
      <c r="C13" s="180"/>
      <c r="D13" s="180"/>
      <c r="E13" s="181"/>
      <c r="I13" s="187" t="s">
        <v>100</v>
      </c>
      <c r="J13" s="185"/>
      <c r="K13" s="186"/>
      <c r="L13" s="61">
        <v>79</v>
      </c>
      <c r="P13" s="4" t="s">
        <v>29</v>
      </c>
      <c r="Q13" s="5" t="s">
        <v>25</v>
      </c>
    </row>
    <row r="14" spans="1:17" x14ac:dyDescent="0.25">
      <c r="B14" s="188" t="s">
        <v>212</v>
      </c>
      <c r="C14" s="189"/>
      <c r="D14" s="189"/>
      <c r="E14" s="190"/>
      <c r="I14" s="187" t="s">
        <v>138</v>
      </c>
      <c r="J14" s="185"/>
      <c r="K14" s="186"/>
      <c r="L14" s="61">
        <v>54</v>
      </c>
      <c r="P14" s="4" t="s">
        <v>29</v>
      </c>
      <c r="Q14" s="5" t="s">
        <v>28</v>
      </c>
    </row>
    <row r="15" spans="1:17" ht="15.75" x14ac:dyDescent="0.3">
      <c r="B15" s="187" t="s">
        <v>100</v>
      </c>
      <c r="C15" s="185"/>
      <c r="D15" s="186"/>
      <c r="E15" s="61">
        <v>71</v>
      </c>
      <c r="I15" s="182" t="s">
        <v>158</v>
      </c>
      <c r="J15" s="183"/>
      <c r="K15" s="183"/>
      <c r="L15" s="50">
        <f>L14/L13</f>
        <v>0.68354430379746833</v>
      </c>
      <c r="P15" s="4" t="s">
        <v>29</v>
      </c>
      <c r="Q15" s="5" t="s">
        <v>25</v>
      </c>
    </row>
    <row r="16" spans="1:17" x14ac:dyDescent="0.25">
      <c r="B16" s="187" t="s">
        <v>138</v>
      </c>
      <c r="C16" s="185"/>
      <c r="D16" s="186"/>
      <c r="E16" s="61">
        <v>49</v>
      </c>
      <c r="I16" s="191"/>
      <c r="J16" s="192"/>
      <c r="K16" s="192"/>
      <c r="L16" s="193"/>
      <c r="P16" s="4" t="s">
        <v>29</v>
      </c>
      <c r="Q16" s="5" t="s">
        <v>39</v>
      </c>
    </row>
    <row r="17" spans="2:17" ht="15.75" x14ac:dyDescent="0.3">
      <c r="B17" s="182" t="s">
        <v>156</v>
      </c>
      <c r="C17" s="183"/>
      <c r="D17" s="183"/>
      <c r="E17" s="50">
        <f>E16/E15</f>
        <v>0.6901408450704225</v>
      </c>
      <c r="I17" s="179" t="s">
        <v>104</v>
      </c>
      <c r="J17" s="180"/>
      <c r="K17" s="180"/>
      <c r="L17" s="181"/>
      <c r="P17" s="4" t="s">
        <v>18</v>
      </c>
      <c r="Q17" s="5" t="s">
        <v>24</v>
      </c>
    </row>
    <row r="18" spans="2:17" x14ac:dyDescent="0.25">
      <c r="B18" s="188" t="s">
        <v>213</v>
      </c>
      <c r="C18" s="189"/>
      <c r="D18" s="189"/>
      <c r="E18" s="190"/>
      <c r="I18" s="182" t="s">
        <v>160</v>
      </c>
      <c r="J18" s="183"/>
      <c r="K18" s="183"/>
      <c r="L18" s="50">
        <f>(L10+L14)/(L9+L13)</f>
        <v>0.68666666666666665</v>
      </c>
      <c r="P18" s="4" t="s">
        <v>29</v>
      </c>
      <c r="Q18" s="5" t="s">
        <v>24</v>
      </c>
    </row>
    <row r="19" spans="2:17" x14ac:dyDescent="0.25">
      <c r="B19" s="187" t="s">
        <v>100</v>
      </c>
      <c r="C19" s="185"/>
      <c r="D19" s="186"/>
      <c r="E19" s="61">
        <v>79</v>
      </c>
      <c r="I19" s="182" t="s">
        <v>96</v>
      </c>
      <c r="J19" s="183"/>
      <c r="K19" s="183"/>
      <c r="L19" s="50">
        <f>SQRT(L18*(1-L18)*(1/L9+1/L13))</f>
        <v>7.5854123041593613E-2</v>
      </c>
      <c r="P19" s="4" t="s">
        <v>29</v>
      </c>
      <c r="Q19" s="5" t="s">
        <v>39</v>
      </c>
    </row>
    <row r="20" spans="2:17" x14ac:dyDescent="0.25">
      <c r="B20" s="187" t="s">
        <v>138</v>
      </c>
      <c r="C20" s="185"/>
      <c r="D20" s="186"/>
      <c r="E20" s="61">
        <v>54</v>
      </c>
      <c r="I20" s="194" t="s">
        <v>171</v>
      </c>
      <c r="J20" s="195"/>
      <c r="K20" s="195"/>
      <c r="L20" s="105">
        <f>NORMSINV(1-(1-L5)/2)</f>
        <v>1.9599639845400536</v>
      </c>
      <c r="P20" s="4" t="s">
        <v>18</v>
      </c>
      <c r="Q20" s="5" t="s">
        <v>25</v>
      </c>
    </row>
    <row r="21" spans="2:17" ht="15.75" x14ac:dyDescent="0.3">
      <c r="B21" s="182" t="s">
        <v>158</v>
      </c>
      <c r="C21" s="183"/>
      <c r="D21" s="183"/>
      <c r="E21" s="50">
        <f>E20/E19</f>
        <v>0.68354430379746833</v>
      </c>
      <c r="I21" s="191"/>
      <c r="J21" s="192"/>
      <c r="K21" s="192"/>
      <c r="L21" s="193"/>
      <c r="P21" s="4" t="s">
        <v>29</v>
      </c>
      <c r="Q21" s="5" t="s">
        <v>25</v>
      </c>
    </row>
    <row r="22" spans="2:17" x14ac:dyDescent="0.25">
      <c r="B22" s="196"/>
      <c r="C22" s="197"/>
      <c r="D22" s="197"/>
      <c r="E22" s="198"/>
      <c r="I22" s="179" t="s">
        <v>172</v>
      </c>
      <c r="J22" s="180"/>
      <c r="K22" s="180"/>
      <c r="L22" s="181"/>
      <c r="P22" s="4" t="s">
        <v>29</v>
      </c>
      <c r="Q22" s="5" t="s">
        <v>28</v>
      </c>
    </row>
    <row r="23" spans="2:17" x14ac:dyDescent="0.25">
      <c r="B23" s="199"/>
      <c r="C23" s="200"/>
      <c r="D23" s="200"/>
      <c r="E23" s="201"/>
      <c r="I23" s="220" t="s">
        <v>113</v>
      </c>
      <c r="J23" s="221"/>
      <c r="K23" s="222"/>
      <c r="L23" s="28">
        <f>(L11-L15)-L20*L19</f>
        <v>-0.14207480796743913</v>
      </c>
      <c r="P23" s="4" t="s">
        <v>18</v>
      </c>
      <c r="Q23" s="5" t="s">
        <v>24</v>
      </c>
    </row>
    <row r="24" spans="2:17" ht="15.75" thickBot="1" x14ac:dyDescent="0.3">
      <c r="B24" s="182" t="s">
        <v>160</v>
      </c>
      <c r="C24" s="183"/>
      <c r="D24" s="183"/>
      <c r="E24" s="50">
        <f>(E16+E20)/(E15+E19)</f>
        <v>0.68666666666666665</v>
      </c>
      <c r="I24" s="120" t="s">
        <v>114</v>
      </c>
      <c r="J24" s="121"/>
      <c r="K24" s="122"/>
      <c r="L24" s="31">
        <f>(L11-L15)+L20*L19</f>
        <v>0.15526789051334747</v>
      </c>
      <c r="P24" s="4" t="s">
        <v>18</v>
      </c>
      <c r="Q24" s="5" t="s">
        <v>25</v>
      </c>
    </row>
    <row r="25" spans="2:17" x14ac:dyDescent="0.25">
      <c r="B25" s="182" t="s">
        <v>96</v>
      </c>
      <c r="C25" s="183"/>
      <c r="D25" s="183"/>
      <c r="E25" s="50">
        <f>SQRT(E24*(1-E24)*(1/E15+1/E19))</f>
        <v>7.5854123041593613E-2</v>
      </c>
      <c r="P25" s="4" t="s">
        <v>29</v>
      </c>
      <c r="Q25" s="5" t="s">
        <v>24</v>
      </c>
    </row>
    <row r="26" spans="2:17" x14ac:dyDescent="0.25">
      <c r="B26" s="194" t="s">
        <v>140</v>
      </c>
      <c r="C26" s="195"/>
      <c r="D26" s="195"/>
      <c r="E26" s="75">
        <f>((E17-E21)-E5)/E25</f>
        <v>8.6963516397612878E-2</v>
      </c>
      <c r="P26" s="4" t="s">
        <v>29</v>
      </c>
      <c r="Q26" s="5" t="s">
        <v>28</v>
      </c>
    </row>
    <row r="27" spans="2:17" x14ac:dyDescent="0.25">
      <c r="B27" s="182" t="s">
        <v>142</v>
      </c>
      <c r="C27" s="183"/>
      <c r="D27" s="183"/>
      <c r="E27" s="75">
        <f>IF(E7="Two",2*(1-NORMSDIST(ABS(E26))),IF(E7="Lower",NORMSDIST(E26),1-NORMSDIST((E26))))</f>
        <v>0.93070051190018233</v>
      </c>
      <c r="P27" s="4" t="s">
        <v>18</v>
      </c>
      <c r="Q27" s="5" t="s">
        <v>28</v>
      </c>
    </row>
    <row r="28" spans="2:17" x14ac:dyDescent="0.25">
      <c r="B28" s="191"/>
      <c r="C28" s="192"/>
      <c r="D28" s="192"/>
      <c r="E28" s="193"/>
      <c r="P28" s="4" t="s">
        <v>18</v>
      </c>
      <c r="Q28" s="5" t="s">
        <v>24</v>
      </c>
    </row>
    <row r="29" spans="2:17" x14ac:dyDescent="0.25">
      <c r="B29" s="179" t="s">
        <v>143</v>
      </c>
      <c r="C29" s="180"/>
      <c r="D29" s="180"/>
      <c r="E29" s="181"/>
      <c r="P29" s="4" t="s">
        <v>29</v>
      </c>
      <c r="Q29" s="5" t="s">
        <v>24</v>
      </c>
    </row>
    <row r="30" spans="2:17" ht="15.75" thickBot="1" x14ac:dyDescent="0.3">
      <c r="B30" s="202" t="str">
        <f>IF(E27&lt;E9,"Reject Null Hypothesis", "Fail to reject Null Hypothesis")</f>
        <v>Fail to reject Null Hypothesis</v>
      </c>
      <c r="C30" s="203"/>
      <c r="D30" s="203"/>
      <c r="E30" s="204"/>
      <c r="P30" s="4" t="s">
        <v>29</v>
      </c>
      <c r="Q30" s="5" t="s">
        <v>39</v>
      </c>
    </row>
    <row r="31" spans="2:17" x14ac:dyDescent="0.25">
      <c r="P31" s="4" t="s">
        <v>29</v>
      </c>
      <c r="Q31" s="5" t="s">
        <v>28</v>
      </c>
    </row>
    <row r="32" spans="2:17" x14ac:dyDescent="0.25">
      <c r="I32" s="141" t="s">
        <v>16</v>
      </c>
      <c r="J32" s="141" t="s">
        <v>1</v>
      </c>
      <c r="K32" s="141" t="s">
        <v>207</v>
      </c>
      <c r="P32" s="4" t="s">
        <v>18</v>
      </c>
      <c r="Q32" s="5" t="s">
        <v>24</v>
      </c>
    </row>
    <row r="33" spans="2:17" x14ac:dyDescent="0.25">
      <c r="I33" s="141" t="s">
        <v>25</v>
      </c>
      <c r="J33" s="141" t="s">
        <v>29</v>
      </c>
      <c r="K33" s="143">
        <v>15</v>
      </c>
      <c r="P33" s="4" t="s">
        <v>18</v>
      </c>
      <c r="Q33" s="5" t="s">
        <v>28</v>
      </c>
    </row>
    <row r="34" spans="2:17" x14ac:dyDescent="0.25">
      <c r="I34" s="141"/>
      <c r="J34" s="141" t="s">
        <v>18</v>
      </c>
      <c r="K34" s="143">
        <v>12</v>
      </c>
      <c r="P34" s="4" t="s">
        <v>29</v>
      </c>
      <c r="Q34" s="5" t="s">
        <v>28</v>
      </c>
    </row>
    <row r="35" spans="2:17" x14ac:dyDescent="0.25">
      <c r="I35" s="141" t="s">
        <v>215</v>
      </c>
      <c r="J35" s="141"/>
      <c r="K35" s="143">
        <v>27</v>
      </c>
      <c r="P35" s="4" t="s">
        <v>29</v>
      </c>
      <c r="Q35" s="5" t="s">
        <v>24</v>
      </c>
    </row>
    <row r="36" spans="2:17" x14ac:dyDescent="0.25">
      <c r="I36" s="141" t="s">
        <v>28</v>
      </c>
      <c r="J36" s="141" t="s">
        <v>29</v>
      </c>
      <c r="K36" s="143">
        <v>35</v>
      </c>
      <c r="P36" s="4" t="s">
        <v>18</v>
      </c>
      <c r="Q36" s="5" t="s">
        <v>24</v>
      </c>
    </row>
    <row r="37" spans="2:17" x14ac:dyDescent="0.25">
      <c r="I37" s="141"/>
      <c r="J37" s="141" t="s">
        <v>18</v>
      </c>
      <c r="K37" s="143">
        <v>22</v>
      </c>
      <c r="P37" s="4" t="s">
        <v>18</v>
      </c>
      <c r="Q37" s="5" t="s">
        <v>25</v>
      </c>
    </row>
    <row r="38" spans="2:17" x14ac:dyDescent="0.25">
      <c r="B38" s="226" t="s">
        <v>102</v>
      </c>
      <c r="C38" s="226" t="s">
        <v>229</v>
      </c>
      <c r="I38" s="141" t="s">
        <v>216</v>
      </c>
      <c r="J38" s="141"/>
      <c r="K38" s="143">
        <v>57</v>
      </c>
      <c r="P38" s="4" t="s">
        <v>29</v>
      </c>
      <c r="Q38" s="5" t="s">
        <v>39</v>
      </c>
    </row>
    <row r="39" spans="2:17" x14ac:dyDescent="0.25">
      <c r="B39" s="226" t="s">
        <v>18</v>
      </c>
      <c r="C39" s="227">
        <f>GETPIVOTDATA("SatisfactionWithProvider",$I$32,"Gender","Male","SatisfactionWithProvider","Very Satisfied")+GETPIVOTDATA("SatisfactionWithProvider",$I$32,"Gender","Male","SatisfactionWithProvider","Moderately Satisfied")</f>
        <v>49</v>
      </c>
      <c r="I39" s="141" t="s">
        <v>39</v>
      </c>
      <c r="J39" s="141" t="s">
        <v>29</v>
      </c>
      <c r="K39" s="143">
        <v>10</v>
      </c>
      <c r="P39" s="4" t="s">
        <v>29</v>
      </c>
      <c r="Q39" s="5" t="s">
        <v>28</v>
      </c>
    </row>
    <row r="40" spans="2:17" x14ac:dyDescent="0.25">
      <c r="B40" s="226" t="s">
        <v>29</v>
      </c>
      <c r="C40" s="227">
        <f>GETPIVOTDATA("SatisfactionWithProvider",$I$32,"Gender","Female","SatisfactionWithProvider","Moderately Satisfied")+GETPIVOTDATA("SatisfactionWithProvider",$I$32,"Gender","Female","SatisfactionWithProvider","Very Satisfied")</f>
        <v>54</v>
      </c>
      <c r="I40" s="141"/>
      <c r="J40" s="141" t="s">
        <v>18</v>
      </c>
      <c r="K40" s="143">
        <v>10</v>
      </c>
      <c r="P40" s="4" t="s">
        <v>18</v>
      </c>
      <c r="Q40" s="5" t="s">
        <v>39</v>
      </c>
    </row>
    <row r="41" spans="2:17" x14ac:dyDescent="0.25">
      <c r="I41" s="141" t="s">
        <v>217</v>
      </c>
      <c r="J41" s="141"/>
      <c r="K41" s="143">
        <v>20</v>
      </c>
      <c r="P41" s="4" t="s">
        <v>18</v>
      </c>
      <c r="Q41" s="5" t="s">
        <v>39</v>
      </c>
    </row>
    <row r="42" spans="2:17" x14ac:dyDescent="0.25">
      <c r="I42" s="141" t="s">
        <v>24</v>
      </c>
      <c r="J42" s="141" t="s">
        <v>29</v>
      </c>
      <c r="K42" s="143">
        <v>19</v>
      </c>
      <c r="P42" s="4" t="s">
        <v>18</v>
      </c>
      <c r="Q42" s="5" t="s">
        <v>28</v>
      </c>
    </row>
    <row r="43" spans="2:17" x14ac:dyDescent="0.25">
      <c r="I43" s="141"/>
      <c r="J43" s="141" t="s">
        <v>18</v>
      </c>
      <c r="K43" s="143">
        <v>27</v>
      </c>
      <c r="P43" s="4" t="s">
        <v>18</v>
      </c>
      <c r="Q43" s="5" t="s">
        <v>24</v>
      </c>
    </row>
    <row r="44" spans="2:17" x14ac:dyDescent="0.25">
      <c r="I44" s="141" t="s">
        <v>218</v>
      </c>
      <c r="J44" s="141"/>
      <c r="K44" s="143">
        <v>46</v>
      </c>
      <c r="P44" s="4" t="s">
        <v>29</v>
      </c>
      <c r="Q44" s="5" t="s">
        <v>39</v>
      </c>
    </row>
    <row r="45" spans="2:17" x14ac:dyDescent="0.25">
      <c r="I45" s="141" t="s">
        <v>206</v>
      </c>
      <c r="J45" s="141"/>
      <c r="K45" s="143">
        <v>150</v>
      </c>
      <c r="P45" s="4" t="s">
        <v>18</v>
      </c>
      <c r="Q45" s="5" t="s">
        <v>39</v>
      </c>
    </row>
    <row r="46" spans="2:17" x14ac:dyDescent="0.25">
      <c r="P46" s="4" t="s">
        <v>18</v>
      </c>
      <c r="Q46" s="5" t="s">
        <v>25</v>
      </c>
    </row>
    <row r="47" spans="2:17" x14ac:dyDescent="0.25">
      <c r="P47" s="4" t="s">
        <v>18</v>
      </c>
      <c r="Q47" s="5" t="s">
        <v>39</v>
      </c>
    </row>
    <row r="48" spans="2:17" x14ac:dyDescent="0.25">
      <c r="I48" s="141" t="s">
        <v>1</v>
      </c>
      <c r="J48" s="141" t="s">
        <v>214</v>
      </c>
      <c r="P48" s="4" t="s">
        <v>29</v>
      </c>
      <c r="Q48" s="5" t="s">
        <v>24</v>
      </c>
    </row>
    <row r="49" spans="9:17" x14ac:dyDescent="0.25">
      <c r="I49" s="141" t="s">
        <v>29</v>
      </c>
      <c r="J49" s="143">
        <v>79</v>
      </c>
      <c r="P49" s="4" t="s">
        <v>29</v>
      </c>
      <c r="Q49" s="5" t="s">
        <v>28</v>
      </c>
    </row>
    <row r="50" spans="9:17" x14ac:dyDescent="0.25">
      <c r="I50" s="141" t="s">
        <v>18</v>
      </c>
      <c r="J50" s="143">
        <v>71</v>
      </c>
      <c r="P50" s="4" t="s">
        <v>29</v>
      </c>
      <c r="Q50" s="5" t="s">
        <v>28</v>
      </c>
    </row>
    <row r="51" spans="9:17" x14ac:dyDescent="0.25">
      <c r="I51" s="141" t="s">
        <v>206</v>
      </c>
      <c r="J51" s="143">
        <v>150</v>
      </c>
      <c r="P51" s="4" t="s">
        <v>29</v>
      </c>
      <c r="Q51" s="5" t="s">
        <v>28</v>
      </c>
    </row>
    <row r="52" spans="9:17" x14ac:dyDescent="0.25">
      <c r="P52" s="4" t="s">
        <v>18</v>
      </c>
      <c r="Q52" s="5" t="s">
        <v>24</v>
      </c>
    </row>
    <row r="53" spans="9:17" x14ac:dyDescent="0.25">
      <c r="P53" s="4" t="s">
        <v>18</v>
      </c>
      <c r="Q53" s="5" t="s">
        <v>28</v>
      </c>
    </row>
    <row r="54" spans="9:17" x14ac:dyDescent="0.25">
      <c r="P54" s="4" t="s">
        <v>18</v>
      </c>
      <c r="Q54" s="5" t="s">
        <v>25</v>
      </c>
    </row>
    <row r="55" spans="9:17" x14ac:dyDescent="0.25">
      <c r="P55" s="4" t="s">
        <v>18</v>
      </c>
      <c r="Q55" s="5" t="s">
        <v>25</v>
      </c>
    </row>
    <row r="56" spans="9:17" x14ac:dyDescent="0.25">
      <c r="P56" s="4" t="s">
        <v>18</v>
      </c>
      <c r="Q56" s="5" t="s">
        <v>39</v>
      </c>
    </row>
    <row r="57" spans="9:17" x14ac:dyDescent="0.25">
      <c r="P57" s="4" t="s">
        <v>29</v>
      </c>
      <c r="Q57" s="5" t="s">
        <v>24</v>
      </c>
    </row>
    <row r="58" spans="9:17" x14ac:dyDescent="0.25">
      <c r="P58" s="4" t="s">
        <v>18</v>
      </c>
      <c r="Q58" s="5" t="s">
        <v>25</v>
      </c>
    </row>
    <row r="59" spans="9:17" x14ac:dyDescent="0.25">
      <c r="P59" s="4" t="s">
        <v>18</v>
      </c>
      <c r="Q59" s="5" t="s">
        <v>28</v>
      </c>
    </row>
    <row r="60" spans="9:17" x14ac:dyDescent="0.25">
      <c r="P60" s="4" t="s">
        <v>18</v>
      </c>
      <c r="Q60" s="5" t="s">
        <v>28</v>
      </c>
    </row>
    <row r="61" spans="9:17" x14ac:dyDescent="0.25">
      <c r="P61" s="4" t="s">
        <v>18</v>
      </c>
      <c r="Q61" s="5" t="s">
        <v>24</v>
      </c>
    </row>
    <row r="62" spans="9:17" x14ac:dyDescent="0.25">
      <c r="P62" s="4" t="s">
        <v>29</v>
      </c>
      <c r="Q62" s="5" t="s">
        <v>28</v>
      </c>
    </row>
    <row r="63" spans="9:17" x14ac:dyDescent="0.25">
      <c r="P63" s="4" t="s">
        <v>18</v>
      </c>
      <c r="Q63" s="5" t="s">
        <v>24</v>
      </c>
    </row>
    <row r="64" spans="9:17" x14ac:dyDescent="0.25">
      <c r="P64" s="4" t="s">
        <v>18</v>
      </c>
      <c r="Q64" s="5" t="s">
        <v>24</v>
      </c>
    </row>
    <row r="65" spans="2:17" x14ac:dyDescent="0.25">
      <c r="B65" s="141" t="s">
        <v>1</v>
      </c>
      <c r="C65" s="141" t="s">
        <v>16</v>
      </c>
      <c r="D65" s="141" t="s">
        <v>207</v>
      </c>
      <c r="P65" s="4" t="s">
        <v>29</v>
      </c>
      <c r="Q65" s="5" t="s">
        <v>28</v>
      </c>
    </row>
    <row r="66" spans="2:17" x14ac:dyDescent="0.25">
      <c r="B66" s="141" t="s">
        <v>29</v>
      </c>
      <c r="C66" s="141" t="s">
        <v>25</v>
      </c>
      <c r="D66" s="143">
        <v>15</v>
      </c>
      <c r="P66" s="4" t="s">
        <v>18</v>
      </c>
      <c r="Q66" s="5" t="s">
        <v>24</v>
      </c>
    </row>
    <row r="67" spans="2:17" x14ac:dyDescent="0.25">
      <c r="B67" s="141"/>
      <c r="C67" s="141" t="s">
        <v>28</v>
      </c>
      <c r="D67" s="143">
        <v>35</v>
      </c>
      <c r="P67" s="4" t="s">
        <v>18</v>
      </c>
      <c r="Q67" s="5" t="s">
        <v>39</v>
      </c>
    </row>
    <row r="68" spans="2:17" x14ac:dyDescent="0.25">
      <c r="B68" s="141"/>
      <c r="C68" s="141" t="s">
        <v>39</v>
      </c>
      <c r="D68" s="143">
        <v>10</v>
      </c>
      <c r="P68" s="4" t="s">
        <v>18</v>
      </c>
      <c r="Q68" s="5" t="s">
        <v>24</v>
      </c>
    </row>
    <row r="69" spans="2:17" x14ac:dyDescent="0.25">
      <c r="B69" s="141"/>
      <c r="C69" s="141" t="s">
        <v>24</v>
      </c>
      <c r="D69" s="143">
        <v>19</v>
      </c>
      <c r="P69" s="4" t="s">
        <v>18</v>
      </c>
      <c r="Q69" s="5" t="s">
        <v>28</v>
      </c>
    </row>
    <row r="70" spans="2:17" x14ac:dyDescent="0.25">
      <c r="B70" s="141" t="s">
        <v>247</v>
      </c>
      <c r="C70" s="141"/>
      <c r="D70" s="143">
        <v>79</v>
      </c>
      <c r="P70" s="4" t="s">
        <v>29</v>
      </c>
      <c r="Q70" s="5" t="s">
        <v>28</v>
      </c>
    </row>
    <row r="71" spans="2:17" x14ac:dyDescent="0.25">
      <c r="B71" s="141" t="s">
        <v>18</v>
      </c>
      <c r="C71" s="141" t="s">
        <v>25</v>
      </c>
      <c r="D71" s="143">
        <v>12</v>
      </c>
      <c r="P71" s="4" t="s">
        <v>18</v>
      </c>
      <c r="Q71" s="5" t="s">
        <v>28</v>
      </c>
    </row>
    <row r="72" spans="2:17" x14ac:dyDescent="0.25">
      <c r="B72" s="141"/>
      <c r="C72" s="141" t="s">
        <v>28</v>
      </c>
      <c r="D72" s="143">
        <v>22</v>
      </c>
      <c r="P72" s="4" t="s">
        <v>29</v>
      </c>
      <c r="Q72" s="5" t="s">
        <v>24</v>
      </c>
    </row>
    <row r="73" spans="2:17" x14ac:dyDescent="0.25">
      <c r="B73" s="141"/>
      <c r="C73" s="141" t="s">
        <v>39</v>
      </c>
      <c r="D73" s="143">
        <v>10</v>
      </c>
      <c r="P73" s="4" t="s">
        <v>29</v>
      </c>
      <c r="Q73" s="5" t="s">
        <v>28</v>
      </c>
    </row>
    <row r="74" spans="2:17" x14ac:dyDescent="0.25">
      <c r="B74" s="141"/>
      <c r="C74" s="141" t="s">
        <v>24</v>
      </c>
      <c r="D74" s="143">
        <v>27</v>
      </c>
      <c r="P74" s="4" t="s">
        <v>18</v>
      </c>
      <c r="Q74" s="5" t="s">
        <v>39</v>
      </c>
    </row>
    <row r="75" spans="2:17" x14ac:dyDescent="0.25">
      <c r="B75" s="141" t="s">
        <v>248</v>
      </c>
      <c r="C75" s="141"/>
      <c r="D75" s="143">
        <v>71</v>
      </c>
      <c r="P75" s="4" t="s">
        <v>29</v>
      </c>
      <c r="Q75" s="5" t="s">
        <v>24</v>
      </c>
    </row>
    <row r="76" spans="2:17" x14ac:dyDescent="0.25">
      <c r="B76" s="141" t="s">
        <v>206</v>
      </c>
      <c r="C76" s="141"/>
      <c r="D76" s="143">
        <v>150</v>
      </c>
      <c r="P76" s="4" t="s">
        <v>18</v>
      </c>
      <c r="Q76" s="5" t="s">
        <v>24</v>
      </c>
    </row>
    <row r="77" spans="2:17" x14ac:dyDescent="0.25">
      <c r="P77" s="4" t="s">
        <v>29</v>
      </c>
      <c r="Q77" s="5" t="s">
        <v>24</v>
      </c>
    </row>
    <row r="78" spans="2:17" x14ac:dyDescent="0.25">
      <c r="P78" s="4" t="s">
        <v>18</v>
      </c>
      <c r="Q78" s="5" t="s">
        <v>24</v>
      </c>
    </row>
    <row r="79" spans="2:17" x14ac:dyDescent="0.25">
      <c r="P79" s="4" t="s">
        <v>18</v>
      </c>
      <c r="Q79" s="5" t="s">
        <v>24</v>
      </c>
    </row>
    <row r="80" spans="2:17" x14ac:dyDescent="0.25">
      <c r="P80" s="4" t="s">
        <v>29</v>
      </c>
      <c r="Q80" s="5" t="s">
        <v>28</v>
      </c>
    </row>
    <row r="81" spans="16:17" x14ac:dyDescent="0.25">
      <c r="P81" s="4" t="s">
        <v>29</v>
      </c>
      <c r="Q81" s="5" t="s">
        <v>25</v>
      </c>
    </row>
    <row r="82" spans="16:17" x14ac:dyDescent="0.25">
      <c r="P82" s="4" t="s">
        <v>29</v>
      </c>
      <c r="Q82" s="5" t="s">
        <v>28</v>
      </c>
    </row>
    <row r="83" spans="16:17" x14ac:dyDescent="0.25">
      <c r="P83" s="4" t="s">
        <v>29</v>
      </c>
      <c r="Q83" s="5" t="s">
        <v>24</v>
      </c>
    </row>
    <row r="84" spans="16:17" x14ac:dyDescent="0.25">
      <c r="P84" s="4" t="s">
        <v>29</v>
      </c>
      <c r="Q84" s="5" t="s">
        <v>28</v>
      </c>
    </row>
    <row r="85" spans="16:17" x14ac:dyDescent="0.25">
      <c r="P85" s="4" t="s">
        <v>29</v>
      </c>
      <c r="Q85" s="5" t="s">
        <v>25</v>
      </c>
    </row>
    <row r="86" spans="16:17" x14ac:dyDescent="0.25">
      <c r="P86" s="4" t="s">
        <v>29</v>
      </c>
      <c r="Q86" s="5" t="s">
        <v>39</v>
      </c>
    </row>
    <row r="87" spans="16:17" x14ac:dyDescent="0.25">
      <c r="P87" s="4" t="s">
        <v>29</v>
      </c>
      <c r="Q87" s="5" t="s">
        <v>25</v>
      </c>
    </row>
    <row r="88" spans="16:17" x14ac:dyDescent="0.25">
      <c r="P88" s="4" t="s">
        <v>18</v>
      </c>
      <c r="Q88" s="5" t="s">
        <v>28</v>
      </c>
    </row>
    <row r="89" spans="16:17" x14ac:dyDescent="0.25">
      <c r="P89" s="4" t="s">
        <v>18</v>
      </c>
      <c r="Q89" s="5" t="s">
        <v>24</v>
      </c>
    </row>
    <row r="90" spans="16:17" x14ac:dyDescent="0.25">
      <c r="P90" s="4" t="s">
        <v>29</v>
      </c>
      <c r="Q90" s="5" t="s">
        <v>25</v>
      </c>
    </row>
    <row r="91" spans="16:17" x14ac:dyDescent="0.25">
      <c r="P91" s="4" t="s">
        <v>18</v>
      </c>
      <c r="Q91" s="5" t="s">
        <v>28</v>
      </c>
    </row>
    <row r="92" spans="16:17" x14ac:dyDescent="0.25">
      <c r="P92" s="4" t="s">
        <v>29</v>
      </c>
      <c r="Q92" s="5" t="s">
        <v>28</v>
      </c>
    </row>
    <row r="93" spans="16:17" x14ac:dyDescent="0.25">
      <c r="P93" s="4" t="s">
        <v>18</v>
      </c>
      <c r="Q93" s="5" t="s">
        <v>28</v>
      </c>
    </row>
    <row r="94" spans="16:17" x14ac:dyDescent="0.25">
      <c r="P94" s="4" t="s">
        <v>29</v>
      </c>
      <c r="Q94" s="5" t="s">
        <v>28</v>
      </c>
    </row>
    <row r="95" spans="16:17" x14ac:dyDescent="0.25">
      <c r="P95" s="4" t="s">
        <v>29</v>
      </c>
      <c r="Q95" s="5" t="s">
        <v>25</v>
      </c>
    </row>
    <row r="96" spans="16:17" x14ac:dyDescent="0.25">
      <c r="P96" s="4" t="s">
        <v>18</v>
      </c>
      <c r="Q96" s="5" t="s">
        <v>25</v>
      </c>
    </row>
    <row r="97" spans="16:17" x14ac:dyDescent="0.25">
      <c r="P97" s="4" t="s">
        <v>18</v>
      </c>
      <c r="Q97" s="5" t="s">
        <v>28</v>
      </c>
    </row>
    <row r="98" spans="16:17" x14ac:dyDescent="0.25">
      <c r="P98" s="4" t="s">
        <v>29</v>
      </c>
      <c r="Q98" s="5" t="s">
        <v>25</v>
      </c>
    </row>
    <row r="99" spans="16:17" x14ac:dyDescent="0.25">
      <c r="P99" s="4" t="s">
        <v>29</v>
      </c>
      <c r="Q99" s="5" t="s">
        <v>28</v>
      </c>
    </row>
    <row r="100" spans="16:17" x14ac:dyDescent="0.25">
      <c r="P100" s="4" t="s">
        <v>18</v>
      </c>
      <c r="Q100" s="5" t="s">
        <v>28</v>
      </c>
    </row>
    <row r="101" spans="16:17" x14ac:dyDescent="0.25">
      <c r="P101" s="4" t="s">
        <v>29</v>
      </c>
      <c r="Q101" s="5" t="s">
        <v>24</v>
      </c>
    </row>
    <row r="102" spans="16:17" x14ac:dyDescent="0.25">
      <c r="P102" s="4" t="s">
        <v>18</v>
      </c>
      <c r="Q102" s="5" t="s">
        <v>25</v>
      </c>
    </row>
    <row r="103" spans="16:17" x14ac:dyDescent="0.25">
      <c r="P103" s="4" t="s">
        <v>29</v>
      </c>
      <c r="Q103" s="5" t="s">
        <v>25</v>
      </c>
    </row>
    <row r="104" spans="16:17" x14ac:dyDescent="0.25">
      <c r="P104" s="4" t="s">
        <v>18</v>
      </c>
      <c r="Q104" s="5" t="s">
        <v>28</v>
      </c>
    </row>
    <row r="105" spans="16:17" x14ac:dyDescent="0.25">
      <c r="P105" s="4" t="s">
        <v>29</v>
      </c>
      <c r="Q105" s="5" t="s">
        <v>25</v>
      </c>
    </row>
    <row r="106" spans="16:17" x14ac:dyDescent="0.25">
      <c r="P106" s="4" t="s">
        <v>18</v>
      </c>
      <c r="Q106" s="5" t="s">
        <v>24</v>
      </c>
    </row>
    <row r="107" spans="16:17" x14ac:dyDescent="0.25">
      <c r="P107" s="4" t="s">
        <v>29</v>
      </c>
      <c r="Q107" s="5" t="s">
        <v>25</v>
      </c>
    </row>
    <row r="108" spans="16:17" x14ac:dyDescent="0.25">
      <c r="P108" s="4" t="s">
        <v>18</v>
      </c>
      <c r="Q108" s="5" t="s">
        <v>24</v>
      </c>
    </row>
    <row r="109" spans="16:17" x14ac:dyDescent="0.25">
      <c r="P109" s="4" t="s">
        <v>18</v>
      </c>
      <c r="Q109" s="5" t="s">
        <v>39</v>
      </c>
    </row>
    <row r="110" spans="16:17" x14ac:dyDescent="0.25">
      <c r="P110" s="4" t="s">
        <v>18</v>
      </c>
      <c r="Q110" s="5" t="s">
        <v>28</v>
      </c>
    </row>
    <row r="111" spans="16:17" x14ac:dyDescent="0.25">
      <c r="P111" s="4" t="s">
        <v>29</v>
      </c>
      <c r="Q111" s="5" t="s">
        <v>28</v>
      </c>
    </row>
    <row r="112" spans="16:17" x14ac:dyDescent="0.25">
      <c r="P112" s="4" t="s">
        <v>18</v>
      </c>
      <c r="Q112" s="5" t="s">
        <v>28</v>
      </c>
    </row>
    <row r="113" spans="16:17" x14ac:dyDescent="0.25">
      <c r="P113" s="4" t="s">
        <v>18</v>
      </c>
      <c r="Q113" s="5" t="s">
        <v>28</v>
      </c>
    </row>
    <row r="114" spans="16:17" x14ac:dyDescent="0.25">
      <c r="P114" s="4" t="s">
        <v>18</v>
      </c>
      <c r="Q114" s="5" t="s">
        <v>39</v>
      </c>
    </row>
    <row r="115" spans="16:17" x14ac:dyDescent="0.25">
      <c r="P115" s="4" t="s">
        <v>18</v>
      </c>
      <c r="Q115" s="5" t="s">
        <v>25</v>
      </c>
    </row>
    <row r="116" spans="16:17" x14ac:dyDescent="0.25">
      <c r="P116" s="4" t="s">
        <v>29</v>
      </c>
      <c r="Q116" s="5" t="s">
        <v>24</v>
      </c>
    </row>
    <row r="117" spans="16:17" x14ac:dyDescent="0.25">
      <c r="P117" s="4" t="s">
        <v>29</v>
      </c>
      <c r="Q117" s="5" t="s">
        <v>28</v>
      </c>
    </row>
    <row r="118" spans="16:17" x14ac:dyDescent="0.25">
      <c r="P118" s="4" t="s">
        <v>29</v>
      </c>
      <c r="Q118" s="5" t="s">
        <v>25</v>
      </c>
    </row>
    <row r="119" spans="16:17" x14ac:dyDescent="0.25">
      <c r="P119" s="4" t="s">
        <v>29</v>
      </c>
      <c r="Q119" s="5" t="s">
        <v>28</v>
      </c>
    </row>
    <row r="120" spans="16:17" x14ac:dyDescent="0.25">
      <c r="P120" s="4" t="s">
        <v>29</v>
      </c>
      <c r="Q120" s="5" t="s">
        <v>39</v>
      </c>
    </row>
    <row r="121" spans="16:17" x14ac:dyDescent="0.25">
      <c r="P121" s="4" t="s">
        <v>18</v>
      </c>
      <c r="Q121" s="5" t="s">
        <v>24</v>
      </c>
    </row>
    <row r="122" spans="16:17" x14ac:dyDescent="0.25">
      <c r="P122" s="4" t="s">
        <v>29</v>
      </c>
      <c r="Q122" s="5" t="s">
        <v>24</v>
      </c>
    </row>
    <row r="123" spans="16:17" x14ac:dyDescent="0.25">
      <c r="P123" s="4" t="s">
        <v>18</v>
      </c>
      <c r="Q123" s="5" t="s">
        <v>25</v>
      </c>
    </row>
    <row r="124" spans="16:17" x14ac:dyDescent="0.25">
      <c r="P124" s="4" t="s">
        <v>29</v>
      </c>
      <c r="Q124" s="5" t="s">
        <v>39</v>
      </c>
    </row>
    <row r="125" spans="16:17" x14ac:dyDescent="0.25">
      <c r="P125" s="4" t="s">
        <v>18</v>
      </c>
      <c r="Q125" s="5" t="s">
        <v>28</v>
      </c>
    </row>
    <row r="126" spans="16:17" x14ac:dyDescent="0.25">
      <c r="P126" s="4" t="s">
        <v>29</v>
      </c>
      <c r="Q126" s="5" t="s">
        <v>28</v>
      </c>
    </row>
    <row r="127" spans="16:17" x14ac:dyDescent="0.25">
      <c r="P127" s="4" t="s">
        <v>29</v>
      </c>
      <c r="Q127" s="5" t="s">
        <v>39</v>
      </c>
    </row>
    <row r="128" spans="16:17" x14ac:dyDescent="0.25">
      <c r="P128" s="4" t="s">
        <v>18</v>
      </c>
      <c r="Q128" s="5" t="s">
        <v>28</v>
      </c>
    </row>
    <row r="129" spans="16:17" x14ac:dyDescent="0.25">
      <c r="P129" s="4" t="s">
        <v>29</v>
      </c>
      <c r="Q129" s="5" t="s">
        <v>28</v>
      </c>
    </row>
    <row r="130" spans="16:17" x14ac:dyDescent="0.25">
      <c r="P130" s="4" t="s">
        <v>18</v>
      </c>
      <c r="Q130" s="5" t="s">
        <v>28</v>
      </c>
    </row>
    <row r="131" spans="16:17" x14ac:dyDescent="0.25">
      <c r="P131" s="4" t="s">
        <v>29</v>
      </c>
      <c r="Q131" s="5" t="s">
        <v>28</v>
      </c>
    </row>
    <row r="132" spans="16:17" x14ac:dyDescent="0.25">
      <c r="P132" s="4" t="s">
        <v>29</v>
      </c>
      <c r="Q132" s="5" t="s">
        <v>28</v>
      </c>
    </row>
    <row r="133" spans="16:17" x14ac:dyDescent="0.25">
      <c r="P133" s="4" t="s">
        <v>29</v>
      </c>
      <c r="Q133" s="5" t="s">
        <v>28</v>
      </c>
    </row>
    <row r="134" spans="16:17" x14ac:dyDescent="0.25">
      <c r="P134" s="4" t="s">
        <v>18</v>
      </c>
      <c r="Q134" s="5" t="s">
        <v>39</v>
      </c>
    </row>
    <row r="135" spans="16:17" x14ac:dyDescent="0.25">
      <c r="P135" s="4" t="s">
        <v>18</v>
      </c>
      <c r="Q135" s="5" t="s">
        <v>24</v>
      </c>
    </row>
    <row r="136" spans="16:17" x14ac:dyDescent="0.25">
      <c r="P136" s="4" t="s">
        <v>29</v>
      </c>
      <c r="Q136" s="5" t="s">
        <v>28</v>
      </c>
    </row>
    <row r="137" spans="16:17" x14ac:dyDescent="0.25">
      <c r="P137" s="4" t="s">
        <v>29</v>
      </c>
      <c r="Q137" s="5" t="s">
        <v>24</v>
      </c>
    </row>
    <row r="138" spans="16:17" x14ac:dyDescent="0.25">
      <c r="P138" s="4" t="s">
        <v>29</v>
      </c>
      <c r="Q138" s="5" t="s">
        <v>28</v>
      </c>
    </row>
    <row r="139" spans="16:17" x14ac:dyDescent="0.25">
      <c r="P139" s="4" t="s">
        <v>18</v>
      </c>
      <c r="Q139" s="5" t="s">
        <v>24</v>
      </c>
    </row>
    <row r="140" spans="16:17" x14ac:dyDescent="0.25">
      <c r="P140" s="4" t="s">
        <v>18</v>
      </c>
      <c r="Q140" s="5" t="s">
        <v>24</v>
      </c>
    </row>
    <row r="141" spans="16:17" x14ac:dyDescent="0.25">
      <c r="P141" s="4" t="s">
        <v>18</v>
      </c>
      <c r="Q141" s="5" t="s">
        <v>24</v>
      </c>
    </row>
    <row r="142" spans="16:17" x14ac:dyDescent="0.25">
      <c r="P142" s="4" t="s">
        <v>29</v>
      </c>
      <c r="Q142" s="5" t="s">
        <v>28</v>
      </c>
    </row>
    <row r="143" spans="16:17" x14ac:dyDescent="0.25">
      <c r="P143" s="4" t="s">
        <v>18</v>
      </c>
      <c r="Q143" s="5" t="s">
        <v>24</v>
      </c>
    </row>
    <row r="144" spans="16:17" x14ac:dyDescent="0.25">
      <c r="P144" s="4" t="s">
        <v>18</v>
      </c>
      <c r="Q144" s="5" t="s">
        <v>28</v>
      </c>
    </row>
    <row r="145" spans="16:17" x14ac:dyDescent="0.25">
      <c r="P145" s="4" t="s">
        <v>29</v>
      </c>
      <c r="Q145" s="5" t="s">
        <v>24</v>
      </c>
    </row>
    <row r="146" spans="16:17" x14ac:dyDescent="0.25">
      <c r="P146" s="4" t="s">
        <v>18</v>
      </c>
      <c r="Q146" s="5" t="s">
        <v>28</v>
      </c>
    </row>
    <row r="147" spans="16:17" x14ac:dyDescent="0.25">
      <c r="P147" s="4" t="s">
        <v>29</v>
      </c>
      <c r="Q147" s="5" t="s">
        <v>28</v>
      </c>
    </row>
    <row r="148" spans="16:17" x14ac:dyDescent="0.25">
      <c r="P148" s="4" t="s">
        <v>29</v>
      </c>
      <c r="Q148" s="5" t="s">
        <v>25</v>
      </c>
    </row>
    <row r="149" spans="16:17" x14ac:dyDescent="0.25">
      <c r="P149" s="4" t="s">
        <v>29</v>
      </c>
      <c r="Q149" s="5" t="s">
        <v>24</v>
      </c>
    </row>
    <row r="150" spans="16:17" x14ac:dyDescent="0.25">
      <c r="P150" s="4" t="s">
        <v>29</v>
      </c>
      <c r="Q150" s="5" t="s">
        <v>28</v>
      </c>
    </row>
    <row r="151" spans="16:17" x14ac:dyDescent="0.25">
      <c r="P151" s="4" t="s">
        <v>29</v>
      </c>
      <c r="Q151" s="5" t="s">
        <v>28</v>
      </c>
    </row>
  </sheetData>
  <autoFilter ref="P1:Q151"/>
  <mergeCells count="43">
    <mergeCell ref="I14:K14"/>
    <mergeCell ref="I8:L8"/>
    <mergeCell ref="I2:L2"/>
    <mergeCell ref="I3:L3"/>
    <mergeCell ref="I4:L4"/>
    <mergeCell ref="I5:K5"/>
    <mergeCell ref="I6:L6"/>
    <mergeCell ref="I7:L7"/>
    <mergeCell ref="I9:K9"/>
    <mergeCell ref="I10:K10"/>
    <mergeCell ref="I11:K11"/>
    <mergeCell ref="I12:L12"/>
    <mergeCell ref="I13:K13"/>
    <mergeCell ref="B8:E8"/>
    <mergeCell ref="B10:E10"/>
    <mergeCell ref="B11:D11"/>
    <mergeCell ref="I21:L21"/>
    <mergeCell ref="I22:L22"/>
    <mergeCell ref="B12:D12"/>
    <mergeCell ref="B13:E13"/>
    <mergeCell ref="B14:E14"/>
    <mergeCell ref="B15:D15"/>
    <mergeCell ref="B16:D16"/>
    <mergeCell ref="B17:D17"/>
    <mergeCell ref="B18:E18"/>
    <mergeCell ref="B19:D19"/>
    <mergeCell ref="B20:D20"/>
    <mergeCell ref="B21:D21"/>
    <mergeCell ref="B22:E23"/>
    <mergeCell ref="I23:K23"/>
    <mergeCell ref="I15:K15"/>
    <mergeCell ref="I16:L16"/>
    <mergeCell ref="I17:L17"/>
    <mergeCell ref="I18:K18"/>
    <mergeCell ref="I19:K19"/>
    <mergeCell ref="I20:K20"/>
    <mergeCell ref="B29:E29"/>
    <mergeCell ref="B30:E30"/>
    <mergeCell ref="B24:D24"/>
    <mergeCell ref="B25:D25"/>
    <mergeCell ref="B26:D26"/>
    <mergeCell ref="B27:D27"/>
    <mergeCell ref="B28:E28"/>
  </mergeCells>
  <conditionalFormatting sqref="E12">
    <cfRule type="cellIs" dxfId="15" priority="2" stopIfTrue="1" operator="notEqual">
      <formula>""</formula>
    </cfRule>
  </conditionalFormatting>
  <conditionalFormatting sqref="E12">
    <cfRule type="cellIs" dxfId="14" priority="1" stopIfTrue="1" operator="notEqual">
      <formula>""</formula>
    </cfRule>
  </conditionalFormatting>
  <pageMargins left="0.7" right="0.7" top="0.75" bottom="0.75" header="0.3" footer="0.3"/>
  <pageSetup paperSize="9" orientation="portrait" r:id="rId4"/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C1" workbookViewId="0">
      <selection activeCell="M52" sqref="M52"/>
    </sheetView>
  </sheetViews>
  <sheetFormatPr defaultRowHeight="15" x14ac:dyDescent="0.25"/>
  <cols>
    <col min="5" max="5" width="24.28515625" customWidth="1"/>
    <col min="9" max="9" width="19.28515625" customWidth="1"/>
    <col min="10" max="10" width="17.85546875" customWidth="1"/>
    <col min="12" max="12" width="18.7109375" customWidth="1"/>
    <col min="13" max="13" width="23.7109375" customWidth="1"/>
    <col min="15" max="15" width="29.7109375" customWidth="1"/>
    <col min="17" max="17" width="23" customWidth="1"/>
  </cols>
  <sheetData>
    <row r="1" spans="1:21" ht="16.5" thickBot="1" x14ac:dyDescent="0.3">
      <c r="A1" s="136" t="s">
        <v>226</v>
      </c>
      <c r="I1" s="125" t="s">
        <v>5</v>
      </c>
      <c r="J1" s="125" t="s">
        <v>59</v>
      </c>
      <c r="O1" s="225" t="s">
        <v>249</v>
      </c>
      <c r="P1" s="228" t="s">
        <v>21</v>
      </c>
      <c r="Q1" s="228" t="s">
        <v>22</v>
      </c>
      <c r="T1" s="139" t="s">
        <v>21</v>
      </c>
      <c r="U1" s="139" t="s">
        <v>22</v>
      </c>
    </row>
    <row r="2" spans="1:21" x14ac:dyDescent="0.25">
      <c r="B2" s="173" t="s">
        <v>144</v>
      </c>
      <c r="C2" s="174"/>
      <c r="D2" s="174"/>
      <c r="E2" s="175"/>
      <c r="I2" s="4" t="s">
        <v>21</v>
      </c>
      <c r="J2" s="4">
        <v>66</v>
      </c>
      <c r="L2" s="141" t="s">
        <v>5</v>
      </c>
      <c r="M2" s="141" t="s">
        <v>219</v>
      </c>
      <c r="O2" s="126"/>
      <c r="P2" s="126"/>
      <c r="Q2" s="126"/>
      <c r="T2" s="4">
        <v>66</v>
      </c>
      <c r="U2" s="4">
        <v>73</v>
      </c>
    </row>
    <row r="3" spans="1:21" x14ac:dyDescent="0.25">
      <c r="B3" s="176"/>
      <c r="C3" s="177"/>
      <c r="D3" s="177"/>
      <c r="E3" s="178"/>
      <c r="I3" s="4" t="s">
        <v>21</v>
      </c>
      <c r="J3" s="4">
        <v>60</v>
      </c>
      <c r="L3" s="141" t="s">
        <v>22</v>
      </c>
      <c r="M3" s="142">
        <v>59.388888888888886</v>
      </c>
      <c r="O3" s="130" t="s">
        <v>89</v>
      </c>
      <c r="P3" s="132">
        <v>70.254385964912274</v>
      </c>
      <c r="Q3" s="132">
        <v>59.388888888888886</v>
      </c>
      <c r="T3" s="4">
        <v>60</v>
      </c>
      <c r="U3" s="4">
        <v>37</v>
      </c>
    </row>
    <row r="4" spans="1:21" x14ac:dyDescent="0.25">
      <c r="B4" s="179" t="s">
        <v>121</v>
      </c>
      <c r="C4" s="180"/>
      <c r="D4" s="180"/>
      <c r="E4" s="181"/>
      <c r="I4" s="4" t="s">
        <v>21</v>
      </c>
      <c r="J4" s="4">
        <v>98</v>
      </c>
      <c r="L4" s="141" t="s">
        <v>21</v>
      </c>
      <c r="M4" s="142">
        <v>70.254385964912274</v>
      </c>
      <c r="O4" s="130" t="s">
        <v>96</v>
      </c>
      <c r="P4" s="132">
        <v>2.9420161450262134</v>
      </c>
      <c r="Q4" s="132">
        <v>4.8930267481771885</v>
      </c>
      <c r="T4" s="4">
        <v>98</v>
      </c>
      <c r="U4" s="4">
        <v>72</v>
      </c>
    </row>
    <row r="5" spans="1:21" ht="15.75" x14ac:dyDescent="0.3">
      <c r="B5" s="56" t="s">
        <v>125</v>
      </c>
      <c r="C5" s="57" t="s">
        <v>148</v>
      </c>
      <c r="D5" s="57" t="s">
        <v>220</v>
      </c>
      <c r="E5" s="58">
        <f>E6</f>
        <v>0</v>
      </c>
      <c r="I5" s="4" t="s">
        <v>22</v>
      </c>
      <c r="J5" s="4">
        <v>73</v>
      </c>
      <c r="L5" s="141" t="s">
        <v>206</v>
      </c>
      <c r="M5" s="142">
        <v>67.646666666666661</v>
      </c>
      <c r="O5" s="130" t="s">
        <v>186</v>
      </c>
      <c r="P5" s="132">
        <v>65</v>
      </c>
      <c r="Q5" s="132">
        <v>54.5</v>
      </c>
      <c r="T5" s="4">
        <v>20</v>
      </c>
      <c r="U5" s="4">
        <v>51</v>
      </c>
    </row>
    <row r="6" spans="1:21" ht="15.75" x14ac:dyDescent="0.3">
      <c r="B6" s="56" t="s">
        <v>131</v>
      </c>
      <c r="C6" s="57" t="s">
        <v>148</v>
      </c>
      <c r="D6" s="60" t="s">
        <v>119</v>
      </c>
      <c r="E6" s="61">
        <v>0</v>
      </c>
      <c r="I6" s="4" t="s">
        <v>21</v>
      </c>
      <c r="J6" s="4">
        <v>20</v>
      </c>
      <c r="O6" s="130" t="s">
        <v>187</v>
      </c>
      <c r="P6" s="132">
        <v>50</v>
      </c>
      <c r="Q6" s="132">
        <v>40</v>
      </c>
      <c r="T6" s="4">
        <v>105</v>
      </c>
      <c r="U6" s="4">
        <v>81</v>
      </c>
    </row>
    <row r="7" spans="1:21" x14ac:dyDescent="0.25">
      <c r="B7" s="63" t="s">
        <v>133</v>
      </c>
      <c r="C7" s="64"/>
      <c r="D7" s="64"/>
      <c r="E7" s="65" t="str">
        <f>IF(D6="&lt;","Lower",IF(D6="&gt;","Upper","Two"))</f>
        <v>Upper</v>
      </c>
      <c r="I7" s="4" t="s">
        <v>21</v>
      </c>
      <c r="J7" s="4">
        <v>105</v>
      </c>
      <c r="O7" s="130" t="s">
        <v>188</v>
      </c>
      <c r="P7" s="132">
        <v>31.412136599184379</v>
      </c>
      <c r="Q7" s="132">
        <v>29.358160489063131</v>
      </c>
      <c r="T7" s="4">
        <v>96</v>
      </c>
      <c r="U7" s="4">
        <v>54</v>
      </c>
    </row>
    <row r="8" spans="1:21" x14ac:dyDescent="0.25">
      <c r="B8" s="179" t="s">
        <v>134</v>
      </c>
      <c r="C8" s="180"/>
      <c r="D8" s="180"/>
      <c r="E8" s="181"/>
      <c r="I8" s="4" t="s">
        <v>21</v>
      </c>
      <c r="J8" s="4">
        <v>96</v>
      </c>
      <c r="L8" s="141" t="s">
        <v>5</v>
      </c>
      <c r="M8" s="141" t="s">
        <v>238</v>
      </c>
      <c r="O8" s="130" t="s">
        <v>189</v>
      </c>
      <c r="P8" s="132">
        <v>986.72232572581879</v>
      </c>
      <c r="Q8" s="132">
        <v>861.90158730158748</v>
      </c>
      <c r="T8" s="4">
        <v>55</v>
      </c>
      <c r="U8" s="4">
        <v>71</v>
      </c>
    </row>
    <row r="9" spans="1:21" x14ac:dyDescent="0.25">
      <c r="B9" s="67"/>
      <c r="C9" s="68"/>
      <c r="D9" s="69" t="s">
        <v>135</v>
      </c>
      <c r="E9" s="70">
        <v>0.05</v>
      </c>
      <c r="I9" s="4" t="s">
        <v>21</v>
      </c>
      <c r="J9" s="4">
        <v>55</v>
      </c>
      <c r="L9" s="141" t="s">
        <v>22</v>
      </c>
      <c r="M9" s="143">
        <v>36</v>
      </c>
      <c r="O9" s="130" t="s">
        <v>190</v>
      </c>
      <c r="P9" s="132">
        <v>3.4424342617986006</v>
      </c>
      <c r="Q9" s="132">
        <v>0.47836077597533944</v>
      </c>
      <c r="T9" s="4">
        <v>95</v>
      </c>
      <c r="U9" s="4">
        <v>77</v>
      </c>
    </row>
    <row r="10" spans="1:21" x14ac:dyDescent="0.25">
      <c r="B10" s="179" t="s">
        <v>136</v>
      </c>
      <c r="C10" s="180"/>
      <c r="D10" s="180"/>
      <c r="E10" s="181"/>
      <c r="I10" s="4" t="s">
        <v>21</v>
      </c>
      <c r="J10" s="4">
        <v>95</v>
      </c>
      <c r="L10" s="141" t="s">
        <v>21</v>
      </c>
      <c r="M10" s="143">
        <v>114</v>
      </c>
      <c r="O10" s="130" t="s">
        <v>191</v>
      </c>
      <c r="P10" s="132">
        <v>1.1211010938650379</v>
      </c>
      <c r="Q10" s="132">
        <v>0.8718473156729164</v>
      </c>
      <c r="T10" s="4">
        <v>98</v>
      </c>
      <c r="U10" s="4">
        <v>55</v>
      </c>
    </row>
    <row r="11" spans="1:21" x14ac:dyDescent="0.25">
      <c r="B11" s="182" t="s">
        <v>107</v>
      </c>
      <c r="C11" s="183"/>
      <c r="D11" s="183"/>
      <c r="E11" s="71">
        <v>148</v>
      </c>
      <c r="I11" s="4" t="s">
        <v>21</v>
      </c>
      <c r="J11" s="4">
        <v>98</v>
      </c>
      <c r="L11" s="141" t="s">
        <v>206</v>
      </c>
      <c r="M11" s="143">
        <v>150</v>
      </c>
      <c r="O11" s="130" t="s">
        <v>192</v>
      </c>
      <c r="P11" s="132">
        <v>205</v>
      </c>
      <c r="Q11" s="132">
        <v>115</v>
      </c>
      <c r="T11" s="4">
        <v>50</v>
      </c>
      <c r="U11" s="4">
        <v>74</v>
      </c>
    </row>
    <row r="12" spans="1:21" x14ac:dyDescent="0.25">
      <c r="B12" s="182" t="str">
        <f>IF(D5="=","Lower Critical Value","Critical Value")</f>
        <v>Critical Value</v>
      </c>
      <c r="C12" s="183"/>
      <c r="D12" s="183"/>
      <c r="E12" s="72">
        <f>IF(E7="Two",-(TINV(E9,E11)),IF(E7="Lower",-(TINV(E9*2,E11)),TINV(E9*2,E11)))</f>
        <v>1.655214506178732</v>
      </c>
      <c r="I12" s="4" t="s">
        <v>21</v>
      </c>
      <c r="J12" s="4">
        <v>50</v>
      </c>
      <c r="O12" s="130" t="s">
        <v>193</v>
      </c>
      <c r="P12" s="132">
        <v>11</v>
      </c>
      <c r="Q12" s="132">
        <v>16</v>
      </c>
      <c r="T12" s="5">
        <v>88</v>
      </c>
      <c r="U12" s="4">
        <v>50</v>
      </c>
    </row>
    <row r="13" spans="1:21" x14ac:dyDescent="0.25">
      <c r="B13" s="187" t="str">
        <f>IF(D5="=","Upper Critical Value","")</f>
        <v/>
      </c>
      <c r="C13" s="185"/>
      <c r="D13" s="186"/>
      <c r="E13" s="73" t="str">
        <f>IF(D5="=",-E12,"")</f>
        <v/>
      </c>
      <c r="I13" s="4" t="s">
        <v>21</v>
      </c>
      <c r="J13" s="5">
        <v>88</v>
      </c>
      <c r="L13" s="141" t="s">
        <v>5</v>
      </c>
      <c r="M13" s="141" t="s">
        <v>239</v>
      </c>
      <c r="O13" s="130" t="s">
        <v>194</v>
      </c>
      <c r="P13" s="132">
        <v>216</v>
      </c>
      <c r="Q13" s="132">
        <v>131</v>
      </c>
      <c r="T13" s="4">
        <v>74</v>
      </c>
      <c r="U13" s="4">
        <v>74</v>
      </c>
    </row>
    <row r="14" spans="1:21" x14ac:dyDescent="0.25">
      <c r="B14" s="179" t="s">
        <v>152</v>
      </c>
      <c r="C14" s="180"/>
      <c r="D14" s="180"/>
      <c r="E14" s="181"/>
      <c r="I14" s="4" t="s">
        <v>21</v>
      </c>
      <c r="J14" s="4">
        <v>74</v>
      </c>
      <c r="L14" s="141" t="s">
        <v>22</v>
      </c>
      <c r="M14" s="142">
        <v>29.358160489063131</v>
      </c>
      <c r="O14" s="130" t="s">
        <v>195</v>
      </c>
      <c r="P14" s="132">
        <v>8009</v>
      </c>
      <c r="Q14" s="132">
        <v>2138</v>
      </c>
      <c r="T14" s="4">
        <v>61</v>
      </c>
      <c r="U14" s="4">
        <v>20</v>
      </c>
    </row>
    <row r="15" spans="1:21" ht="15.75" thickBot="1" x14ac:dyDescent="0.3">
      <c r="B15" s="188" t="s">
        <v>240</v>
      </c>
      <c r="C15" s="189"/>
      <c r="D15" s="189"/>
      <c r="E15" s="190"/>
      <c r="I15" s="4" t="s">
        <v>21</v>
      </c>
      <c r="J15" s="4">
        <v>61</v>
      </c>
      <c r="L15" s="141" t="s">
        <v>21</v>
      </c>
      <c r="M15" s="142">
        <v>31.412136599184379</v>
      </c>
      <c r="O15" s="131" t="s">
        <v>196</v>
      </c>
      <c r="P15" s="133">
        <v>114</v>
      </c>
      <c r="Q15" s="133">
        <v>36</v>
      </c>
      <c r="T15" s="4">
        <v>99</v>
      </c>
      <c r="U15" s="4">
        <v>131</v>
      </c>
    </row>
    <row r="16" spans="1:21" x14ac:dyDescent="0.25">
      <c r="B16" s="187" t="s">
        <v>99</v>
      </c>
      <c r="C16" s="185"/>
      <c r="D16" s="186"/>
      <c r="E16" s="70">
        <v>31.41</v>
      </c>
      <c r="I16" s="4" t="s">
        <v>21</v>
      </c>
      <c r="J16" s="4">
        <v>99</v>
      </c>
      <c r="L16" s="141" t="s">
        <v>206</v>
      </c>
      <c r="M16" s="142">
        <v>31.184262221364605</v>
      </c>
      <c r="O16" s="130" t="s">
        <v>197</v>
      </c>
      <c r="P16" s="7">
        <f>_xlfn.QUARTILE.INC('Q3.d'!T2:T115,1)</f>
        <v>50</v>
      </c>
      <c r="Q16" s="7">
        <f>_xlfn.QUARTILE.INC('Q3.d'!U2:U37,1)</f>
        <v>39.5</v>
      </c>
      <c r="T16" s="4">
        <v>26</v>
      </c>
      <c r="U16" s="4">
        <v>49</v>
      </c>
    </row>
    <row r="17" spans="2:21" x14ac:dyDescent="0.25">
      <c r="B17" s="187" t="s">
        <v>101</v>
      </c>
      <c r="C17" s="185"/>
      <c r="D17" s="186"/>
      <c r="E17" s="70">
        <v>70.25</v>
      </c>
      <c r="I17" s="4" t="s">
        <v>21</v>
      </c>
      <c r="J17" s="4">
        <v>26</v>
      </c>
      <c r="O17" s="130" t="s">
        <v>198</v>
      </c>
      <c r="P17" s="7">
        <f>_xlfn.QUARTILE.INC('Q3.d'!T2:T115,3)</f>
        <v>89.5</v>
      </c>
      <c r="Q17" s="7">
        <f>_xlfn.QUARTILE.INC('Q3.d'!U2:U37,3)</f>
        <v>74</v>
      </c>
      <c r="T17" s="4">
        <v>70</v>
      </c>
      <c r="U17" s="4">
        <v>30</v>
      </c>
    </row>
    <row r="18" spans="2:21" x14ac:dyDescent="0.25">
      <c r="B18" s="187" t="s">
        <v>100</v>
      </c>
      <c r="C18" s="185"/>
      <c r="D18" s="186"/>
      <c r="E18" s="61">
        <v>114</v>
      </c>
      <c r="I18" s="4" t="s">
        <v>21</v>
      </c>
      <c r="J18" s="4">
        <v>70</v>
      </c>
      <c r="O18" s="130" t="s">
        <v>199</v>
      </c>
      <c r="P18" s="7">
        <f>P17-P16</f>
        <v>39.5</v>
      </c>
      <c r="Q18" s="7">
        <f>Q17-Q16</f>
        <v>34.5</v>
      </c>
      <c r="T18" s="4">
        <v>54</v>
      </c>
      <c r="U18" s="4">
        <v>58</v>
      </c>
    </row>
    <row r="19" spans="2:21" x14ac:dyDescent="0.25">
      <c r="B19" s="188" t="s">
        <v>241</v>
      </c>
      <c r="C19" s="189"/>
      <c r="D19" s="189"/>
      <c r="E19" s="190"/>
      <c r="I19" s="4" t="s">
        <v>21</v>
      </c>
      <c r="J19" s="4">
        <v>54</v>
      </c>
      <c r="O19" s="130" t="s">
        <v>200</v>
      </c>
      <c r="P19" s="7">
        <f>P16-1.5*P18</f>
        <v>-9.25</v>
      </c>
      <c r="Q19" s="7">
        <f>Q16-1.5*Q18</f>
        <v>-12.25</v>
      </c>
      <c r="T19" s="4">
        <v>95</v>
      </c>
      <c r="U19" s="4">
        <v>66</v>
      </c>
    </row>
    <row r="20" spans="2:21" x14ac:dyDescent="0.25">
      <c r="B20" s="187" t="s">
        <v>99</v>
      </c>
      <c r="C20" s="185"/>
      <c r="D20" s="186"/>
      <c r="E20" s="70">
        <v>29.36</v>
      </c>
      <c r="I20" s="4" t="s">
        <v>22</v>
      </c>
      <c r="J20" s="4">
        <v>37</v>
      </c>
      <c r="O20" s="130" t="s">
        <v>201</v>
      </c>
      <c r="P20" s="7">
        <f>P17+1.5*P18</f>
        <v>148.75</v>
      </c>
      <c r="Q20" s="7">
        <f>Q17+1.5*Q18</f>
        <v>125.75</v>
      </c>
      <c r="T20" s="4">
        <v>30</v>
      </c>
      <c r="U20" s="4">
        <v>79</v>
      </c>
    </row>
    <row r="21" spans="2:21" x14ac:dyDescent="0.25">
      <c r="B21" s="187" t="s">
        <v>101</v>
      </c>
      <c r="C21" s="185"/>
      <c r="D21" s="186"/>
      <c r="E21" s="70">
        <v>59.39</v>
      </c>
      <c r="I21" s="4" t="s">
        <v>21</v>
      </c>
      <c r="J21" s="4">
        <v>95</v>
      </c>
      <c r="O21" s="223" t="s">
        <v>202</v>
      </c>
      <c r="P21" s="224" t="s">
        <v>21</v>
      </c>
      <c r="Q21" s="224" t="s">
        <v>21</v>
      </c>
      <c r="T21" s="4">
        <v>61</v>
      </c>
      <c r="U21" s="4">
        <v>28</v>
      </c>
    </row>
    <row r="22" spans="2:21" x14ac:dyDescent="0.25">
      <c r="B22" s="187" t="s">
        <v>100</v>
      </c>
      <c r="C22" s="185"/>
      <c r="D22" s="186"/>
      <c r="E22" s="61">
        <v>36</v>
      </c>
      <c r="I22" s="4" t="s">
        <v>21</v>
      </c>
      <c r="J22" s="4">
        <v>30</v>
      </c>
      <c r="T22" s="4">
        <v>86</v>
      </c>
      <c r="U22" s="4">
        <v>40</v>
      </c>
    </row>
    <row r="23" spans="2:21" x14ac:dyDescent="0.25">
      <c r="B23" s="191"/>
      <c r="C23" s="192"/>
      <c r="D23" s="192"/>
      <c r="E23" s="193"/>
      <c r="I23" s="4" t="s">
        <v>21</v>
      </c>
      <c r="J23" s="4">
        <v>61</v>
      </c>
      <c r="T23" s="4">
        <v>70</v>
      </c>
      <c r="U23" s="4">
        <v>40</v>
      </c>
    </row>
    <row r="24" spans="2:21" x14ac:dyDescent="0.25">
      <c r="B24" s="187" t="s">
        <v>159</v>
      </c>
      <c r="C24" s="185"/>
      <c r="D24" s="186"/>
      <c r="E24" s="76">
        <f>((E18-1)*E16^2+(E22-1)*E20^2)/E11</f>
        <v>957.12696824324337</v>
      </c>
      <c r="I24" s="4" t="s">
        <v>21</v>
      </c>
      <c r="J24" s="4">
        <v>86</v>
      </c>
      <c r="T24" s="4">
        <v>55</v>
      </c>
      <c r="U24" s="4">
        <v>40</v>
      </c>
    </row>
    <row r="25" spans="2:21" x14ac:dyDescent="0.25">
      <c r="B25" s="182" t="s">
        <v>105</v>
      </c>
      <c r="C25" s="183"/>
      <c r="D25" s="183"/>
      <c r="E25" s="74">
        <f>SQRT(E24*(1/E18+1/E22))</f>
        <v>5.9146184008441258</v>
      </c>
      <c r="I25" s="4" t="s">
        <v>21</v>
      </c>
      <c r="J25" s="4">
        <v>70</v>
      </c>
      <c r="T25" s="4">
        <v>55</v>
      </c>
      <c r="U25" s="4">
        <v>20</v>
      </c>
    </row>
    <row r="26" spans="2:21" x14ac:dyDescent="0.25">
      <c r="B26" s="194" t="s">
        <v>141</v>
      </c>
      <c r="C26" s="195"/>
      <c r="D26" s="195"/>
      <c r="E26" s="75">
        <f>((E17-E21)-E5)/E25</f>
        <v>1.8361285993446468</v>
      </c>
      <c r="I26" s="4" t="s">
        <v>21</v>
      </c>
      <c r="J26" s="4">
        <v>55</v>
      </c>
      <c r="T26" s="4">
        <v>65</v>
      </c>
      <c r="U26" s="4">
        <v>110</v>
      </c>
    </row>
    <row r="27" spans="2:21" x14ac:dyDescent="0.25">
      <c r="B27" s="182" t="s">
        <v>142</v>
      </c>
      <c r="C27" s="183"/>
      <c r="D27" s="183"/>
      <c r="E27" s="75">
        <f>IF(D5="=",TDIST(ABS(E26),E11,2),TDIST(ABS(E26),E11,1))</f>
        <v>3.4172643273833E-2</v>
      </c>
      <c r="I27" s="4" t="s">
        <v>21</v>
      </c>
      <c r="J27" s="4">
        <v>55</v>
      </c>
      <c r="T27" s="4">
        <v>78</v>
      </c>
      <c r="U27" s="5">
        <v>59</v>
      </c>
    </row>
    <row r="28" spans="2:21" x14ac:dyDescent="0.25">
      <c r="B28" s="191"/>
      <c r="C28" s="192"/>
      <c r="D28" s="192"/>
      <c r="E28" s="193"/>
      <c r="I28" s="4" t="s">
        <v>21</v>
      </c>
      <c r="J28" s="4">
        <v>65</v>
      </c>
      <c r="T28" s="4">
        <v>75</v>
      </c>
      <c r="U28" s="4">
        <v>126</v>
      </c>
    </row>
    <row r="29" spans="2:21" x14ac:dyDescent="0.25">
      <c r="B29" s="179" t="s">
        <v>143</v>
      </c>
      <c r="C29" s="180"/>
      <c r="D29" s="180"/>
      <c r="E29" s="181"/>
      <c r="I29" s="4" t="s">
        <v>21</v>
      </c>
      <c r="J29" s="4">
        <v>78</v>
      </c>
      <c r="T29" s="4">
        <v>50</v>
      </c>
      <c r="U29" s="4">
        <v>16</v>
      </c>
    </row>
    <row r="30" spans="2:21" ht="15.75" thickBot="1" x14ac:dyDescent="0.3">
      <c r="B30" s="202" t="str">
        <f>IF(E27&lt;E9,"Reject Null Hypothesis", "Fail to reject Null Hypothesis")</f>
        <v>Reject Null Hypothesis</v>
      </c>
      <c r="C30" s="203"/>
      <c r="D30" s="203"/>
      <c r="E30" s="204"/>
      <c r="I30" s="4" t="s">
        <v>22</v>
      </c>
      <c r="J30" s="4">
        <v>72</v>
      </c>
      <c r="T30" s="4">
        <v>55</v>
      </c>
      <c r="U30" s="4">
        <v>31</v>
      </c>
    </row>
    <row r="31" spans="2:21" x14ac:dyDescent="0.25">
      <c r="I31" s="4" t="s">
        <v>21</v>
      </c>
      <c r="J31" s="4">
        <v>75</v>
      </c>
      <c r="T31" s="4">
        <v>75</v>
      </c>
      <c r="U31" s="4">
        <v>40</v>
      </c>
    </row>
    <row r="32" spans="2:21" ht="15.75" thickBot="1" x14ac:dyDescent="0.3">
      <c r="I32" s="4" t="s">
        <v>21</v>
      </c>
      <c r="J32" s="4">
        <v>50</v>
      </c>
      <c r="T32" s="4">
        <v>96</v>
      </c>
      <c r="U32" s="4">
        <v>123</v>
      </c>
    </row>
    <row r="33" spans="2:21" x14ac:dyDescent="0.25">
      <c r="B33" s="173" t="s">
        <v>161</v>
      </c>
      <c r="C33" s="174"/>
      <c r="D33" s="174"/>
      <c r="E33" s="175"/>
      <c r="I33" s="4" t="s">
        <v>21</v>
      </c>
      <c r="J33" s="4">
        <v>55</v>
      </c>
      <c r="T33" s="4">
        <v>50</v>
      </c>
      <c r="U33" s="4">
        <v>30</v>
      </c>
    </row>
    <row r="34" spans="2:21" x14ac:dyDescent="0.25">
      <c r="B34" s="176"/>
      <c r="C34" s="177"/>
      <c r="D34" s="177"/>
      <c r="E34" s="178"/>
      <c r="I34" s="4" t="s">
        <v>21</v>
      </c>
      <c r="J34" s="4">
        <v>75</v>
      </c>
      <c r="T34" s="4">
        <v>74</v>
      </c>
      <c r="U34" s="4">
        <v>47</v>
      </c>
    </row>
    <row r="35" spans="2:21" x14ac:dyDescent="0.25">
      <c r="B35" s="179" t="s">
        <v>165</v>
      </c>
      <c r="C35" s="180"/>
      <c r="D35" s="180"/>
      <c r="E35" s="181"/>
      <c r="I35" s="4" t="s">
        <v>21</v>
      </c>
      <c r="J35" s="4">
        <v>96</v>
      </c>
      <c r="T35" s="4">
        <v>117</v>
      </c>
      <c r="U35" s="4">
        <v>71</v>
      </c>
    </row>
    <row r="36" spans="2:21" x14ac:dyDescent="0.25">
      <c r="B36" s="207" t="s">
        <v>165</v>
      </c>
      <c r="C36" s="208"/>
      <c r="D36" s="209"/>
      <c r="E36" s="16">
        <v>0.95</v>
      </c>
      <c r="I36" s="4" t="s">
        <v>21</v>
      </c>
      <c r="J36" s="4">
        <v>50</v>
      </c>
      <c r="T36" s="4">
        <v>64</v>
      </c>
      <c r="U36" s="4">
        <v>77</v>
      </c>
    </row>
    <row r="37" spans="2:21" x14ac:dyDescent="0.25">
      <c r="B37" s="187"/>
      <c r="C37" s="185"/>
      <c r="D37" s="185"/>
      <c r="E37" s="210"/>
      <c r="I37" s="4" t="s">
        <v>21</v>
      </c>
      <c r="J37" s="4">
        <v>74</v>
      </c>
      <c r="T37" s="4">
        <v>90</v>
      </c>
      <c r="U37" s="4">
        <v>38</v>
      </c>
    </row>
    <row r="38" spans="2:21" x14ac:dyDescent="0.25">
      <c r="B38" s="179" t="s">
        <v>152</v>
      </c>
      <c r="C38" s="180"/>
      <c r="D38" s="180"/>
      <c r="E38" s="181"/>
      <c r="I38" s="4" t="s">
        <v>21</v>
      </c>
      <c r="J38" s="4">
        <v>117</v>
      </c>
      <c r="T38" s="4">
        <v>55</v>
      </c>
    </row>
    <row r="39" spans="2:21" x14ac:dyDescent="0.25">
      <c r="B39" s="188" t="s">
        <v>240</v>
      </c>
      <c r="C39" s="189"/>
      <c r="D39" s="189"/>
      <c r="E39" s="190"/>
      <c r="I39" s="4" t="s">
        <v>21</v>
      </c>
      <c r="J39" s="4">
        <v>64</v>
      </c>
      <c r="T39" s="4">
        <v>78</v>
      </c>
    </row>
    <row r="40" spans="2:21" x14ac:dyDescent="0.25">
      <c r="B40" s="187" t="s">
        <v>99</v>
      </c>
      <c r="C40" s="185"/>
      <c r="D40" s="186"/>
      <c r="E40" s="61">
        <v>31.41</v>
      </c>
      <c r="I40" s="4" t="s">
        <v>21</v>
      </c>
      <c r="J40" s="4">
        <v>90</v>
      </c>
      <c r="T40" s="5">
        <v>60</v>
      </c>
    </row>
    <row r="41" spans="2:21" x14ac:dyDescent="0.25">
      <c r="B41" s="187" t="s">
        <v>101</v>
      </c>
      <c r="C41" s="185"/>
      <c r="D41" s="186"/>
      <c r="E41" s="61">
        <v>70.25</v>
      </c>
      <c r="I41" s="4" t="s">
        <v>22</v>
      </c>
      <c r="J41" s="4">
        <v>51</v>
      </c>
      <c r="T41" s="4">
        <v>64</v>
      </c>
    </row>
    <row r="42" spans="2:21" x14ac:dyDescent="0.25">
      <c r="B42" s="187" t="s">
        <v>100</v>
      </c>
      <c r="C42" s="185"/>
      <c r="D42" s="186"/>
      <c r="E42" s="61">
        <v>114</v>
      </c>
      <c r="I42" s="4" t="s">
        <v>22</v>
      </c>
      <c r="J42" s="4">
        <v>81</v>
      </c>
      <c r="T42" s="4">
        <v>101</v>
      </c>
    </row>
    <row r="43" spans="2:21" x14ac:dyDescent="0.25">
      <c r="B43" s="188" t="s">
        <v>241</v>
      </c>
      <c r="C43" s="189"/>
      <c r="D43" s="189"/>
      <c r="E43" s="190"/>
      <c r="I43" s="4" t="s">
        <v>21</v>
      </c>
      <c r="J43" s="4">
        <v>55</v>
      </c>
      <c r="T43" s="4">
        <v>57</v>
      </c>
    </row>
    <row r="44" spans="2:21" x14ac:dyDescent="0.25">
      <c r="B44" s="187" t="s">
        <v>99</v>
      </c>
      <c r="C44" s="185"/>
      <c r="D44" s="186"/>
      <c r="E44" s="61">
        <v>29.36</v>
      </c>
      <c r="I44" s="4" t="s">
        <v>21</v>
      </c>
      <c r="J44" s="4">
        <v>78</v>
      </c>
      <c r="T44" s="4">
        <v>70</v>
      </c>
    </row>
    <row r="45" spans="2:21" x14ac:dyDescent="0.25">
      <c r="B45" s="187" t="s">
        <v>101</v>
      </c>
      <c r="C45" s="185"/>
      <c r="D45" s="186"/>
      <c r="E45" s="61">
        <v>59.39</v>
      </c>
      <c r="I45" s="4" t="s">
        <v>21</v>
      </c>
      <c r="J45" s="5">
        <v>60</v>
      </c>
      <c r="T45" s="4">
        <v>50</v>
      </c>
    </row>
    <row r="46" spans="2:21" x14ac:dyDescent="0.25">
      <c r="B46" s="187" t="s">
        <v>100</v>
      </c>
      <c r="C46" s="185"/>
      <c r="D46" s="186"/>
      <c r="E46" s="61">
        <v>36</v>
      </c>
      <c r="I46" s="4" t="s">
        <v>21</v>
      </c>
      <c r="J46" s="4">
        <v>64</v>
      </c>
      <c r="T46" s="4">
        <v>58</v>
      </c>
    </row>
    <row r="47" spans="2:21" x14ac:dyDescent="0.25">
      <c r="B47" s="191"/>
      <c r="C47" s="192"/>
      <c r="D47" s="192"/>
      <c r="E47" s="193"/>
      <c r="I47" s="4" t="s">
        <v>21</v>
      </c>
      <c r="J47" s="4">
        <v>101</v>
      </c>
      <c r="T47" s="4">
        <v>49</v>
      </c>
    </row>
    <row r="48" spans="2:21" x14ac:dyDescent="0.25">
      <c r="B48" s="179" t="s">
        <v>104</v>
      </c>
      <c r="C48" s="180"/>
      <c r="D48" s="180"/>
      <c r="E48" s="181"/>
      <c r="I48" s="4" t="s">
        <v>21</v>
      </c>
      <c r="J48" s="4">
        <v>57</v>
      </c>
      <c r="T48" s="4">
        <v>72</v>
      </c>
    </row>
    <row r="49" spans="2:20" x14ac:dyDescent="0.25">
      <c r="B49" s="182" t="s">
        <v>107</v>
      </c>
      <c r="C49" s="183"/>
      <c r="D49" s="183"/>
      <c r="E49" s="71">
        <f>E42+E46-2</f>
        <v>148</v>
      </c>
      <c r="I49" s="4" t="s">
        <v>22</v>
      </c>
      <c r="J49" s="4">
        <v>54</v>
      </c>
      <c r="T49" s="4">
        <v>62</v>
      </c>
    </row>
    <row r="50" spans="2:20" x14ac:dyDescent="0.25">
      <c r="B50" s="187" t="s">
        <v>159</v>
      </c>
      <c r="C50" s="185"/>
      <c r="D50" s="186"/>
      <c r="E50" s="76">
        <f>((E42-1)*E40^2+(E46-1)*E44^2)/E49</f>
        <v>957.12696824324337</v>
      </c>
      <c r="I50" s="4" t="s">
        <v>22</v>
      </c>
      <c r="J50" s="4">
        <v>71</v>
      </c>
      <c r="T50" s="4">
        <v>50</v>
      </c>
    </row>
    <row r="51" spans="2:20" x14ac:dyDescent="0.25">
      <c r="B51" s="182" t="s">
        <v>105</v>
      </c>
      <c r="C51" s="183"/>
      <c r="D51" s="183"/>
      <c r="E51" s="74">
        <f>SQRT(E50*(1/E42+1/E46))</f>
        <v>5.9146184008441258</v>
      </c>
      <c r="I51" s="4" t="s">
        <v>22</v>
      </c>
      <c r="J51" s="4">
        <v>77</v>
      </c>
      <c r="T51" s="4">
        <v>86</v>
      </c>
    </row>
    <row r="52" spans="2:20" x14ac:dyDescent="0.25">
      <c r="B52" s="194" t="s">
        <v>170</v>
      </c>
      <c r="C52" s="195"/>
      <c r="D52" s="195"/>
      <c r="E52" s="74">
        <f>TINV(1-E36,E49)</f>
        <v>1.9761224936137434</v>
      </c>
      <c r="I52" s="4" t="s">
        <v>21</v>
      </c>
      <c r="J52" s="4">
        <v>70</v>
      </c>
      <c r="T52" s="4">
        <v>100</v>
      </c>
    </row>
    <row r="53" spans="2:20" x14ac:dyDescent="0.25">
      <c r="B53" s="191"/>
      <c r="C53" s="192"/>
      <c r="D53" s="192"/>
      <c r="E53" s="193"/>
      <c r="I53" s="4" t="s">
        <v>21</v>
      </c>
      <c r="J53" s="4">
        <v>50</v>
      </c>
      <c r="T53" s="4">
        <v>78</v>
      </c>
    </row>
    <row r="54" spans="2:20" x14ac:dyDescent="0.25">
      <c r="B54" s="179" t="s">
        <v>173</v>
      </c>
      <c r="C54" s="180"/>
      <c r="D54" s="180"/>
      <c r="E54" s="181"/>
      <c r="I54" s="4" t="s">
        <v>21</v>
      </c>
      <c r="J54" s="4">
        <v>58</v>
      </c>
      <c r="T54" s="5">
        <v>71</v>
      </c>
    </row>
    <row r="55" spans="2:20" x14ac:dyDescent="0.25">
      <c r="B55" s="220" t="s">
        <v>113</v>
      </c>
      <c r="C55" s="221"/>
      <c r="D55" s="222"/>
      <c r="E55" s="101">
        <f>(E41-E45)-E52*E51</f>
        <v>-0.82801046304982506</v>
      </c>
      <c r="I55" s="4" t="s">
        <v>22</v>
      </c>
      <c r="J55" s="4">
        <v>55</v>
      </c>
      <c r="T55" s="5">
        <v>46</v>
      </c>
    </row>
    <row r="56" spans="2:20" ht="15.75" thickBot="1" x14ac:dyDescent="0.3">
      <c r="B56" s="211" t="s">
        <v>114</v>
      </c>
      <c r="C56" s="212"/>
      <c r="D56" s="213"/>
      <c r="E56" s="104">
        <f>(E41-E45)+E52*E51</f>
        <v>22.548010463049824</v>
      </c>
      <c r="I56" s="4" t="s">
        <v>21</v>
      </c>
      <c r="J56" s="4">
        <v>49</v>
      </c>
      <c r="T56" s="4">
        <v>83</v>
      </c>
    </row>
    <row r="57" spans="2:20" x14ac:dyDescent="0.25">
      <c r="I57" s="4" t="s">
        <v>21</v>
      </c>
      <c r="J57" s="4">
        <v>72</v>
      </c>
      <c r="T57" s="4">
        <v>11</v>
      </c>
    </row>
    <row r="58" spans="2:20" x14ac:dyDescent="0.25">
      <c r="I58" s="4" t="s">
        <v>21</v>
      </c>
      <c r="J58" s="4">
        <v>62</v>
      </c>
      <c r="T58" s="4">
        <v>40</v>
      </c>
    </row>
    <row r="59" spans="2:20" x14ac:dyDescent="0.25">
      <c r="I59" s="4" t="s">
        <v>21</v>
      </c>
      <c r="J59" s="4">
        <v>50</v>
      </c>
      <c r="T59" s="4">
        <v>72</v>
      </c>
    </row>
    <row r="60" spans="2:20" x14ac:dyDescent="0.25">
      <c r="I60" s="4" t="s">
        <v>21</v>
      </c>
      <c r="J60" s="4">
        <v>86</v>
      </c>
      <c r="T60" s="4">
        <v>85</v>
      </c>
    </row>
    <row r="61" spans="2:20" x14ac:dyDescent="0.25">
      <c r="I61" s="4" t="s">
        <v>21</v>
      </c>
      <c r="J61" s="4">
        <v>100</v>
      </c>
      <c r="T61" s="4">
        <v>79</v>
      </c>
    </row>
    <row r="62" spans="2:20" x14ac:dyDescent="0.25">
      <c r="I62" s="4" t="s">
        <v>21</v>
      </c>
      <c r="J62" s="4">
        <v>78</v>
      </c>
      <c r="T62" s="4">
        <v>65</v>
      </c>
    </row>
    <row r="63" spans="2:20" x14ac:dyDescent="0.25">
      <c r="I63" s="4" t="s">
        <v>21</v>
      </c>
      <c r="J63" s="5">
        <v>71</v>
      </c>
      <c r="T63" s="5">
        <v>87</v>
      </c>
    </row>
    <row r="64" spans="2:20" x14ac:dyDescent="0.25">
      <c r="I64" s="4" t="s">
        <v>21</v>
      </c>
      <c r="J64" s="5">
        <v>46</v>
      </c>
      <c r="T64" s="4">
        <v>70</v>
      </c>
    </row>
    <row r="65" spans="9:20" x14ac:dyDescent="0.25">
      <c r="I65" s="4" t="s">
        <v>21</v>
      </c>
      <c r="J65" s="4">
        <v>83</v>
      </c>
      <c r="T65" s="4">
        <v>82</v>
      </c>
    </row>
    <row r="66" spans="9:20" x14ac:dyDescent="0.25">
      <c r="I66" s="4" t="s">
        <v>21</v>
      </c>
      <c r="J66" s="4">
        <v>11</v>
      </c>
      <c r="T66" s="4">
        <v>25</v>
      </c>
    </row>
    <row r="67" spans="9:20" x14ac:dyDescent="0.25">
      <c r="I67" s="4" t="s">
        <v>21</v>
      </c>
      <c r="J67" s="4">
        <v>40</v>
      </c>
      <c r="T67" s="4">
        <v>50</v>
      </c>
    </row>
    <row r="68" spans="9:20" x14ac:dyDescent="0.25">
      <c r="I68" s="4" t="s">
        <v>21</v>
      </c>
      <c r="J68" s="4">
        <v>72</v>
      </c>
      <c r="T68" s="5">
        <v>45</v>
      </c>
    </row>
    <row r="69" spans="9:20" x14ac:dyDescent="0.25">
      <c r="I69" s="4" t="s">
        <v>21</v>
      </c>
      <c r="J69" s="4">
        <v>85</v>
      </c>
      <c r="T69" s="4">
        <v>95</v>
      </c>
    </row>
    <row r="70" spans="9:20" x14ac:dyDescent="0.25">
      <c r="I70" s="4" t="s">
        <v>21</v>
      </c>
      <c r="J70" s="4">
        <v>79</v>
      </c>
      <c r="T70" s="4">
        <v>30</v>
      </c>
    </row>
    <row r="71" spans="9:20" x14ac:dyDescent="0.25">
      <c r="I71" s="4" t="s">
        <v>21</v>
      </c>
      <c r="J71" s="4">
        <v>65</v>
      </c>
      <c r="T71" s="4">
        <v>50</v>
      </c>
    </row>
    <row r="72" spans="9:20" x14ac:dyDescent="0.25">
      <c r="I72" s="4" t="s">
        <v>21</v>
      </c>
      <c r="J72" s="5">
        <v>87</v>
      </c>
      <c r="T72" s="4">
        <v>50</v>
      </c>
    </row>
    <row r="73" spans="9:20" x14ac:dyDescent="0.25">
      <c r="I73" s="4" t="s">
        <v>21</v>
      </c>
      <c r="J73" s="4">
        <v>70</v>
      </c>
      <c r="T73" s="4">
        <v>166</v>
      </c>
    </row>
    <row r="74" spans="9:20" x14ac:dyDescent="0.25">
      <c r="I74" s="4" t="s">
        <v>21</v>
      </c>
      <c r="J74" s="4">
        <v>82</v>
      </c>
      <c r="T74" s="4">
        <v>121</v>
      </c>
    </row>
    <row r="75" spans="9:20" x14ac:dyDescent="0.25">
      <c r="I75" s="4" t="s">
        <v>22</v>
      </c>
      <c r="J75" s="4">
        <v>74</v>
      </c>
      <c r="T75" s="4">
        <v>68</v>
      </c>
    </row>
    <row r="76" spans="9:20" x14ac:dyDescent="0.25">
      <c r="I76" s="4" t="s">
        <v>22</v>
      </c>
      <c r="J76" s="4">
        <v>50</v>
      </c>
      <c r="T76" s="4">
        <v>128</v>
      </c>
    </row>
    <row r="77" spans="9:20" x14ac:dyDescent="0.25">
      <c r="I77" s="4" t="s">
        <v>21</v>
      </c>
      <c r="J77" s="4">
        <v>25</v>
      </c>
      <c r="T77" s="4">
        <v>68</v>
      </c>
    </row>
    <row r="78" spans="9:20" x14ac:dyDescent="0.25">
      <c r="I78" s="4" t="s">
        <v>21</v>
      </c>
      <c r="J78" s="4">
        <v>50</v>
      </c>
      <c r="T78" s="4">
        <v>42</v>
      </c>
    </row>
    <row r="79" spans="9:20" x14ac:dyDescent="0.25">
      <c r="I79" s="4" t="s">
        <v>21</v>
      </c>
      <c r="J79" s="5">
        <v>45</v>
      </c>
      <c r="T79" s="4">
        <v>44</v>
      </c>
    </row>
    <row r="80" spans="9:20" x14ac:dyDescent="0.25">
      <c r="I80" s="4" t="s">
        <v>21</v>
      </c>
      <c r="J80" s="4">
        <v>95</v>
      </c>
      <c r="T80" s="5">
        <v>60</v>
      </c>
    </row>
    <row r="81" spans="9:20" x14ac:dyDescent="0.25">
      <c r="I81" s="4" t="s">
        <v>21</v>
      </c>
      <c r="J81" s="4">
        <v>30</v>
      </c>
      <c r="T81" s="4">
        <v>20</v>
      </c>
    </row>
    <row r="82" spans="9:20" x14ac:dyDescent="0.25">
      <c r="I82" s="4" t="s">
        <v>21</v>
      </c>
      <c r="J82" s="4">
        <v>50</v>
      </c>
      <c r="T82" s="4">
        <v>20</v>
      </c>
    </row>
    <row r="83" spans="9:20" x14ac:dyDescent="0.25">
      <c r="I83" s="4" t="s">
        <v>21</v>
      </c>
      <c r="J83" s="4">
        <v>50</v>
      </c>
      <c r="T83" s="4">
        <v>131</v>
      </c>
    </row>
    <row r="84" spans="9:20" x14ac:dyDescent="0.25">
      <c r="I84" s="4" t="s">
        <v>22</v>
      </c>
      <c r="J84" s="4">
        <v>74</v>
      </c>
      <c r="T84" s="4">
        <v>98</v>
      </c>
    </row>
    <row r="85" spans="9:20" x14ac:dyDescent="0.25">
      <c r="I85" s="4" t="s">
        <v>22</v>
      </c>
      <c r="J85" s="4">
        <v>20</v>
      </c>
      <c r="T85" s="4">
        <v>62</v>
      </c>
    </row>
    <row r="86" spans="9:20" x14ac:dyDescent="0.25">
      <c r="I86" s="4" t="s">
        <v>21</v>
      </c>
      <c r="J86" s="4">
        <v>166</v>
      </c>
      <c r="T86" s="4">
        <v>57</v>
      </c>
    </row>
    <row r="87" spans="9:20" x14ac:dyDescent="0.25">
      <c r="I87" s="4" t="s">
        <v>22</v>
      </c>
      <c r="J87" s="4">
        <v>131</v>
      </c>
      <c r="T87" s="4">
        <v>44</v>
      </c>
    </row>
    <row r="88" spans="9:20" x14ac:dyDescent="0.25">
      <c r="I88" s="4" t="s">
        <v>22</v>
      </c>
      <c r="J88" s="4">
        <v>49</v>
      </c>
      <c r="T88" s="4">
        <v>102</v>
      </c>
    </row>
    <row r="89" spans="9:20" x14ac:dyDescent="0.25">
      <c r="I89" s="4" t="s">
        <v>21</v>
      </c>
      <c r="J89" s="4">
        <v>121</v>
      </c>
      <c r="T89" s="4">
        <v>111</v>
      </c>
    </row>
    <row r="90" spans="9:20" x14ac:dyDescent="0.25">
      <c r="I90" s="4" t="s">
        <v>22</v>
      </c>
      <c r="J90" s="4">
        <v>30</v>
      </c>
      <c r="T90" s="4">
        <v>106</v>
      </c>
    </row>
    <row r="91" spans="9:20" x14ac:dyDescent="0.25">
      <c r="I91" s="4" t="s">
        <v>21</v>
      </c>
      <c r="J91" s="4">
        <v>68</v>
      </c>
      <c r="T91" s="4">
        <v>61</v>
      </c>
    </row>
    <row r="92" spans="9:20" x14ac:dyDescent="0.25">
      <c r="I92" s="4" t="s">
        <v>22</v>
      </c>
      <c r="J92" s="4">
        <v>58</v>
      </c>
      <c r="T92" s="4">
        <v>41</v>
      </c>
    </row>
    <row r="93" spans="9:20" x14ac:dyDescent="0.25">
      <c r="I93" s="4" t="s">
        <v>22</v>
      </c>
      <c r="J93" s="4">
        <v>66</v>
      </c>
      <c r="T93" s="4">
        <v>104</v>
      </c>
    </row>
    <row r="94" spans="9:20" x14ac:dyDescent="0.25">
      <c r="I94" s="4" t="s">
        <v>21</v>
      </c>
      <c r="J94" s="4">
        <v>128</v>
      </c>
      <c r="T94" s="4">
        <v>20</v>
      </c>
    </row>
    <row r="95" spans="9:20" x14ac:dyDescent="0.25">
      <c r="I95" s="4" t="s">
        <v>21</v>
      </c>
      <c r="J95" s="4">
        <v>68</v>
      </c>
      <c r="T95" s="4">
        <v>45</v>
      </c>
    </row>
    <row r="96" spans="9:20" x14ac:dyDescent="0.25">
      <c r="I96" s="4" t="s">
        <v>22</v>
      </c>
      <c r="J96" s="4">
        <v>79</v>
      </c>
      <c r="T96" s="4">
        <v>101</v>
      </c>
    </row>
    <row r="97" spans="9:20" x14ac:dyDescent="0.25">
      <c r="I97" s="4" t="s">
        <v>21</v>
      </c>
      <c r="J97" s="4">
        <v>42</v>
      </c>
      <c r="T97" s="4">
        <v>30</v>
      </c>
    </row>
    <row r="98" spans="9:20" x14ac:dyDescent="0.25">
      <c r="I98" s="4" t="s">
        <v>21</v>
      </c>
      <c r="J98" s="4">
        <v>44</v>
      </c>
      <c r="T98" s="4">
        <v>32</v>
      </c>
    </row>
    <row r="99" spans="9:20" x14ac:dyDescent="0.25">
      <c r="I99" s="4" t="s">
        <v>21</v>
      </c>
      <c r="J99" s="5">
        <v>60</v>
      </c>
      <c r="T99" s="4">
        <v>59</v>
      </c>
    </row>
    <row r="100" spans="9:20" x14ac:dyDescent="0.25">
      <c r="I100" s="4" t="s">
        <v>21</v>
      </c>
      <c r="J100" s="4">
        <v>20</v>
      </c>
      <c r="T100" s="4">
        <v>59</v>
      </c>
    </row>
    <row r="101" spans="9:20" x14ac:dyDescent="0.25">
      <c r="I101" s="4" t="s">
        <v>21</v>
      </c>
      <c r="J101" s="4">
        <v>20</v>
      </c>
      <c r="T101" s="4">
        <v>216</v>
      </c>
    </row>
    <row r="102" spans="9:20" x14ac:dyDescent="0.25">
      <c r="I102" s="4" t="s">
        <v>21</v>
      </c>
      <c r="J102" s="4">
        <v>131</v>
      </c>
      <c r="T102" s="4">
        <v>58</v>
      </c>
    </row>
    <row r="103" spans="9:20" x14ac:dyDescent="0.25">
      <c r="I103" s="4" t="s">
        <v>21</v>
      </c>
      <c r="J103" s="4">
        <v>98</v>
      </c>
      <c r="T103" s="4">
        <v>113</v>
      </c>
    </row>
    <row r="104" spans="9:20" x14ac:dyDescent="0.25">
      <c r="I104" s="4" t="s">
        <v>21</v>
      </c>
      <c r="J104" s="4">
        <v>62</v>
      </c>
      <c r="T104" s="4">
        <v>20</v>
      </c>
    </row>
    <row r="105" spans="9:20" x14ac:dyDescent="0.25">
      <c r="I105" s="4" t="s">
        <v>22</v>
      </c>
      <c r="J105" s="4">
        <v>28</v>
      </c>
      <c r="T105" s="4">
        <v>70</v>
      </c>
    </row>
    <row r="106" spans="9:20" x14ac:dyDescent="0.25">
      <c r="I106" s="4" t="s">
        <v>22</v>
      </c>
      <c r="J106" s="4">
        <v>40</v>
      </c>
      <c r="T106" s="4">
        <v>61</v>
      </c>
    </row>
    <row r="107" spans="9:20" x14ac:dyDescent="0.25">
      <c r="I107" s="4" t="s">
        <v>22</v>
      </c>
      <c r="J107" s="4">
        <v>40</v>
      </c>
      <c r="T107" s="4">
        <v>30</v>
      </c>
    </row>
    <row r="108" spans="9:20" x14ac:dyDescent="0.25">
      <c r="I108" s="4" t="s">
        <v>21</v>
      </c>
      <c r="J108" s="4">
        <v>57</v>
      </c>
      <c r="T108" s="4">
        <v>70</v>
      </c>
    </row>
    <row r="109" spans="9:20" x14ac:dyDescent="0.25">
      <c r="I109" s="4" t="s">
        <v>22</v>
      </c>
      <c r="J109" s="4">
        <v>40</v>
      </c>
      <c r="T109" s="4">
        <v>95</v>
      </c>
    </row>
    <row r="110" spans="9:20" x14ac:dyDescent="0.25">
      <c r="I110" s="4" t="s">
        <v>21</v>
      </c>
      <c r="J110" s="4">
        <v>44</v>
      </c>
      <c r="T110" s="5">
        <v>100</v>
      </c>
    </row>
    <row r="111" spans="9:20" x14ac:dyDescent="0.25">
      <c r="I111" s="4" t="s">
        <v>22</v>
      </c>
      <c r="J111" s="4">
        <v>20</v>
      </c>
      <c r="T111" s="4">
        <v>30</v>
      </c>
    </row>
    <row r="112" spans="9:20" x14ac:dyDescent="0.25">
      <c r="I112" s="4" t="s">
        <v>22</v>
      </c>
      <c r="J112" s="4">
        <v>110</v>
      </c>
      <c r="T112" s="4">
        <v>64</v>
      </c>
    </row>
    <row r="113" spans="9:20" x14ac:dyDescent="0.25">
      <c r="I113" s="4" t="s">
        <v>21</v>
      </c>
      <c r="J113" s="4">
        <v>102</v>
      </c>
      <c r="T113" s="4">
        <v>124</v>
      </c>
    </row>
    <row r="114" spans="9:20" x14ac:dyDescent="0.25">
      <c r="I114" s="4" t="s">
        <v>22</v>
      </c>
      <c r="J114" s="5">
        <v>59</v>
      </c>
      <c r="T114" s="4">
        <v>55</v>
      </c>
    </row>
    <row r="115" spans="9:20" x14ac:dyDescent="0.25">
      <c r="I115" s="4" t="s">
        <v>21</v>
      </c>
      <c r="J115" s="4">
        <v>111</v>
      </c>
      <c r="T115" s="4">
        <v>121</v>
      </c>
    </row>
    <row r="116" spans="9:20" x14ac:dyDescent="0.25">
      <c r="I116" s="4" t="s">
        <v>21</v>
      </c>
      <c r="J116" s="4">
        <v>106</v>
      </c>
    </row>
    <row r="117" spans="9:20" x14ac:dyDescent="0.25">
      <c r="I117" s="4" t="s">
        <v>21</v>
      </c>
      <c r="J117" s="4">
        <v>61</v>
      </c>
    </row>
    <row r="118" spans="9:20" x14ac:dyDescent="0.25">
      <c r="I118" s="4" t="s">
        <v>22</v>
      </c>
      <c r="J118" s="4">
        <v>126</v>
      </c>
    </row>
    <row r="119" spans="9:20" x14ac:dyDescent="0.25">
      <c r="I119" s="4" t="s">
        <v>22</v>
      </c>
      <c r="J119" s="4">
        <v>16</v>
      </c>
    </row>
    <row r="120" spans="9:20" x14ac:dyDescent="0.25">
      <c r="I120" s="4" t="s">
        <v>22</v>
      </c>
      <c r="J120" s="4">
        <v>31</v>
      </c>
    </row>
    <row r="121" spans="9:20" x14ac:dyDescent="0.25">
      <c r="I121" s="4" t="s">
        <v>21</v>
      </c>
      <c r="J121" s="4">
        <v>41</v>
      </c>
    </row>
    <row r="122" spans="9:20" x14ac:dyDescent="0.25">
      <c r="I122" s="4" t="s">
        <v>22</v>
      </c>
      <c r="J122" s="4">
        <v>40</v>
      </c>
    </row>
    <row r="123" spans="9:20" x14ac:dyDescent="0.25">
      <c r="I123" s="4" t="s">
        <v>21</v>
      </c>
      <c r="J123" s="4">
        <v>104</v>
      </c>
    </row>
    <row r="124" spans="9:20" x14ac:dyDescent="0.25">
      <c r="I124" s="4" t="s">
        <v>22</v>
      </c>
      <c r="J124" s="4">
        <v>123</v>
      </c>
    </row>
    <row r="125" spans="9:20" x14ac:dyDescent="0.25">
      <c r="I125" s="4" t="s">
        <v>21</v>
      </c>
      <c r="J125" s="4">
        <v>20</v>
      </c>
    </row>
    <row r="126" spans="9:20" x14ac:dyDescent="0.25">
      <c r="I126" s="4" t="s">
        <v>21</v>
      </c>
      <c r="J126" s="4">
        <v>45</v>
      </c>
    </row>
    <row r="127" spans="9:20" x14ac:dyDescent="0.25">
      <c r="I127" s="4" t="s">
        <v>21</v>
      </c>
      <c r="J127" s="4">
        <v>101</v>
      </c>
    </row>
    <row r="128" spans="9:20" x14ac:dyDescent="0.25">
      <c r="I128" s="4" t="s">
        <v>22</v>
      </c>
      <c r="J128" s="4">
        <v>30</v>
      </c>
    </row>
    <row r="129" spans="9:10" x14ac:dyDescent="0.25">
      <c r="I129" s="4" t="s">
        <v>21</v>
      </c>
      <c r="J129" s="4">
        <v>30</v>
      </c>
    </row>
    <row r="130" spans="9:10" x14ac:dyDescent="0.25">
      <c r="I130" s="4" t="s">
        <v>21</v>
      </c>
      <c r="J130" s="4">
        <v>32</v>
      </c>
    </row>
    <row r="131" spans="9:10" x14ac:dyDescent="0.25">
      <c r="I131" s="4" t="s">
        <v>22</v>
      </c>
      <c r="J131" s="4">
        <v>47</v>
      </c>
    </row>
    <row r="132" spans="9:10" x14ac:dyDescent="0.25">
      <c r="I132" s="4" t="s">
        <v>21</v>
      </c>
      <c r="J132" s="4">
        <v>59</v>
      </c>
    </row>
    <row r="133" spans="9:10" x14ac:dyDescent="0.25">
      <c r="I133" s="4" t="s">
        <v>21</v>
      </c>
      <c r="J133" s="4">
        <v>59</v>
      </c>
    </row>
    <row r="134" spans="9:10" x14ac:dyDescent="0.25">
      <c r="I134" s="4" t="s">
        <v>21</v>
      </c>
      <c r="J134" s="4">
        <v>216</v>
      </c>
    </row>
    <row r="135" spans="9:10" x14ac:dyDescent="0.25">
      <c r="I135" s="4" t="s">
        <v>21</v>
      </c>
      <c r="J135" s="4">
        <v>58</v>
      </c>
    </row>
    <row r="136" spans="9:10" x14ac:dyDescent="0.25">
      <c r="I136" s="4" t="s">
        <v>21</v>
      </c>
      <c r="J136" s="4">
        <v>113</v>
      </c>
    </row>
    <row r="137" spans="9:10" x14ac:dyDescent="0.25">
      <c r="I137" s="4" t="s">
        <v>21</v>
      </c>
      <c r="J137" s="4">
        <v>20</v>
      </c>
    </row>
    <row r="138" spans="9:10" x14ac:dyDescent="0.25">
      <c r="I138" s="4" t="s">
        <v>22</v>
      </c>
      <c r="J138" s="4">
        <v>71</v>
      </c>
    </row>
    <row r="139" spans="9:10" x14ac:dyDescent="0.25">
      <c r="I139" s="4" t="s">
        <v>22</v>
      </c>
      <c r="J139" s="4">
        <v>77</v>
      </c>
    </row>
    <row r="140" spans="9:10" x14ac:dyDescent="0.25">
      <c r="I140" s="4" t="s">
        <v>21</v>
      </c>
      <c r="J140" s="4">
        <v>70</v>
      </c>
    </row>
    <row r="141" spans="9:10" x14ac:dyDescent="0.25">
      <c r="I141" s="4" t="s">
        <v>21</v>
      </c>
      <c r="J141" s="4">
        <v>61</v>
      </c>
    </row>
    <row r="142" spans="9:10" x14ac:dyDescent="0.25">
      <c r="I142" s="4" t="s">
        <v>21</v>
      </c>
      <c r="J142" s="4">
        <v>30</v>
      </c>
    </row>
    <row r="143" spans="9:10" x14ac:dyDescent="0.25">
      <c r="I143" s="4" t="s">
        <v>21</v>
      </c>
      <c r="J143" s="4">
        <v>70</v>
      </c>
    </row>
    <row r="144" spans="9:10" x14ac:dyDescent="0.25">
      <c r="I144" s="4" t="s">
        <v>21</v>
      </c>
      <c r="J144" s="4">
        <v>95</v>
      </c>
    </row>
    <row r="145" spans="9:10" x14ac:dyDescent="0.25">
      <c r="I145" s="4" t="s">
        <v>21</v>
      </c>
      <c r="J145" s="5">
        <v>100</v>
      </c>
    </row>
    <row r="146" spans="9:10" x14ac:dyDescent="0.25">
      <c r="I146" s="4" t="s">
        <v>21</v>
      </c>
      <c r="J146" s="4">
        <v>30</v>
      </c>
    </row>
    <row r="147" spans="9:10" x14ac:dyDescent="0.25">
      <c r="I147" s="4" t="s">
        <v>21</v>
      </c>
      <c r="J147" s="4">
        <v>64</v>
      </c>
    </row>
    <row r="148" spans="9:10" x14ac:dyDescent="0.25">
      <c r="I148" s="4" t="s">
        <v>21</v>
      </c>
      <c r="J148" s="4">
        <v>124</v>
      </c>
    </row>
    <row r="149" spans="9:10" x14ac:dyDescent="0.25">
      <c r="I149" s="4" t="s">
        <v>21</v>
      </c>
      <c r="J149" s="4">
        <v>55</v>
      </c>
    </row>
    <row r="150" spans="9:10" x14ac:dyDescent="0.25">
      <c r="I150" s="4" t="s">
        <v>22</v>
      </c>
      <c r="J150" s="4">
        <v>38</v>
      </c>
    </row>
    <row r="151" spans="9:10" x14ac:dyDescent="0.25">
      <c r="I151" s="4" t="s">
        <v>21</v>
      </c>
      <c r="J151" s="4">
        <v>121</v>
      </c>
    </row>
  </sheetData>
  <mergeCells count="49">
    <mergeCell ref="B12:D12"/>
    <mergeCell ref="B2:E2"/>
    <mergeCell ref="B3:E3"/>
    <mergeCell ref="B4:E4"/>
    <mergeCell ref="B8:E8"/>
    <mergeCell ref="B10:E10"/>
    <mergeCell ref="B11:D11"/>
    <mergeCell ref="B24:D24"/>
    <mergeCell ref="B20:D20"/>
    <mergeCell ref="B21:D21"/>
    <mergeCell ref="B13:D13"/>
    <mergeCell ref="B14:E14"/>
    <mergeCell ref="B16:D16"/>
    <mergeCell ref="B17:D17"/>
    <mergeCell ref="B23:E23"/>
    <mergeCell ref="B15:E15"/>
    <mergeCell ref="B18:D18"/>
    <mergeCell ref="B19:E19"/>
    <mergeCell ref="B22:D22"/>
    <mergeCell ref="B33:E33"/>
    <mergeCell ref="B34:E34"/>
    <mergeCell ref="B35:E35"/>
    <mergeCell ref="B30:E30"/>
    <mergeCell ref="B25:D25"/>
    <mergeCell ref="B26:D26"/>
    <mergeCell ref="B27:D27"/>
    <mergeCell ref="B28:E28"/>
    <mergeCell ref="B29:E29"/>
    <mergeCell ref="B36:D36"/>
    <mergeCell ref="B37:E37"/>
    <mergeCell ref="B38:E38"/>
    <mergeCell ref="B39:E39"/>
    <mergeCell ref="B40:D40"/>
    <mergeCell ref="B41:D41"/>
    <mergeCell ref="B42:D42"/>
    <mergeCell ref="B43:E43"/>
    <mergeCell ref="B44:D44"/>
    <mergeCell ref="B45:D45"/>
    <mergeCell ref="B46:D46"/>
    <mergeCell ref="B47:E47"/>
    <mergeCell ref="B48:E48"/>
    <mergeCell ref="B49:D49"/>
    <mergeCell ref="B50:D50"/>
    <mergeCell ref="B56:D56"/>
    <mergeCell ref="B51:D51"/>
    <mergeCell ref="B52:D52"/>
    <mergeCell ref="B53:E53"/>
    <mergeCell ref="B54:E54"/>
    <mergeCell ref="B55:D55"/>
  </mergeCells>
  <conditionalFormatting sqref="E13">
    <cfRule type="cellIs" dxfId="13" priority="1" stopIfTrue="1" operator="notEqual">
      <formula>""</formula>
    </cfRule>
  </conditionalFormatting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5" x14ac:dyDescent="0.25"/>
  <sheetData>
    <row r="1" spans="1:22" x14ac:dyDescent="0.25">
      <c r="B1" t="s">
        <v>77</v>
      </c>
      <c r="C1" t="s">
        <v>1</v>
      </c>
      <c r="D1" t="s">
        <v>2</v>
      </c>
      <c r="E1" t="s">
        <v>3</v>
      </c>
      <c r="F1" t="s">
        <v>57</v>
      </c>
      <c r="G1" t="s">
        <v>4</v>
      </c>
      <c r="H1" t="s">
        <v>5</v>
      </c>
      <c r="I1" t="s">
        <v>6</v>
      </c>
      <c r="J1" t="s">
        <v>59</v>
      </c>
      <c r="K1" t="s">
        <v>7</v>
      </c>
      <c r="L1" t="s">
        <v>60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61</v>
      </c>
      <c r="U1" t="s">
        <v>16</v>
      </c>
      <c r="V1" t="s">
        <v>17</v>
      </c>
    </row>
    <row r="2" spans="1:22" x14ac:dyDescent="0.25">
      <c r="A2">
        <v>65</v>
      </c>
      <c r="B2">
        <v>100361</v>
      </c>
      <c r="C2" t="s">
        <v>18</v>
      </c>
      <c r="D2">
        <v>26</v>
      </c>
      <c r="E2" t="s">
        <v>36</v>
      </c>
      <c r="F2" t="s">
        <v>32</v>
      </c>
      <c r="G2" t="s">
        <v>21</v>
      </c>
      <c r="H2" t="s">
        <v>21</v>
      </c>
      <c r="I2" t="s">
        <v>21</v>
      </c>
      <c r="J2">
        <v>11</v>
      </c>
      <c r="K2">
        <v>0</v>
      </c>
      <c r="L2">
        <v>10</v>
      </c>
      <c r="M2">
        <v>5</v>
      </c>
      <c r="N2">
        <v>2</v>
      </c>
      <c r="O2">
        <v>0</v>
      </c>
      <c r="P2">
        <v>0</v>
      </c>
      <c r="Q2" t="s">
        <v>21</v>
      </c>
      <c r="R2" t="s">
        <v>22</v>
      </c>
      <c r="S2">
        <v>0</v>
      </c>
      <c r="T2" t="s">
        <v>30</v>
      </c>
      <c r="U2" t="s">
        <v>28</v>
      </c>
      <c r="V2" t="s">
        <v>24</v>
      </c>
    </row>
    <row r="3" spans="1:22" x14ac:dyDescent="0.25">
      <c r="A3">
        <v>110</v>
      </c>
      <c r="B3">
        <v>97351</v>
      </c>
      <c r="C3" t="s">
        <v>29</v>
      </c>
      <c r="D3">
        <v>38</v>
      </c>
      <c r="E3" t="s">
        <v>50</v>
      </c>
      <c r="F3" t="s">
        <v>32</v>
      </c>
      <c r="G3" t="s">
        <v>22</v>
      </c>
      <c r="H3" t="s">
        <v>22</v>
      </c>
      <c r="I3" t="s">
        <v>22</v>
      </c>
      <c r="J3">
        <v>20</v>
      </c>
      <c r="K3">
        <v>0</v>
      </c>
      <c r="L3">
        <v>5</v>
      </c>
      <c r="M3">
        <v>23</v>
      </c>
      <c r="N3">
        <v>19</v>
      </c>
      <c r="O3">
        <v>0</v>
      </c>
      <c r="P3">
        <v>0</v>
      </c>
      <c r="Q3" t="s">
        <v>22</v>
      </c>
      <c r="R3" t="s">
        <v>22</v>
      </c>
      <c r="S3">
        <v>0</v>
      </c>
      <c r="T3" t="s">
        <v>30</v>
      </c>
      <c r="U3" t="s">
        <v>28</v>
      </c>
      <c r="V3" t="s">
        <v>28</v>
      </c>
    </row>
    <row r="4" spans="1:22" x14ac:dyDescent="0.25">
      <c r="A4">
        <v>84</v>
      </c>
      <c r="B4">
        <v>98660</v>
      </c>
      <c r="C4" t="s">
        <v>29</v>
      </c>
      <c r="D4">
        <v>39</v>
      </c>
      <c r="E4" t="s">
        <v>31</v>
      </c>
      <c r="F4" t="s">
        <v>20</v>
      </c>
      <c r="G4" t="s">
        <v>22</v>
      </c>
      <c r="H4" t="s">
        <v>22</v>
      </c>
      <c r="I4" t="s">
        <v>22</v>
      </c>
      <c r="J4">
        <v>20</v>
      </c>
      <c r="K4">
        <v>0</v>
      </c>
      <c r="L4">
        <v>5</v>
      </c>
      <c r="M4">
        <v>24</v>
      </c>
      <c r="N4">
        <v>10</v>
      </c>
      <c r="O4">
        <v>0</v>
      </c>
      <c r="P4">
        <v>0.1</v>
      </c>
      <c r="Q4" t="s">
        <v>22</v>
      </c>
      <c r="R4" t="s">
        <v>21</v>
      </c>
      <c r="S4">
        <v>9</v>
      </c>
      <c r="T4" t="s">
        <v>34</v>
      </c>
      <c r="U4" t="s">
        <v>39</v>
      </c>
      <c r="V4" t="s">
        <v>25</v>
      </c>
    </row>
    <row r="5" spans="1:22" x14ac:dyDescent="0.25">
      <c r="A5">
        <v>99</v>
      </c>
      <c r="B5">
        <v>101095</v>
      </c>
      <c r="C5" t="s">
        <v>18</v>
      </c>
      <c r="D5">
        <v>39</v>
      </c>
      <c r="E5" t="s">
        <v>19</v>
      </c>
      <c r="F5" t="s">
        <v>32</v>
      </c>
      <c r="G5" t="s">
        <v>21</v>
      </c>
      <c r="H5" t="s">
        <v>21</v>
      </c>
      <c r="I5" t="s">
        <v>22</v>
      </c>
      <c r="J5">
        <v>20</v>
      </c>
      <c r="K5">
        <v>0</v>
      </c>
      <c r="L5">
        <v>35</v>
      </c>
      <c r="M5">
        <v>2</v>
      </c>
      <c r="N5">
        <v>2</v>
      </c>
      <c r="O5">
        <v>1</v>
      </c>
      <c r="P5">
        <v>0.1</v>
      </c>
      <c r="Q5" t="s">
        <v>21</v>
      </c>
      <c r="R5" t="s">
        <v>21</v>
      </c>
      <c r="S5">
        <v>6.25</v>
      </c>
      <c r="T5" t="s">
        <v>49</v>
      </c>
      <c r="U5" t="s">
        <v>24</v>
      </c>
      <c r="V5" t="s">
        <v>28</v>
      </c>
    </row>
    <row r="6" spans="1:22" x14ac:dyDescent="0.25">
      <c r="A6">
        <v>5</v>
      </c>
      <c r="B6">
        <v>99671</v>
      </c>
      <c r="C6" t="s">
        <v>18</v>
      </c>
      <c r="D6">
        <v>36</v>
      </c>
      <c r="E6" t="s">
        <v>31</v>
      </c>
      <c r="F6" t="s">
        <v>32</v>
      </c>
      <c r="G6" t="s">
        <v>22</v>
      </c>
      <c r="H6" t="s">
        <v>21</v>
      </c>
      <c r="I6" t="s">
        <v>22</v>
      </c>
      <c r="J6">
        <v>20</v>
      </c>
      <c r="K6">
        <v>0</v>
      </c>
      <c r="L6">
        <v>5</v>
      </c>
      <c r="M6">
        <v>30</v>
      </c>
      <c r="N6">
        <v>3</v>
      </c>
      <c r="O6">
        <v>0</v>
      </c>
      <c r="P6">
        <v>0.1</v>
      </c>
      <c r="Q6" t="s">
        <v>21</v>
      </c>
      <c r="R6" t="s">
        <v>21</v>
      </c>
      <c r="S6">
        <v>10</v>
      </c>
      <c r="T6" t="s">
        <v>34</v>
      </c>
      <c r="U6" t="s">
        <v>24</v>
      </c>
      <c r="V6" t="s">
        <v>24</v>
      </c>
    </row>
    <row r="7" spans="1:22" x14ac:dyDescent="0.25">
      <c r="A7">
        <v>141</v>
      </c>
      <c r="B7">
        <v>98673</v>
      </c>
      <c r="C7" t="s">
        <v>29</v>
      </c>
      <c r="D7">
        <v>53</v>
      </c>
      <c r="E7" t="s">
        <v>42</v>
      </c>
      <c r="F7" t="s">
        <v>33</v>
      </c>
      <c r="G7" t="s">
        <v>21</v>
      </c>
      <c r="H7" t="s">
        <v>21</v>
      </c>
      <c r="I7" t="s">
        <v>22</v>
      </c>
      <c r="J7">
        <v>30</v>
      </c>
      <c r="K7">
        <v>0</v>
      </c>
      <c r="L7">
        <v>5</v>
      </c>
      <c r="M7">
        <v>29</v>
      </c>
      <c r="N7">
        <v>2</v>
      </c>
      <c r="O7">
        <v>1</v>
      </c>
      <c r="P7">
        <v>0.2</v>
      </c>
      <c r="Q7" t="s">
        <v>22</v>
      </c>
      <c r="R7" t="s">
        <v>21</v>
      </c>
      <c r="S7">
        <v>5</v>
      </c>
      <c r="T7" t="s">
        <v>44</v>
      </c>
      <c r="U7" t="s">
        <v>24</v>
      </c>
      <c r="V7" t="s">
        <v>28</v>
      </c>
    </row>
    <row r="8" spans="1:22" x14ac:dyDescent="0.25">
      <c r="A8">
        <v>80</v>
      </c>
      <c r="B8">
        <v>99064</v>
      </c>
      <c r="C8" t="s">
        <v>29</v>
      </c>
      <c r="D8">
        <v>41</v>
      </c>
      <c r="E8" t="s">
        <v>19</v>
      </c>
      <c r="F8" t="s">
        <v>32</v>
      </c>
      <c r="G8" t="s">
        <v>22</v>
      </c>
      <c r="H8" t="s">
        <v>21</v>
      </c>
      <c r="I8" t="s">
        <v>22</v>
      </c>
      <c r="J8">
        <v>30</v>
      </c>
      <c r="K8">
        <v>0</v>
      </c>
      <c r="L8">
        <v>15</v>
      </c>
      <c r="M8">
        <v>27</v>
      </c>
      <c r="N8">
        <v>5</v>
      </c>
      <c r="O8">
        <v>0</v>
      </c>
      <c r="P8">
        <v>1</v>
      </c>
      <c r="Q8" t="s">
        <v>22</v>
      </c>
      <c r="R8" t="s">
        <v>21</v>
      </c>
      <c r="S8">
        <v>13</v>
      </c>
      <c r="T8" t="s">
        <v>34</v>
      </c>
      <c r="U8" t="s">
        <v>28</v>
      </c>
      <c r="V8" t="s">
        <v>25</v>
      </c>
    </row>
    <row r="9" spans="1:22" x14ac:dyDescent="0.25">
      <c r="A9">
        <v>145</v>
      </c>
      <c r="B9">
        <v>98853</v>
      </c>
      <c r="C9" t="s">
        <v>18</v>
      </c>
      <c r="D9">
        <v>46</v>
      </c>
      <c r="E9" t="s">
        <v>31</v>
      </c>
      <c r="F9" t="s">
        <v>33</v>
      </c>
      <c r="G9" t="s">
        <v>22</v>
      </c>
      <c r="H9" t="s">
        <v>21</v>
      </c>
      <c r="I9" t="s">
        <v>22</v>
      </c>
      <c r="J9">
        <v>30</v>
      </c>
      <c r="K9">
        <v>0</v>
      </c>
      <c r="L9">
        <v>5</v>
      </c>
      <c r="M9">
        <v>26</v>
      </c>
      <c r="N9">
        <v>7</v>
      </c>
      <c r="O9">
        <v>2</v>
      </c>
      <c r="P9">
        <v>1</v>
      </c>
      <c r="Q9" t="s">
        <v>22</v>
      </c>
      <c r="R9" t="s">
        <v>21</v>
      </c>
      <c r="S9">
        <v>6.25</v>
      </c>
      <c r="T9" t="s">
        <v>49</v>
      </c>
      <c r="U9" t="s">
        <v>28</v>
      </c>
      <c r="V9" t="s">
        <v>28</v>
      </c>
    </row>
    <row r="10" spans="1:22" x14ac:dyDescent="0.25">
      <c r="A10">
        <v>129</v>
      </c>
      <c r="B10">
        <v>58000</v>
      </c>
      <c r="C10" t="s">
        <v>18</v>
      </c>
      <c r="D10">
        <v>19</v>
      </c>
      <c r="E10" t="s">
        <v>26</v>
      </c>
      <c r="F10" t="s">
        <v>20</v>
      </c>
      <c r="G10" t="s">
        <v>21</v>
      </c>
      <c r="H10" t="s">
        <v>21</v>
      </c>
      <c r="I10" t="s">
        <v>21</v>
      </c>
      <c r="J10">
        <v>32</v>
      </c>
      <c r="K10">
        <v>0</v>
      </c>
      <c r="L10">
        <v>0</v>
      </c>
      <c r="M10">
        <v>6</v>
      </c>
      <c r="N10">
        <v>13</v>
      </c>
      <c r="O10">
        <v>0</v>
      </c>
      <c r="P10">
        <v>0</v>
      </c>
      <c r="Q10" t="s">
        <v>21</v>
      </c>
      <c r="R10" t="s">
        <v>22</v>
      </c>
      <c r="S10">
        <v>0</v>
      </c>
      <c r="T10" t="s">
        <v>30</v>
      </c>
      <c r="U10" t="s">
        <v>24</v>
      </c>
      <c r="V10" t="s">
        <v>28</v>
      </c>
    </row>
    <row r="11" spans="1:22" x14ac:dyDescent="0.25">
      <c r="A11">
        <v>108</v>
      </c>
      <c r="B11">
        <v>96997</v>
      </c>
      <c r="C11" t="s">
        <v>18</v>
      </c>
      <c r="D11">
        <v>36</v>
      </c>
      <c r="E11" t="s">
        <v>31</v>
      </c>
      <c r="F11" t="s">
        <v>32</v>
      </c>
      <c r="G11" t="s">
        <v>21</v>
      </c>
      <c r="H11" t="s">
        <v>22</v>
      </c>
      <c r="I11" t="s">
        <v>22</v>
      </c>
      <c r="J11">
        <v>40</v>
      </c>
      <c r="K11">
        <v>0</v>
      </c>
      <c r="L11">
        <v>5</v>
      </c>
      <c r="M11">
        <v>7</v>
      </c>
      <c r="N11">
        <v>14</v>
      </c>
      <c r="O11">
        <v>0</v>
      </c>
      <c r="P11">
        <v>2</v>
      </c>
      <c r="Q11" t="s">
        <v>22</v>
      </c>
      <c r="R11" t="s">
        <v>22</v>
      </c>
      <c r="S11">
        <v>0</v>
      </c>
      <c r="T11" t="s">
        <v>38</v>
      </c>
      <c r="U11" t="s">
        <v>25</v>
      </c>
      <c r="V11" t="s">
        <v>39</v>
      </c>
    </row>
    <row r="12" spans="1:22" x14ac:dyDescent="0.25">
      <c r="A12">
        <v>66</v>
      </c>
      <c r="B12">
        <v>101928</v>
      </c>
      <c r="C12" t="s">
        <v>18</v>
      </c>
      <c r="D12">
        <v>42</v>
      </c>
      <c r="E12" t="s">
        <v>19</v>
      </c>
      <c r="F12" t="s">
        <v>33</v>
      </c>
      <c r="G12" t="s">
        <v>21</v>
      </c>
      <c r="H12" t="s">
        <v>21</v>
      </c>
      <c r="I12" t="s">
        <v>22</v>
      </c>
      <c r="J12">
        <v>40</v>
      </c>
      <c r="K12">
        <v>0</v>
      </c>
      <c r="L12">
        <v>35</v>
      </c>
      <c r="M12">
        <v>22</v>
      </c>
      <c r="N12">
        <v>14</v>
      </c>
      <c r="O12">
        <v>1</v>
      </c>
      <c r="P12">
        <v>0.5</v>
      </c>
      <c r="Q12" t="s">
        <v>21</v>
      </c>
      <c r="R12" t="s">
        <v>21</v>
      </c>
      <c r="S12">
        <v>8.75</v>
      </c>
      <c r="T12" t="s">
        <v>44</v>
      </c>
      <c r="U12" t="s">
        <v>24</v>
      </c>
      <c r="V12" t="s">
        <v>39</v>
      </c>
    </row>
    <row r="13" spans="1:22" x14ac:dyDescent="0.25">
      <c r="A13">
        <v>121</v>
      </c>
      <c r="B13">
        <v>94675</v>
      </c>
      <c r="C13" t="s">
        <v>29</v>
      </c>
      <c r="D13">
        <v>45</v>
      </c>
      <c r="E13" t="s">
        <v>42</v>
      </c>
      <c r="F13" t="s">
        <v>33</v>
      </c>
      <c r="G13" t="s">
        <v>22</v>
      </c>
      <c r="H13" t="s">
        <v>22</v>
      </c>
      <c r="I13" t="s">
        <v>22</v>
      </c>
      <c r="J13">
        <v>40</v>
      </c>
      <c r="K13">
        <v>0</v>
      </c>
      <c r="L13">
        <v>5</v>
      </c>
      <c r="M13">
        <v>22</v>
      </c>
      <c r="N13">
        <v>6</v>
      </c>
      <c r="O13">
        <v>1</v>
      </c>
      <c r="P13">
        <v>2</v>
      </c>
      <c r="Q13" t="s">
        <v>22</v>
      </c>
      <c r="R13" t="s">
        <v>21</v>
      </c>
      <c r="S13">
        <v>0</v>
      </c>
      <c r="T13" t="s">
        <v>44</v>
      </c>
      <c r="U13" t="s">
        <v>24</v>
      </c>
      <c r="V13" t="s">
        <v>24</v>
      </c>
    </row>
    <row r="14" spans="1:22" x14ac:dyDescent="0.25">
      <c r="A14">
        <v>120</v>
      </c>
      <c r="B14">
        <v>97176</v>
      </c>
      <c r="C14" t="s">
        <v>18</v>
      </c>
      <c r="D14">
        <v>44</v>
      </c>
      <c r="E14" t="s">
        <v>42</v>
      </c>
      <c r="F14" t="s">
        <v>33</v>
      </c>
      <c r="G14" t="s">
        <v>21</v>
      </c>
      <c r="H14" t="s">
        <v>21</v>
      </c>
      <c r="I14" t="s">
        <v>21</v>
      </c>
      <c r="J14">
        <v>41</v>
      </c>
      <c r="K14">
        <v>35</v>
      </c>
      <c r="L14">
        <v>5</v>
      </c>
      <c r="M14">
        <v>3</v>
      </c>
      <c r="N14">
        <v>9</v>
      </c>
      <c r="O14">
        <v>3</v>
      </c>
      <c r="P14">
        <v>1</v>
      </c>
      <c r="Q14" t="s">
        <v>21</v>
      </c>
      <c r="R14" t="s">
        <v>21</v>
      </c>
      <c r="S14">
        <v>5</v>
      </c>
      <c r="T14" t="s">
        <v>34</v>
      </c>
      <c r="U14" t="s">
        <v>24</v>
      </c>
      <c r="V14" t="s">
        <v>24</v>
      </c>
    </row>
    <row r="15" spans="1:22" x14ac:dyDescent="0.25">
      <c r="A15">
        <v>96</v>
      </c>
      <c r="B15">
        <v>69000</v>
      </c>
      <c r="C15" t="s">
        <v>18</v>
      </c>
      <c r="D15">
        <v>36</v>
      </c>
      <c r="E15" t="s">
        <v>19</v>
      </c>
      <c r="F15" t="s">
        <v>20</v>
      </c>
      <c r="G15" t="s">
        <v>21</v>
      </c>
      <c r="H15" t="s">
        <v>21</v>
      </c>
      <c r="I15" t="s">
        <v>21</v>
      </c>
      <c r="J15">
        <v>42</v>
      </c>
      <c r="K15">
        <v>0</v>
      </c>
      <c r="L15">
        <v>0</v>
      </c>
      <c r="M15">
        <v>11</v>
      </c>
      <c r="N15">
        <v>23</v>
      </c>
      <c r="O15">
        <v>0</v>
      </c>
      <c r="P15">
        <v>0</v>
      </c>
      <c r="Q15" t="s">
        <v>22</v>
      </c>
      <c r="R15" t="s">
        <v>22</v>
      </c>
      <c r="S15">
        <v>0</v>
      </c>
      <c r="T15" t="s">
        <v>35</v>
      </c>
      <c r="U15" t="s">
        <v>24</v>
      </c>
      <c r="V15" t="s">
        <v>28</v>
      </c>
    </row>
    <row r="16" spans="1:22" x14ac:dyDescent="0.25">
      <c r="A16">
        <v>97</v>
      </c>
      <c r="B16">
        <v>38000</v>
      </c>
      <c r="C16" t="s">
        <v>29</v>
      </c>
      <c r="D16">
        <v>42</v>
      </c>
      <c r="E16" t="s">
        <v>50</v>
      </c>
      <c r="F16" t="s">
        <v>20</v>
      </c>
      <c r="G16" t="s">
        <v>21</v>
      </c>
      <c r="H16" t="s">
        <v>21</v>
      </c>
      <c r="I16" t="s">
        <v>21</v>
      </c>
      <c r="J16">
        <v>44</v>
      </c>
      <c r="K16">
        <v>0</v>
      </c>
      <c r="L16">
        <v>0</v>
      </c>
      <c r="M16">
        <v>2</v>
      </c>
      <c r="N16">
        <v>15</v>
      </c>
      <c r="O16">
        <v>0</v>
      </c>
      <c r="P16">
        <v>0</v>
      </c>
      <c r="Q16" t="s">
        <v>22</v>
      </c>
      <c r="R16" t="s">
        <v>22</v>
      </c>
      <c r="S16">
        <v>0</v>
      </c>
      <c r="T16" t="s">
        <v>23</v>
      </c>
      <c r="U16" t="s">
        <v>28</v>
      </c>
      <c r="V16" t="s">
        <v>25</v>
      </c>
    </row>
    <row r="17" spans="1:22" x14ac:dyDescent="0.25">
      <c r="A17">
        <v>78</v>
      </c>
      <c r="B17">
        <v>102420</v>
      </c>
      <c r="C17" t="s">
        <v>18</v>
      </c>
      <c r="D17">
        <v>55</v>
      </c>
      <c r="E17" t="s">
        <v>40</v>
      </c>
      <c r="F17" t="s">
        <v>33</v>
      </c>
      <c r="G17" t="s">
        <v>21</v>
      </c>
      <c r="H17" t="s">
        <v>21</v>
      </c>
      <c r="I17" t="s">
        <v>21</v>
      </c>
      <c r="J17">
        <v>45</v>
      </c>
      <c r="K17">
        <v>35</v>
      </c>
      <c r="L17">
        <v>15</v>
      </c>
      <c r="M17">
        <v>14</v>
      </c>
      <c r="N17">
        <v>4</v>
      </c>
      <c r="O17">
        <v>0</v>
      </c>
      <c r="P17">
        <v>0.5</v>
      </c>
      <c r="Q17" t="s">
        <v>21</v>
      </c>
      <c r="R17" t="s">
        <v>22</v>
      </c>
      <c r="S17">
        <v>0</v>
      </c>
      <c r="T17" t="s">
        <v>44</v>
      </c>
      <c r="U17" t="s">
        <v>28</v>
      </c>
      <c r="V17" t="s">
        <v>24</v>
      </c>
    </row>
    <row r="18" spans="1:22" x14ac:dyDescent="0.25">
      <c r="A18">
        <v>125</v>
      </c>
      <c r="B18">
        <v>96073</v>
      </c>
      <c r="C18" t="s">
        <v>29</v>
      </c>
      <c r="D18">
        <v>34</v>
      </c>
      <c r="E18" t="s">
        <v>26</v>
      </c>
      <c r="F18" t="s">
        <v>20</v>
      </c>
      <c r="G18" t="s">
        <v>21</v>
      </c>
      <c r="H18" t="s">
        <v>21</v>
      </c>
      <c r="I18" t="s">
        <v>21</v>
      </c>
      <c r="J18">
        <v>45</v>
      </c>
      <c r="K18">
        <v>45</v>
      </c>
      <c r="L18">
        <v>20</v>
      </c>
      <c r="M18">
        <v>1</v>
      </c>
      <c r="N18">
        <v>8</v>
      </c>
      <c r="O18">
        <v>1</v>
      </c>
      <c r="P18">
        <v>1</v>
      </c>
      <c r="Q18" t="s">
        <v>21</v>
      </c>
      <c r="R18" t="s">
        <v>21</v>
      </c>
      <c r="S18">
        <v>2.5</v>
      </c>
      <c r="T18" t="s">
        <v>35</v>
      </c>
      <c r="U18" t="s">
        <v>24</v>
      </c>
      <c r="V18" t="s">
        <v>28</v>
      </c>
    </row>
    <row r="19" spans="1:22" x14ac:dyDescent="0.25">
      <c r="A19">
        <v>87</v>
      </c>
      <c r="B19">
        <v>96053</v>
      </c>
      <c r="C19" t="s">
        <v>18</v>
      </c>
      <c r="D19">
        <v>44</v>
      </c>
      <c r="E19" t="s">
        <v>26</v>
      </c>
      <c r="F19" t="s">
        <v>32</v>
      </c>
      <c r="G19" t="s">
        <v>22</v>
      </c>
      <c r="H19" t="s">
        <v>22</v>
      </c>
      <c r="I19" t="s">
        <v>21</v>
      </c>
      <c r="J19">
        <v>49</v>
      </c>
      <c r="K19">
        <v>35</v>
      </c>
      <c r="L19">
        <v>60</v>
      </c>
      <c r="M19">
        <v>53</v>
      </c>
      <c r="N19">
        <v>17</v>
      </c>
      <c r="O19">
        <v>0</v>
      </c>
      <c r="P19">
        <v>1.5</v>
      </c>
      <c r="Q19" t="s">
        <v>22</v>
      </c>
      <c r="R19" t="s">
        <v>22</v>
      </c>
      <c r="S19">
        <v>0</v>
      </c>
      <c r="T19" t="s">
        <v>23</v>
      </c>
      <c r="U19" t="s">
        <v>24</v>
      </c>
      <c r="V19" t="s">
        <v>28</v>
      </c>
    </row>
    <row r="20" spans="1:22" x14ac:dyDescent="0.25">
      <c r="A20">
        <v>52</v>
      </c>
      <c r="B20">
        <v>98772</v>
      </c>
      <c r="C20" t="s">
        <v>18</v>
      </c>
      <c r="D20">
        <v>35</v>
      </c>
      <c r="E20" t="s">
        <v>40</v>
      </c>
      <c r="F20" t="s">
        <v>20</v>
      </c>
      <c r="G20" t="s">
        <v>22</v>
      </c>
      <c r="H20" t="s">
        <v>21</v>
      </c>
      <c r="I20" t="s">
        <v>22</v>
      </c>
      <c r="J20">
        <v>50</v>
      </c>
      <c r="K20">
        <v>0</v>
      </c>
      <c r="L20">
        <v>5</v>
      </c>
      <c r="M20">
        <v>51</v>
      </c>
      <c r="N20">
        <v>3</v>
      </c>
      <c r="O20">
        <v>0</v>
      </c>
      <c r="P20">
        <v>0.5</v>
      </c>
      <c r="Q20" t="s">
        <v>21</v>
      </c>
      <c r="R20" t="s">
        <v>21</v>
      </c>
      <c r="S20">
        <v>6</v>
      </c>
      <c r="T20" t="s">
        <v>34</v>
      </c>
      <c r="U20" t="s">
        <v>39</v>
      </c>
      <c r="V20" t="s">
        <v>28</v>
      </c>
    </row>
    <row r="21" spans="1:22" x14ac:dyDescent="0.25">
      <c r="A21">
        <v>58</v>
      </c>
      <c r="B21">
        <v>97485</v>
      </c>
      <c r="C21" t="s">
        <v>18</v>
      </c>
      <c r="D21">
        <v>34</v>
      </c>
      <c r="E21" t="s">
        <v>26</v>
      </c>
      <c r="F21" t="s">
        <v>32</v>
      </c>
      <c r="G21" t="s">
        <v>22</v>
      </c>
      <c r="H21" t="s">
        <v>21</v>
      </c>
      <c r="I21" t="s">
        <v>22</v>
      </c>
      <c r="J21">
        <v>50</v>
      </c>
      <c r="K21">
        <v>0</v>
      </c>
      <c r="L21">
        <v>50</v>
      </c>
      <c r="M21">
        <v>20</v>
      </c>
      <c r="N21">
        <v>5</v>
      </c>
      <c r="O21">
        <v>2</v>
      </c>
      <c r="P21">
        <v>0.5</v>
      </c>
      <c r="Q21" t="s">
        <v>22</v>
      </c>
      <c r="R21" t="s">
        <v>21</v>
      </c>
      <c r="S21">
        <v>2.5</v>
      </c>
      <c r="T21" t="s">
        <v>49</v>
      </c>
      <c r="U21" t="s">
        <v>28</v>
      </c>
      <c r="V21" t="s">
        <v>28</v>
      </c>
    </row>
    <row r="22" spans="1:22" x14ac:dyDescent="0.25">
      <c r="A22">
        <v>11</v>
      </c>
      <c r="B22">
        <v>90025</v>
      </c>
      <c r="C22" t="s">
        <v>18</v>
      </c>
      <c r="D22">
        <v>32</v>
      </c>
      <c r="E22" t="s">
        <v>26</v>
      </c>
      <c r="F22" t="s">
        <v>20</v>
      </c>
      <c r="G22" t="s">
        <v>21</v>
      </c>
      <c r="H22" t="s">
        <v>21</v>
      </c>
      <c r="I22" t="s">
        <v>22</v>
      </c>
      <c r="J22">
        <v>50</v>
      </c>
      <c r="K22">
        <v>0</v>
      </c>
      <c r="L22">
        <v>20</v>
      </c>
      <c r="M22">
        <v>28</v>
      </c>
      <c r="N22">
        <v>19</v>
      </c>
      <c r="O22">
        <v>0</v>
      </c>
      <c r="P22">
        <v>0.5</v>
      </c>
      <c r="Q22" t="s">
        <v>21</v>
      </c>
      <c r="R22" t="s">
        <v>21</v>
      </c>
      <c r="S22">
        <v>6.25</v>
      </c>
      <c r="T22" t="s">
        <v>35</v>
      </c>
      <c r="U22" t="s">
        <v>25</v>
      </c>
      <c r="V22" t="s">
        <v>24</v>
      </c>
    </row>
    <row r="23" spans="1:22" x14ac:dyDescent="0.25">
      <c r="A23">
        <v>31</v>
      </c>
      <c r="B23">
        <v>97200</v>
      </c>
      <c r="C23" t="s">
        <v>18</v>
      </c>
      <c r="D23">
        <v>35</v>
      </c>
      <c r="E23" t="s">
        <v>42</v>
      </c>
      <c r="F23" t="s">
        <v>32</v>
      </c>
      <c r="G23" t="s">
        <v>21</v>
      </c>
      <c r="H23" t="s">
        <v>21</v>
      </c>
      <c r="I23" t="s">
        <v>22</v>
      </c>
      <c r="J23">
        <v>50</v>
      </c>
      <c r="K23">
        <v>0</v>
      </c>
      <c r="L23">
        <v>25</v>
      </c>
      <c r="M23">
        <v>45</v>
      </c>
      <c r="N23">
        <v>16</v>
      </c>
      <c r="O23">
        <v>0</v>
      </c>
      <c r="P23">
        <v>1</v>
      </c>
      <c r="Q23" t="s">
        <v>22</v>
      </c>
      <c r="R23" t="s">
        <v>21</v>
      </c>
      <c r="S23">
        <v>6.25</v>
      </c>
      <c r="T23" t="s">
        <v>34</v>
      </c>
      <c r="U23" t="s">
        <v>28</v>
      </c>
      <c r="V23" t="s">
        <v>24</v>
      </c>
    </row>
    <row r="24" spans="1:22" x14ac:dyDescent="0.25">
      <c r="A24">
        <v>35</v>
      </c>
      <c r="B24">
        <v>97338</v>
      </c>
      <c r="C24" t="s">
        <v>18</v>
      </c>
      <c r="D24">
        <v>35</v>
      </c>
      <c r="E24" t="s">
        <v>26</v>
      </c>
      <c r="F24" t="s">
        <v>20</v>
      </c>
      <c r="G24" t="s">
        <v>21</v>
      </c>
      <c r="H24" t="s">
        <v>21</v>
      </c>
      <c r="I24" t="s">
        <v>22</v>
      </c>
      <c r="J24">
        <v>50</v>
      </c>
      <c r="K24">
        <v>0</v>
      </c>
      <c r="L24">
        <v>20</v>
      </c>
      <c r="M24">
        <v>26</v>
      </c>
      <c r="N24">
        <v>21</v>
      </c>
      <c r="O24">
        <v>0</v>
      </c>
      <c r="P24">
        <v>2.5</v>
      </c>
      <c r="Q24" t="s">
        <v>21</v>
      </c>
      <c r="R24" t="s">
        <v>21</v>
      </c>
      <c r="S24">
        <v>1.25</v>
      </c>
      <c r="T24" t="s">
        <v>23</v>
      </c>
      <c r="U24" t="s">
        <v>24</v>
      </c>
      <c r="V24" t="s">
        <v>24</v>
      </c>
    </row>
    <row r="25" spans="1:22" x14ac:dyDescent="0.25">
      <c r="A25">
        <v>48</v>
      </c>
      <c r="B25">
        <v>97568</v>
      </c>
      <c r="C25" t="s">
        <v>29</v>
      </c>
      <c r="D25">
        <v>36</v>
      </c>
      <c r="E25" t="s">
        <v>26</v>
      </c>
      <c r="F25" t="s">
        <v>32</v>
      </c>
      <c r="G25" t="s">
        <v>21</v>
      </c>
      <c r="H25" t="s">
        <v>22</v>
      </c>
      <c r="I25" t="s">
        <v>21</v>
      </c>
      <c r="J25">
        <v>54</v>
      </c>
      <c r="K25">
        <v>45</v>
      </c>
      <c r="L25">
        <v>20</v>
      </c>
      <c r="M25">
        <v>5</v>
      </c>
      <c r="N25">
        <v>17</v>
      </c>
      <c r="O25">
        <v>1</v>
      </c>
      <c r="P25">
        <v>1</v>
      </c>
      <c r="Q25" t="s">
        <v>22</v>
      </c>
      <c r="R25" t="s">
        <v>21</v>
      </c>
      <c r="S25">
        <v>37.5</v>
      </c>
      <c r="T25" t="s">
        <v>30</v>
      </c>
      <c r="U25" t="s">
        <v>24</v>
      </c>
      <c r="V25" t="s">
        <v>28</v>
      </c>
    </row>
    <row r="26" spans="1:22" x14ac:dyDescent="0.25">
      <c r="A26">
        <v>18</v>
      </c>
      <c r="B26">
        <v>99398</v>
      </c>
      <c r="C26" t="s">
        <v>29</v>
      </c>
      <c r="D26">
        <v>35</v>
      </c>
      <c r="E26" t="s">
        <v>19</v>
      </c>
      <c r="F26" t="s">
        <v>32</v>
      </c>
      <c r="G26" t="s">
        <v>21</v>
      </c>
      <c r="H26" t="s">
        <v>21</v>
      </c>
      <c r="I26" t="s">
        <v>21</v>
      </c>
      <c r="J26">
        <v>54</v>
      </c>
      <c r="K26">
        <v>45</v>
      </c>
      <c r="L26">
        <v>15</v>
      </c>
      <c r="M26">
        <v>11</v>
      </c>
      <c r="N26">
        <v>8</v>
      </c>
      <c r="O26">
        <v>0</v>
      </c>
      <c r="P26">
        <v>1</v>
      </c>
      <c r="Q26" t="s">
        <v>21</v>
      </c>
      <c r="R26" t="s">
        <v>21</v>
      </c>
      <c r="S26">
        <v>2.5</v>
      </c>
      <c r="T26" t="s">
        <v>23</v>
      </c>
      <c r="U26" t="s">
        <v>39</v>
      </c>
      <c r="V26" t="s">
        <v>39</v>
      </c>
    </row>
    <row r="27" spans="1:22" x14ac:dyDescent="0.25">
      <c r="A27">
        <v>42</v>
      </c>
      <c r="B27">
        <v>99524</v>
      </c>
      <c r="C27" t="s">
        <v>18</v>
      </c>
      <c r="D27">
        <v>40</v>
      </c>
      <c r="E27" t="s">
        <v>36</v>
      </c>
      <c r="F27" t="s">
        <v>32</v>
      </c>
      <c r="G27" t="s">
        <v>21</v>
      </c>
      <c r="H27" t="s">
        <v>21</v>
      </c>
      <c r="I27" t="s">
        <v>21</v>
      </c>
      <c r="J27">
        <v>55</v>
      </c>
      <c r="K27">
        <v>45</v>
      </c>
      <c r="L27">
        <v>5</v>
      </c>
      <c r="M27">
        <v>2</v>
      </c>
      <c r="N27">
        <v>12</v>
      </c>
      <c r="O27">
        <v>1</v>
      </c>
      <c r="P27">
        <v>1.5</v>
      </c>
      <c r="Q27" t="s">
        <v>22</v>
      </c>
      <c r="R27" t="s">
        <v>21</v>
      </c>
      <c r="S27">
        <v>0</v>
      </c>
      <c r="T27" t="s">
        <v>35</v>
      </c>
      <c r="U27" t="s">
        <v>28</v>
      </c>
      <c r="V27" t="s">
        <v>24</v>
      </c>
    </row>
    <row r="28" spans="1:22" x14ac:dyDescent="0.25">
      <c r="A28">
        <v>25</v>
      </c>
      <c r="B28">
        <v>40000</v>
      </c>
      <c r="C28" t="s">
        <v>29</v>
      </c>
      <c r="D28">
        <v>44</v>
      </c>
      <c r="E28" t="s">
        <v>19</v>
      </c>
      <c r="F28" t="s">
        <v>33</v>
      </c>
      <c r="G28" t="s">
        <v>21</v>
      </c>
      <c r="H28" t="s">
        <v>21</v>
      </c>
      <c r="I28" t="s">
        <v>21</v>
      </c>
      <c r="J28">
        <v>55</v>
      </c>
      <c r="K28">
        <v>45</v>
      </c>
      <c r="L28">
        <v>0</v>
      </c>
      <c r="M28">
        <v>23</v>
      </c>
      <c r="N28">
        <v>12</v>
      </c>
      <c r="O28">
        <v>3</v>
      </c>
      <c r="P28">
        <v>1.5</v>
      </c>
      <c r="Q28" t="s">
        <v>22</v>
      </c>
      <c r="R28" t="s">
        <v>21</v>
      </c>
      <c r="S28">
        <v>15</v>
      </c>
      <c r="T28" t="s">
        <v>23</v>
      </c>
      <c r="U28" t="s">
        <v>24</v>
      </c>
      <c r="V28" t="s">
        <v>28</v>
      </c>
    </row>
    <row r="29" spans="1:22" x14ac:dyDescent="0.25">
      <c r="A29">
        <v>134</v>
      </c>
      <c r="B29">
        <v>97000</v>
      </c>
      <c r="C29" t="s">
        <v>18</v>
      </c>
      <c r="D29">
        <v>32</v>
      </c>
      <c r="E29" t="s">
        <v>26</v>
      </c>
      <c r="F29" t="s">
        <v>32</v>
      </c>
      <c r="G29" t="s">
        <v>21</v>
      </c>
      <c r="H29" t="s">
        <v>21</v>
      </c>
      <c r="I29" t="s">
        <v>21</v>
      </c>
      <c r="J29">
        <v>58</v>
      </c>
      <c r="K29">
        <v>55</v>
      </c>
      <c r="L29">
        <v>20</v>
      </c>
      <c r="M29">
        <v>30</v>
      </c>
      <c r="N29">
        <v>8</v>
      </c>
      <c r="O29">
        <v>0</v>
      </c>
      <c r="P29">
        <v>1.5</v>
      </c>
      <c r="Q29" t="s">
        <v>21</v>
      </c>
      <c r="R29" t="s">
        <v>22</v>
      </c>
      <c r="S29">
        <v>0</v>
      </c>
      <c r="T29" t="s">
        <v>23</v>
      </c>
      <c r="U29" t="s">
        <v>24</v>
      </c>
      <c r="V29" t="s">
        <v>24</v>
      </c>
    </row>
    <row r="30" spans="1:22" x14ac:dyDescent="0.25">
      <c r="A30">
        <v>91</v>
      </c>
      <c r="B30">
        <v>90164</v>
      </c>
      <c r="C30" t="s">
        <v>29</v>
      </c>
      <c r="D30">
        <v>46</v>
      </c>
      <c r="E30" t="s">
        <v>19</v>
      </c>
      <c r="F30" t="s">
        <v>33</v>
      </c>
      <c r="G30" t="s">
        <v>22</v>
      </c>
      <c r="H30" t="s">
        <v>22</v>
      </c>
      <c r="I30" t="s">
        <v>21</v>
      </c>
      <c r="J30">
        <v>58</v>
      </c>
      <c r="K30">
        <v>45</v>
      </c>
      <c r="L30">
        <v>15</v>
      </c>
      <c r="M30">
        <v>13</v>
      </c>
      <c r="N30">
        <v>17</v>
      </c>
      <c r="O30">
        <v>4</v>
      </c>
      <c r="P30">
        <v>1</v>
      </c>
      <c r="Q30" t="s">
        <v>21</v>
      </c>
      <c r="R30" t="s">
        <v>21</v>
      </c>
      <c r="S30">
        <v>5</v>
      </c>
      <c r="T30" t="s">
        <v>35</v>
      </c>
      <c r="U30" t="s">
        <v>24</v>
      </c>
      <c r="V30" t="s">
        <v>28</v>
      </c>
    </row>
    <row r="31" spans="1:22" x14ac:dyDescent="0.25">
      <c r="A31">
        <v>53</v>
      </c>
      <c r="B31">
        <v>99991</v>
      </c>
      <c r="C31" t="s">
        <v>18</v>
      </c>
      <c r="D31">
        <v>44</v>
      </c>
      <c r="E31" t="s">
        <v>42</v>
      </c>
      <c r="F31" t="s">
        <v>33</v>
      </c>
      <c r="G31" t="s">
        <v>21</v>
      </c>
      <c r="H31" t="s">
        <v>21</v>
      </c>
      <c r="I31" t="s">
        <v>21</v>
      </c>
      <c r="J31">
        <v>58</v>
      </c>
      <c r="K31">
        <v>35</v>
      </c>
      <c r="L31">
        <v>5</v>
      </c>
      <c r="M31">
        <v>17</v>
      </c>
      <c r="N31">
        <v>1</v>
      </c>
      <c r="O31">
        <v>3</v>
      </c>
      <c r="P31">
        <v>1</v>
      </c>
      <c r="Q31" t="s">
        <v>21</v>
      </c>
      <c r="R31" t="s">
        <v>21</v>
      </c>
      <c r="S31">
        <v>0</v>
      </c>
      <c r="T31" t="s">
        <v>30</v>
      </c>
      <c r="U31" t="s">
        <v>24</v>
      </c>
      <c r="V31" t="s">
        <v>25</v>
      </c>
    </row>
    <row r="32" spans="1:22" x14ac:dyDescent="0.25">
      <c r="A32">
        <v>131</v>
      </c>
      <c r="B32">
        <v>95297</v>
      </c>
      <c r="C32" t="s">
        <v>29</v>
      </c>
      <c r="D32">
        <v>49</v>
      </c>
      <c r="E32" t="s">
        <v>19</v>
      </c>
      <c r="F32" t="s">
        <v>33</v>
      </c>
      <c r="G32" t="s">
        <v>22</v>
      </c>
      <c r="H32" t="s">
        <v>21</v>
      </c>
      <c r="I32" t="s">
        <v>21</v>
      </c>
      <c r="J32">
        <v>59</v>
      </c>
      <c r="K32">
        <v>35</v>
      </c>
      <c r="L32">
        <v>50</v>
      </c>
      <c r="M32">
        <v>17</v>
      </c>
      <c r="N32">
        <v>14</v>
      </c>
      <c r="O32">
        <v>1</v>
      </c>
      <c r="P32">
        <v>1</v>
      </c>
      <c r="Q32" t="s">
        <v>21</v>
      </c>
      <c r="R32" t="s">
        <v>21</v>
      </c>
      <c r="S32">
        <v>0</v>
      </c>
      <c r="T32" t="s">
        <v>44</v>
      </c>
      <c r="U32" t="s">
        <v>28</v>
      </c>
      <c r="V32" t="s">
        <v>28</v>
      </c>
    </row>
    <row r="33" spans="1:22" x14ac:dyDescent="0.25">
      <c r="A33">
        <v>132</v>
      </c>
      <c r="B33">
        <v>88887</v>
      </c>
      <c r="C33" t="s">
        <v>29</v>
      </c>
      <c r="D33">
        <v>42</v>
      </c>
      <c r="E33" t="s">
        <v>26</v>
      </c>
      <c r="F33" t="s">
        <v>32</v>
      </c>
      <c r="G33" t="s">
        <v>22</v>
      </c>
      <c r="H33" t="s">
        <v>21</v>
      </c>
      <c r="I33" t="s">
        <v>21</v>
      </c>
      <c r="J33">
        <v>59</v>
      </c>
      <c r="K33">
        <v>55</v>
      </c>
      <c r="L33">
        <v>20</v>
      </c>
      <c r="M33">
        <v>28</v>
      </c>
      <c r="N33">
        <v>18</v>
      </c>
      <c r="O33">
        <v>2</v>
      </c>
      <c r="P33">
        <v>2.5</v>
      </c>
      <c r="Q33" t="s">
        <v>21</v>
      </c>
      <c r="R33" t="s">
        <v>21</v>
      </c>
      <c r="S33">
        <v>5</v>
      </c>
      <c r="T33" t="s">
        <v>44</v>
      </c>
      <c r="U33" t="s">
        <v>28</v>
      </c>
      <c r="V33" t="s">
        <v>28</v>
      </c>
    </row>
    <row r="34" spans="1:22" x14ac:dyDescent="0.25">
      <c r="A34">
        <v>22</v>
      </c>
      <c r="B34">
        <v>58500</v>
      </c>
      <c r="C34" t="s">
        <v>18</v>
      </c>
      <c r="D34">
        <v>38</v>
      </c>
      <c r="E34" t="s">
        <v>19</v>
      </c>
      <c r="F34" t="s">
        <v>20</v>
      </c>
      <c r="G34" t="s">
        <v>21</v>
      </c>
      <c r="H34" t="s">
        <v>21</v>
      </c>
      <c r="I34" t="s">
        <v>21</v>
      </c>
      <c r="J34">
        <v>61</v>
      </c>
      <c r="K34">
        <v>55</v>
      </c>
      <c r="L34">
        <v>0</v>
      </c>
      <c r="M34">
        <v>22</v>
      </c>
      <c r="N34">
        <v>0</v>
      </c>
      <c r="O34">
        <v>0</v>
      </c>
      <c r="P34">
        <v>1.5</v>
      </c>
      <c r="Q34" t="s">
        <v>22</v>
      </c>
      <c r="R34" t="s">
        <v>21</v>
      </c>
      <c r="S34">
        <v>1.25</v>
      </c>
      <c r="T34" t="s">
        <v>38</v>
      </c>
      <c r="U34" t="s">
        <v>25</v>
      </c>
      <c r="V34" t="s">
        <v>24</v>
      </c>
    </row>
    <row r="35" spans="1:22" x14ac:dyDescent="0.25">
      <c r="A35">
        <v>103</v>
      </c>
      <c r="B35">
        <v>96290</v>
      </c>
      <c r="C35" t="s">
        <v>18</v>
      </c>
      <c r="D35">
        <v>39</v>
      </c>
      <c r="E35" t="s">
        <v>19</v>
      </c>
      <c r="F35" t="s">
        <v>32</v>
      </c>
      <c r="G35" t="s">
        <v>21</v>
      </c>
      <c r="H35" t="s">
        <v>21</v>
      </c>
      <c r="I35" t="s">
        <v>21</v>
      </c>
      <c r="J35">
        <v>62</v>
      </c>
      <c r="K35">
        <v>35</v>
      </c>
      <c r="L35">
        <v>15</v>
      </c>
      <c r="M35">
        <v>44</v>
      </c>
      <c r="N35">
        <v>2</v>
      </c>
      <c r="O35">
        <v>0</v>
      </c>
      <c r="P35">
        <v>1</v>
      </c>
      <c r="Q35" t="s">
        <v>22</v>
      </c>
      <c r="R35" t="s">
        <v>21</v>
      </c>
      <c r="S35">
        <v>6.25</v>
      </c>
      <c r="T35" t="s">
        <v>35</v>
      </c>
      <c r="U35" t="s">
        <v>24</v>
      </c>
      <c r="V35" t="s">
        <v>28</v>
      </c>
    </row>
    <row r="36" spans="1:22" x14ac:dyDescent="0.25">
      <c r="A36">
        <v>45</v>
      </c>
      <c r="B36">
        <v>96907</v>
      </c>
      <c r="C36" t="s">
        <v>18</v>
      </c>
      <c r="D36">
        <v>45</v>
      </c>
      <c r="E36" t="s">
        <v>19</v>
      </c>
      <c r="F36" t="s">
        <v>20</v>
      </c>
      <c r="G36" t="s">
        <v>21</v>
      </c>
      <c r="H36" t="s">
        <v>21</v>
      </c>
      <c r="I36" t="s">
        <v>21</v>
      </c>
      <c r="J36">
        <v>64</v>
      </c>
      <c r="K36">
        <v>55</v>
      </c>
      <c r="L36">
        <v>15</v>
      </c>
      <c r="M36">
        <v>23</v>
      </c>
      <c r="N36">
        <v>22</v>
      </c>
      <c r="O36">
        <v>3</v>
      </c>
      <c r="P36">
        <v>1.5</v>
      </c>
      <c r="Q36" t="s">
        <v>21</v>
      </c>
      <c r="R36" t="s">
        <v>21</v>
      </c>
      <c r="S36">
        <v>0</v>
      </c>
      <c r="T36" t="s">
        <v>34</v>
      </c>
      <c r="U36" t="s">
        <v>28</v>
      </c>
      <c r="V36" t="s">
        <v>25</v>
      </c>
    </row>
    <row r="37" spans="1:22" x14ac:dyDescent="0.25">
      <c r="A37">
        <v>70</v>
      </c>
      <c r="B37">
        <v>250000</v>
      </c>
      <c r="C37" t="s">
        <v>18</v>
      </c>
      <c r="D37">
        <v>35</v>
      </c>
      <c r="E37" t="s">
        <v>31</v>
      </c>
      <c r="F37" t="s">
        <v>33</v>
      </c>
      <c r="G37" t="s">
        <v>21</v>
      </c>
      <c r="H37" t="s">
        <v>21</v>
      </c>
      <c r="I37" t="s">
        <v>21</v>
      </c>
      <c r="J37">
        <v>65</v>
      </c>
      <c r="K37">
        <v>45</v>
      </c>
      <c r="L37">
        <v>40</v>
      </c>
      <c r="M37">
        <v>14</v>
      </c>
      <c r="N37">
        <v>5</v>
      </c>
      <c r="O37">
        <v>0</v>
      </c>
      <c r="P37">
        <v>1.5</v>
      </c>
      <c r="Q37" t="s">
        <v>21</v>
      </c>
      <c r="R37" t="s">
        <v>22</v>
      </c>
      <c r="S37">
        <v>0</v>
      </c>
      <c r="T37" t="s">
        <v>34</v>
      </c>
      <c r="U37" t="s">
        <v>24</v>
      </c>
      <c r="V37" t="s">
        <v>28</v>
      </c>
    </row>
    <row r="38" spans="1:22" x14ac:dyDescent="0.25">
      <c r="A38">
        <v>27</v>
      </c>
      <c r="B38">
        <v>100378</v>
      </c>
      <c r="C38" t="s">
        <v>18</v>
      </c>
      <c r="D38">
        <v>37</v>
      </c>
      <c r="E38" t="s">
        <v>36</v>
      </c>
      <c r="F38" t="s">
        <v>20</v>
      </c>
      <c r="G38" t="s">
        <v>21</v>
      </c>
      <c r="H38" t="s">
        <v>21</v>
      </c>
      <c r="I38" t="s">
        <v>21</v>
      </c>
      <c r="J38">
        <v>65</v>
      </c>
      <c r="K38">
        <v>45</v>
      </c>
      <c r="L38">
        <v>15</v>
      </c>
      <c r="M38">
        <v>13</v>
      </c>
      <c r="N38">
        <v>7</v>
      </c>
      <c r="O38">
        <v>0</v>
      </c>
      <c r="P38">
        <v>1.5</v>
      </c>
      <c r="Q38" t="s">
        <v>22</v>
      </c>
      <c r="R38" t="s">
        <v>21</v>
      </c>
      <c r="S38">
        <v>1.25</v>
      </c>
      <c r="T38" t="s">
        <v>23</v>
      </c>
      <c r="U38" t="s">
        <v>28</v>
      </c>
      <c r="V38" t="s">
        <v>24</v>
      </c>
    </row>
    <row r="39" spans="1:22" x14ac:dyDescent="0.25">
      <c r="A39">
        <v>1</v>
      </c>
      <c r="B39">
        <v>98191</v>
      </c>
      <c r="C39" t="s">
        <v>18</v>
      </c>
      <c r="D39">
        <v>33</v>
      </c>
      <c r="E39" t="s">
        <v>19</v>
      </c>
      <c r="F39" t="s">
        <v>20</v>
      </c>
      <c r="G39" t="s">
        <v>21</v>
      </c>
      <c r="H39" t="s">
        <v>21</v>
      </c>
      <c r="I39" t="s">
        <v>21</v>
      </c>
      <c r="J39">
        <v>66</v>
      </c>
      <c r="K39">
        <v>45</v>
      </c>
      <c r="L39">
        <v>15</v>
      </c>
      <c r="M39">
        <v>23</v>
      </c>
      <c r="N39">
        <v>16</v>
      </c>
      <c r="O39">
        <v>1</v>
      </c>
      <c r="P39">
        <v>1</v>
      </c>
      <c r="Q39" t="s">
        <v>21</v>
      </c>
      <c r="R39" t="s">
        <v>21</v>
      </c>
      <c r="S39">
        <v>15</v>
      </c>
      <c r="T39" t="s">
        <v>23</v>
      </c>
      <c r="U39" t="s">
        <v>24</v>
      </c>
      <c r="V39" t="s">
        <v>25</v>
      </c>
    </row>
    <row r="40" spans="1:22" x14ac:dyDescent="0.25">
      <c r="A40">
        <v>51</v>
      </c>
      <c r="B40">
        <v>100583</v>
      </c>
      <c r="C40" t="s">
        <v>18</v>
      </c>
      <c r="D40">
        <v>49</v>
      </c>
      <c r="E40" t="s">
        <v>31</v>
      </c>
      <c r="F40" t="s">
        <v>33</v>
      </c>
      <c r="G40" t="s">
        <v>21</v>
      </c>
      <c r="H40" t="s">
        <v>21</v>
      </c>
      <c r="I40" t="s">
        <v>21</v>
      </c>
      <c r="J40">
        <v>70</v>
      </c>
      <c r="K40">
        <v>70</v>
      </c>
      <c r="L40">
        <v>50</v>
      </c>
      <c r="M40">
        <v>16</v>
      </c>
      <c r="N40">
        <v>5</v>
      </c>
      <c r="O40">
        <v>0</v>
      </c>
      <c r="P40">
        <v>2</v>
      </c>
      <c r="Q40" t="s">
        <v>22</v>
      </c>
      <c r="R40" t="s">
        <v>22</v>
      </c>
      <c r="S40">
        <v>0</v>
      </c>
      <c r="T40" t="s">
        <v>35</v>
      </c>
      <c r="U40" t="s">
        <v>28</v>
      </c>
      <c r="V40" t="s">
        <v>24</v>
      </c>
    </row>
    <row r="41" spans="1:22" x14ac:dyDescent="0.25">
      <c r="A41">
        <v>24</v>
      </c>
      <c r="B41">
        <v>69000</v>
      </c>
      <c r="C41" t="s">
        <v>29</v>
      </c>
      <c r="D41">
        <v>23</v>
      </c>
      <c r="E41" t="s">
        <v>26</v>
      </c>
      <c r="F41" t="s">
        <v>20</v>
      </c>
      <c r="G41" t="s">
        <v>21</v>
      </c>
      <c r="H41" t="s">
        <v>21</v>
      </c>
      <c r="I41" t="s">
        <v>21</v>
      </c>
      <c r="J41">
        <v>70</v>
      </c>
      <c r="K41">
        <v>70</v>
      </c>
      <c r="L41">
        <v>0</v>
      </c>
      <c r="M41">
        <v>7</v>
      </c>
      <c r="N41">
        <v>12</v>
      </c>
      <c r="O41">
        <v>1</v>
      </c>
      <c r="P41">
        <v>2.5</v>
      </c>
      <c r="Q41" t="s">
        <v>22</v>
      </c>
      <c r="R41" t="s">
        <v>21</v>
      </c>
      <c r="S41">
        <v>5</v>
      </c>
      <c r="T41" t="s">
        <v>35</v>
      </c>
      <c r="U41" t="s">
        <v>24</v>
      </c>
      <c r="V41" t="s">
        <v>24</v>
      </c>
    </row>
    <row r="42" spans="1:22" x14ac:dyDescent="0.25">
      <c r="A42">
        <v>62</v>
      </c>
      <c r="B42">
        <v>156225</v>
      </c>
      <c r="C42" t="s">
        <v>18</v>
      </c>
      <c r="D42">
        <v>44</v>
      </c>
      <c r="E42" t="s">
        <v>31</v>
      </c>
      <c r="F42" t="s">
        <v>33</v>
      </c>
      <c r="G42" t="s">
        <v>21</v>
      </c>
      <c r="H42" t="s">
        <v>21</v>
      </c>
      <c r="I42" t="s">
        <v>21</v>
      </c>
      <c r="J42">
        <v>71</v>
      </c>
      <c r="K42">
        <v>70</v>
      </c>
      <c r="L42">
        <v>15</v>
      </c>
      <c r="M42">
        <v>12</v>
      </c>
      <c r="N42">
        <v>16</v>
      </c>
      <c r="O42">
        <v>0</v>
      </c>
      <c r="P42">
        <v>2.5</v>
      </c>
      <c r="Q42" t="s">
        <v>21</v>
      </c>
      <c r="R42" t="s">
        <v>22</v>
      </c>
      <c r="S42">
        <v>0</v>
      </c>
      <c r="T42" t="s">
        <v>23</v>
      </c>
      <c r="U42" t="s">
        <v>24</v>
      </c>
      <c r="V42" t="s">
        <v>24</v>
      </c>
    </row>
    <row r="43" spans="1:22" x14ac:dyDescent="0.25">
      <c r="A43">
        <v>137</v>
      </c>
      <c r="B43">
        <v>100267</v>
      </c>
      <c r="C43" t="s">
        <v>29</v>
      </c>
      <c r="D43">
        <v>49</v>
      </c>
      <c r="E43" t="s">
        <v>19</v>
      </c>
      <c r="F43" t="s">
        <v>33</v>
      </c>
      <c r="G43" t="s">
        <v>22</v>
      </c>
      <c r="H43" t="s">
        <v>22</v>
      </c>
      <c r="I43" t="s">
        <v>21</v>
      </c>
      <c r="J43">
        <v>71</v>
      </c>
      <c r="K43">
        <v>55</v>
      </c>
      <c r="L43">
        <v>35</v>
      </c>
      <c r="M43">
        <v>17</v>
      </c>
      <c r="N43">
        <v>14</v>
      </c>
      <c r="O43">
        <v>0</v>
      </c>
      <c r="P43">
        <v>2.5</v>
      </c>
      <c r="Q43" t="s">
        <v>22</v>
      </c>
      <c r="R43" t="s">
        <v>21</v>
      </c>
      <c r="S43">
        <v>25</v>
      </c>
      <c r="T43" t="s">
        <v>34</v>
      </c>
      <c r="U43" t="s">
        <v>24</v>
      </c>
      <c r="V43" t="s">
        <v>28</v>
      </c>
    </row>
    <row r="44" spans="1:22" x14ac:dyDescent="0.25">
      <c r="A44">
        <v>29</v>
      </c>
      <c r="B44">
        <v>82000</v>
      </c>
      <c r="C44" t="s">
        <v>29</v>
      </c>
      <c r="D44">
        <v>23</v>
      </c>
      <c r="E44" t="s">
        <v>19</v>
      </c>
      <c r="F44" t="s">
        <v>32</v>
      </c>
      <c r="G44" t="s">
        <v>22</v>
      </c>
      <c r="H44" t="s">
        <v>22</v>
      </c>
      <c r="I44" t="s">
        <v>21</v>
      </c>
      <c r="J44">
        <v>72</v>
      </c>
      <c r="K44">
        <v>70</v>
      </c>
      <c r="L44">
        <v>5</v>
      </c>
      <c r="M44">
        <v>37</v>
      </c>
      <c r="N44">
        <v>9</v>
      </c>
      <c r="O44">
        <v>0</v>
      </c>
      <c r="P44">
        <v>2.5</v>
      </c>
      <c r="Q44" t="s">
        <v>22</v>
      </c>
      <c r="R44" t="s">
        <v>21</v>
      </c>
      <c r="S44">
        <v>8.75</v>
      </c>
      <c r="T44" t="s">
        <v>23</v>
      </c>
      <c r="U44" t="s">
        <v>24</v>
      </c>
      <c r="V44" t="s">
        <v>24</v>
      </c>
    </row>
    <row r="45" spans="1:22" x14ac:dyDescent="0.25">
      <c r="A45">
        <v>56</v>
      </c>
      <c r="B45">
        <v>95641</v>
      </c>
      <c r="C45" t="s">
        <v>29</v>
      </c>
      <c r="D45">
        <v>36</v>
      </c>
      <c r="E45" t="s">
        <v>42</v>
      </c>
      <c r="F45" t="s">
        <v>20</v>
      </c>
      <c r="G45" t="s">
        <v>21</v>
      </c>
      <c r="H45" t="s">
        <v>21</v>
      </c>
      <c r="I45" t="s">
        <v>21</v>
      </c>
      <c r="J45">
        <v>72</v>
      </c>
      <c r="K45">
        <v>70</v>
      </c>
      <c r="L45">
        <v>5</v>
      </c>
      <c r="M45">
        <v>17</v>
      </c>
      <c r="N45">
        <v>10</v>
      </c>
      <c r="O45">
        <v>3</v>
      </c>
      <c r="P45">
        <v>2.5</v>
      </c>
      <c r="Q45" t="s">
        <v>21</v>
      </c>
      <c r="R45" t="s">
        <v>21</v>
      </c>
      <c r="S45">
        <v>6.25</v>
      </c>
      <c r="T45" t="s">
        <v>23</v>
      </c>
      <c r="U45" t="s">
        <v>28</v>
      </c>
      <c r="V45" t="s">
        <v>24</v>
      </c>
    </row>
    <row r="46" spans="1:22" x14ac:dyDescent="0.25">
      <c r="A46">
        <v>83</v>
      </c>
      <c r="B46">
        <v>85000</v>
      </c>
      <c r="C46" t="s">
        <v>29</v>
      </c>
      <c r="D46">
        <v>24</v>
      </c>
      <c r="E46" t="s">
        <v>19</v>
      </c>
      <c r="F46" t="s">
        <v>32</v>
      </c>
      <c r="G46" t="s">
        <v>22</v>
      </c>
      <c r="H46" t="s">
        <v>22</v>
      </c>
      <c r="I46" t="s">
        <v>21</v>
      </c>
      <c r="J46">
        <v>74</v>
      </c>
      <c r="K46">
        <v>55</v>
      </c>
      <c r="L46">
        <v>5</v>
      </c>
      <c r="M46">
        <v>48</v>
      </c>
      <c r="N46">
        <v>20</v>
      </c>
      <c r="O46">
        <v>5</v>
      </c>
      <c r="P46">
        <v>1</v>
      </c>
      <c r="Q46" t="s">
        <v>22</v>
      </c>
      <c r="R46" t="s">
        <v>21</v>
      </c>
      <c r="S46">
        <v>18.75</v>
      </c>
      <c r="T46" t="s">
        <v>23</v>
      </c>
      <c r="U46" t="s">
        <v>28</v>
      </c>
      <c r="V46" t="s">
        <v>28</v>
      </c>
    </row>
    <row r="47" spans="1:22" x14ac:dyDescent="0.25">
      <c r="A47">
        <v>13</v>
      </c>
      <c r="B47">
        <v>102384</v>
      </c>
      <c r="C47" t="s">
        <v>29</v>
      </c>
      <c r="D47">
        <v>45</v>
      </c>
      <c r="E47" t="s">
        <v>26</v>
      </c>
      <c r="F47" t="s">
        <v>33</v>
      </c>
      <c r="G47" t="s">
        <v>21</v>
      </c>
      <c r="H47" t="s">
        <v>21</v>
      </c>
      <c r="I47" t="s">
        <v>21</v>
      </c>
      <c r="J47">
        <v>74</v>
      </c>
      <c r="K47">
        <v>55</v>
      </c>
      <c r="L47">
        <v>35</v>
      </c>
      <c r="M47">
        <v>33</v>
      </c>
      <c r="N47">
        <v>8</v>
      </c>
      <c r="O47">
        <v>2</v>
      </c>
      <c r="P47">
        <v>1</v>
      </c>
      <c r="Q47" t="s">
        <v>22</v>
      </c>
      <c r="R47" t="s">
        <v>21</v>
      </c>
      <c r="S47">
        <v>2.5</v>
      </c>
      <c r="T47" t="s">
        <v>23</v>
      </c>
      <c r="U47" t="s">
        <v>25</v>
      </c>
      <c r="V47" t="s">
        <v>28</v>
      </c>
    </row>
    <row r="48" spans="1:22" x14ac:dyDescent="0.25">
      <c r="A48">
        <v>36</v>
      </c>
      <c r="B48">
        <v>99993</v>
      </c>
      <c r="C48" t="s">
        <v>18</v>
      </c>
      <c r="D48">
        <v>33</v>
      </c>
      <c r="E48" t="s">
        <v>42</v>
      </c>
      <c r="F48" t="s">
        <v>20</v>
      </c>
      <c r="G48" t="s">
        <v>22</v>
      </c>
      <c r="H48" t="s">
        <v>21</v>
      </c>
      <c r="I48" t="s">
        <v>21</v>
      </c>
      <c r="J48">
        <v>74</v>
      </c>
      <c r="K48">
        <v>55</v>
      </c>
      <c r="L48">
        <v>5</v>
      </c>
      <c r="M48">
        <v>35</v>
      </c>
      <c r="N48">
        <v>16</v>
      </c>
      <c r="O48">
        <v>1</v>
      </c>
      <c r="P48">
        <v>1.5</v>
      </c>
      <c r="Q48" t="s">
        <v>22</v>
      </c>
      <c r="R48" t="s">
        <v>21</v>
      </c>
      <c r="S48">
        <v>0</v>
      </c>
      <c r="T48" t="s">
        <v>35</v>
      </c>
      <c r="U48" t="s">
        <v>25</v>
      </c>
      <c r="V48" t="s">
        <v>25</v>
      </c>
    </row>
    <row r="49" spans="1:22" x14ac:dyDescent="0.25">
      <c r="A49">
        <v>30</v>
      </c>
      <c r="B49">
        <v>96531</v>
      </c>
      <c r="C49" t="s">
        <v>29</v>
      </c>
      <c r="D49">
        <v>38</v>
      </c>
      <c r="E49" t="s">
        <v>42</v>
      </c>
      <c r="F49" t="s">
        <v>20</v>
      </c>
      <c r="G49" t="s">
        <v>21</v>
      </c>
      <c r="H49" t="s">
        <v>21</v>
      </c>
      <c r="I49" t="s">
        <v>21</v>
      </c>
      <c r="J49">
        <v>75</v>
      </c>
      <c r="K49">
        <v>45</v>
      </c>
      <c r="L49">
        <v>5</v>
      </c>
      <c r="M49">
        <v>25</v>
      </c>
      <c r="N49">
        <v>2</v>
      </c>
      <c r="O49">
        <v>1</v>
      </c>
      <c r="P49">
        <v>1.5</v>
      </c>
      <c r="Q49" t="s">
        <v>21</v>
      </c>
      <c r="R49" t="s">
        <v>21</v>
      </c>
      <c r="S49">
        <v>1.25</v>
      </c>
      <c r="T49" t="s">
        <v>34</v>
      </c>
      <c r="U49" t="s">
        <v>28</v>
      </c>
      <c r="V49" t="s">
        <v>28</v>
      </c>
    </row>
    <row r="50" spans="1:22" x14ac:dyDescent="0.25">
      <c r="A50">
        <v>33</v>
      </c>
      <c r="B50">
        <v>100818</v>
      </c>
      <c r="C50" t="s">
        <v>29</v>
      </c>
      <c r="D50">
        <v>34</v>
      </c>
      <c r="E50" t="s">
        <v>42</v>
      </c>
      <c r="F50" t="s">
        <v>20</v>
      </c>
      <c r="G50" t="s">
        <v>21</v>
      </c>
      <c r="H50" t="s">
        <v>21</v>
      </c>
      <c r="I50" t="s">
        <v>21</v>
      </c>
      <c r="J50">
        <v>75</v>
      </c>
      <c r="K50">
        <v>70</v>
      </c>
      <c r="L50">
        <v>15</v>
      </c>
      <c r="M50">
        <v>12</v>
      </c>
      <c r="N50">
        <v>21</v>
      </c>
      <c r="O50">
        <v>0</v>
      </c>
      <c r="P50">
        <v>2</v>
      </c>
      <c r="Q50" t="s">
        <v>21</v>
      </c>
      <c r="R50" t="s">
        <v>21</v>
      </c>
      <c r="S50">
        <v>1.25</v>
      </c>
      <c r="T50" t="s">
        <v>23</v>
      </c>
      <c r="U50" t="s">
        <v>24</v>
      </c>
      <c r="V50" t="s">
        <v>28</v>
      </c>
    </row>
    <row r="51" spans="1:22" x14ac:dyDescent="0.25">
      <c r="A51">
        <v>138</v>
      </c>
      <c r="B51">
        <v>102770</v>
      </c>
      <c r="C51" t="s">
        <v>18</v>
      </c>
      <c r="D51">
        <v>33</v>
      </c>
      <c r="E51" t="s">
        <v>19</v>
      </c>
      <c r="F51" t="s">
        <v>32</v>
      </c>
      <c r="G51" t="s">
        <v>21</v>
      </c>
      <c r="H51" t="s">
        <v>22</v>
      </c>
      <c r="I51" t="s">
        <v>21</v>
      </c>
      <c r="J51">
        <v>77</v>
      </c>
      <c r="K51">
        <v>70</v>
      </c>
      <c r="L51">
        <v>35</v>
      </c>
      <c r="M51">
        <v>16</v>
      </c>
      <c r="N51">
        <v>16</v>
      </c>
      <c r="O51">
        <v>0</v>
      </c>
      <c r="P51">
        <v>2</v>
      </c>
      <c r="Q51" t="s">
        <v>21</v>
      </c>
      <c r="R51" t="s">
        <v>21</v>
      </c>
      <c r="S51">
        <v>37.5</v>
      </c>
      <c r="T51" t="s">
        <v>34</v>
      </c>
      <c r="U51" t="s">
        <v>28</v>
      </c>
      <c r="V51" t="s">
        <v>24</v>
      </c>
    </row>
    <row r="52" spans="1:22" x14ac:dyDescent="0.25">
      <c r="A52">
        <v>61</v>
      </c>
      <c r="B52">
        <v>103265</v>
      </c>
      <c r="C52" t="s">
        <v>29</v>
      </c>
      <c r="D52">
        <v>53</v>
      </c>
      <c r="E52" t="s">
        <v>19</v>
      </c>
      <c r="F52" t="s">
        <v>33</v>
      </c>
      <c r="G52" t="s">
        <v>21</v>
      </c>
      <c r="H52" t="s">
        <v>21</v>
      </c>
      <c r="I52" t="s">
        <v>21</v>
      </c>
      <c r="J52">
        <v>78</v>
      </c>
      <c r="K52">
        <v>55</v>
      </c>
      <c r="L52">
        <v>35</v>
      </c>
      <c r="M52">
        <v>39</v>
      </c>
      <c r="N52">
        <v>18</v>
      </c>
      <c r="O52">
        <v>3</v>
      </c>
      <c r="P52">
        <v>1.5</v>
      </c>
      <c r="Q52" t="s">
        <v>22</v>
      </c>
      <c r="R52" t="s">
        <v>22</v>
      </c>
      <c r="S52">
        <v>0</v>
      </c>
      <c r="T52" t="s">
        <v>30</v>
      </c>
      <c r="U52" t="s">
        <v>24</v>
      </c>
      <c r="V52" t="s">
        <v>28</v>
      </c>
    </row>
    <row r="53" spans="1:22" x14ac:dyDescent="0.25">
      <c r="A53">
        <v>28</v>
      </c>
      <c r="B53">
        <v>101912</v>
      </c>
      <c r="C53" t="s">
        <v>29</v>
      </c>
      <c r="D53">
        <v>38</v>
      </c>
      <c r="E53" t="s">
        <v>36</v>
      </c>
      <c r="F53" t="s">
        <v>33</v>
      </c>
      <c r="G53" t="s">
        <v>21</v>
      </c>
      <c r="H53" t="s">
        <v>21</v>
      </c>
      <c r="I53" t="s">
        <v>21</v>
      </c>
      <c r="J53">
        <v>78</v>
      </c>
      <c r="K53">
        <v>70</v>
      </c>
      <c r="L53">
        <v>10</v>
      </c>
      <c r="M53">
        <v>32</v>
      </c>
      <c r="N53">
        <v>16</v>
      </c>
      <c r="O53">
        <v>0</v>
      </c>
      <c r="P53">
        <v>2</v>
      </c>
      <c r="Q53" t="s">
        <v>22</v>
      </c>
      <c r="R53" t="s">
        <v>21</v>
      </c>
      <c r="S53">
        <v>18.75</v>
      </c>
      <c r="T53" t="s">
        <v>23</v>
      </c>
      <c r="U53" t="s">
        <v>24</v>
      </c>
      <c r="V53" t="s">
        <v>24</v>
      </c>
    </row>
    <row r="54" spans="1:22" x14ac:dyDescent="0.25">
      <c r="A54">
        <v>43</v>
      </c>
      <c r="B54">
        <v>102800</v>
      </c>
      <c r="C54" t="s">
        <v>29</v>
      </c>
      <c r="D54">
        <v>54</v>
      </c>
      <c r="E54" t="s">
        <v>50</v>
      </c>
      <c r="F54" t="s">
        <v>33</v>
      </c>
      <c r="G54" t="s">
        <v>21</v>
      </c>
      <c r="H54" t="s">
        <v>21</v>
      </c>
      <c r="I54" t="s">
        <v>21</v>
      </c>
      <c r="J54">
        <v>78</v>
      </c>
      <c r="K54">
        <v>70</v>
      </c>
      <c r="L54">
        <v>50</v>
      </c>
      <c r="M54">
        <v>45</v>
      </c>
      <c r="N54">
        <v>18</v>
      </c>
      <c r="O54">
        <v>4</v>
      </c>
      <c r="P54">
        <v>2.5</v>
      </c>
      <c r="Q54" t="s">
        <v>22</v>
      </c>
      <c r="R54" t="s">
        <v>21</v>
      </c>
      <c r="S54">
        <v>0</v>
      </c>
      <c r="T54" t="s">
        <v>34</v>
      </c>
      <c r="U54" t="s">
        <v>24</v>
      </c>
      <c r="V54" t="s">
        <v>39</v>
      </c>
    </row>
    <row r="55" spans="1:22" x14ac:dyDescent="0.25">
      <c r="A55">
        <v>95</v>
      </c>
      <c r="B55">
        <v>99371</v>
      </c>
      <c r="C55" t="s">
        <v>18</v>
      </c>
      <c r="D55">
        <v>37</v>
      </c>
      <c r="E55" t="s">
        <v>19</v>
      </c>
      <c r="F55" t="s">
        <v>20</v>
      </c>
      <c r="G55" t="s">
        <v>22</v>
      </c>
      <c r="H55" t="s">
        <v>22</v>
      </c>
      <c r="I55" t="s">
        <v>21</v>
      </c>
      <c r="J55">
        <v>79</v>
      </c>
      <c r="K55">
        <v>55</v>
      </c>
      <c r="L55">
        <v>50</v>
      </c>
      <c r="M55">
        <v>72</v>
      </c>
      <c r="N55">
        <v>20</v>
      </c>
      <c r="O55">
        <v>0</v>
      </c>
      <c r="P55">
        <v>1.5</v>
      </c>
      <c r="Q55" t="s">
        <v>21</v>
      </c>
      <c r="R55" t="s">
        <v>22</v>
      </c>
      <c r="S55">
        <v>0</v>
      </c>
      <c r="T55" t="s">
        <v>35</v>
      </c>
      <c r="U55" t="s">
        <v>28</v>
      </c>
      <c r="V55" t="s">
        <v>25</v>
      </c>
    </row>
    <row r="56" spans="1:22" x14ac:dyDescent="0.25">
      <c r="A56">
        <v>41</v>
      </c>
      <c r="B56">
        <v>96445</v>
      </c>
      <c r="C56" t="s">
        <v>18</v>
      </c>
      <c r="D56">
        <v>36</v>
      </c>
      <c r="E56" t="s">
        <v>31</v>
      </c>
      <c r="F56" t="s">
        <v>33</v>
      </c>
      <c r="G56" t="s">
        <v>22</v>
      </c>
      <c r="H56" t="s">
        <v>22</v>
      </c>
      <c r="I56" t="s">
        <v>21</v>
      </c>
      <c r="J56">
        <v>81</v>
      </c>
      <c r="K56">
        <v>55</v>
      </c>
      <c r="L56">
        <v>5</v>
      </c>
      <c r="M56">
        <v>66</v>
      </c>
      <c r="N56">
        <v>13</v>
      </c>
      <c r="O56">
        <v>4</v>
      </c>
      <c r="P56">
        <v>1</v>
      </c>
      <c r="Q56" t="s">
        <v>21</v>
      </c>
      <c r="R56" t="s">
        <v>21</v>
      </c>
      <c r="S56">
        <v>3.75</v>
      </c>
      <c r="T56" t="s">
        <v>23</v>
      </c>
      <c r="U56" t="s">
        <v>24</v>
      </c>
      <c r="V56" t="s">
        <v>28</v>
      </c>
    </row>
    <row r="57" spans="1:22" x14ac:dyDescent="0.25">
      <c r="A57">
        <v>73</v>
      </c>
      <c r="B57">
        <v>97832</v>
      </c>
      <c r="C57" t="s">
        <v>18</v>
      </c>
      <c r="D57">
        <v>40</v>
      </c>
      <c r="E57" t="s">
        <v>26</v>
      </c>
      <c r="F57" t="s">
        <v>32</v>
      </c>
      <c r="G57" t="s">
        <v>22</v>
      </c>
      <c r="H57" t="s">
        <v>21</v>
      </c>
      <c r="I57" t="s">
        <v>21</v>
      </c>
      <c r="J57">
        <v>82</v>
      </c>
      <c r="K57">
        <v>70</v>
      </c>
      <c r="L57">
        <v>50</v>
      </c>
      <c r="M57">
        <v>48</v>
      </c>
      <c r="N57">
        <v>9</v>
      </c>
      <c r="O57">
        <v>0</v>
      </c>
      <c r="P57">
        <v>2.5</v>
      </c>
      <c r="Q57" t="s">
        <v>22</v>
      </c>
      <c r="R57" t="s">
        <v>21</v>
      </c>
      <c r="S57">
        <v>0</v>
      </c>
      <c r="T57" t="s">
        <v>23</v>
      </c>
      <c r="U57" t="s">
        <v>28</v>
      </c>
      <c r="V57" t="s">
        <v>39</v>
      </c>
    </row>
    <row r="58" spans="1:22" x14ac:dyDescent="0.25">
      <c r="A58">
        <v>68</v>
      </c>
      <c r="B58">
        <v>100200</v>
      </c>
      <c r="C58" t="s">
        <v>18</v>
      </c>
      <c r="D58">
        <v>35</v>
      </c>
      <c r="E58" t="s">
        <v>26</v>
      </c>
      <c r="F58" t="s">
        <v>33</v>
      </c>
      <c r="G58" t="s">
        <v>21</v>
      </c>
      <c r="H58" t="s">
        <v>21</v>
      </c>
      <c r="I58" t="s">
        <v>21</v>
      </c>
      <c r="J58">
        <v>85</v>
      </c>
      <c r="K58">
        <v>70</v>
      </c>
      <c r="L58">
        <v>35</v>
      </c>
      <c r="M58">
        <v>18</v>
      </c>
      <c r="N58">
        <v>16</v>
      </c>
      <c r="O58">
        <v>0</v>
      </c>
      <c r="P58">
        <v>2.5</v>
      </c>
      <c r="Q58" t="s">
        <v>21</v>
      </c>
      <c r="R58" t="s">
        <v>22</v>
      </c>
      <c r="S58">
        <v>0</v>
      </c>
      <c r="T58" t="s">
        <v>44</v>
      </c>
      <c r="U58" t="s">
        <v>24</v>
      </c>
      <c r="V58" t="s">
        <v>28</v>
      </c>
    </row>
    <row r="59" spans="1:22" x14ac:dyDescent="0.25">
      <c r="A59">
        <v>23</v>
      </c>
      <c r="B59">
        <v>99082</v>
      </c>
      <c r="C59" t="s">
        <v>18</v>
      </c>
      <c r="D59">
        <v>34</v>
      </c>
      <c r="E59" t="s">
        <v>46</v>
      </c>
      <c r="F59" t="s">
        <v>20</v>
      </c>
      <c r="G59" t="s">
        <v>21</v>
      </c>
      <c r="H59" t="s">
        <v>21</v>
      </c>
      <c r="I59" t="s">
        <v>21</v>
      </c>
      <c r="J59">
        <v>86</v>
      </c>
      <c r="K59">
        <v>55</v>
      </c>
      <c r="L59">
        <v>5</v>
      </c>
      <c r="M59">
        <v>28</v>
      </c>
      <c r="N59">
        <v>16</v>
      </c>
      <c r="O59">
        <v>0</v>
      </c>
      <c r="P59">
        <v>1</v>
      </c>
      <c r="Q59" t="s">
        <v>21</v>
      </c>
      <c r="R59" t="s">
        <v>22</v>
      </c>
      <c r="S59">
        <v>0</v>
      </c>
      <c r="T59" t="s">
        <v>35</v>
      </c>
      <c r="U59" t="s">
        <v>24</v>
      </c>
      <c r="V59" t="s">
        <v>25</v>
      </c>
    </row>
    <row r="60" spans="1:22" x14ac:dyDescent="0.25">
      <c r="A60">
        <v>59</v>
      </c>
      <c r="B60">
        <v>97864</v>
      </c>
      <c r="C60" t="s">
        <v>18</v>
      </c>
      <c r="D60">
        <v>52</v>
      </c>
      <c r="E60" t="s">
        <v>36</v>
      </c>
      <c r="F60" t="s">
        <v>33</v>
      </c>
      <c r="G60" t="s">
        <v>21</v>
      </c>
      <c r="H60" t="s">
        <v>21</v>
      </c>
      <c r="I60" t="s">
        <v>21</v>
      </c>
      <c r="J60">
        <v>86</v>
      </c>
      <c r="K60">
        <v>70</v>
      </c>
      <c r="L60">
        <v>10</v>
      </c>
      <c r="M60">
        <v>57</v>
      </c>
      <c r="N60">
        <v>11</v>
      </c>
      <c r="O60">
        <v>2</v>
      </c>
      <c r="P60">
        <v>2.5</v>
      </c>
      <c r="Q60" t="s">
        <v>22</v>
      </c>
      <c r="R60" t="s">
        <v>21</v>
      </c>
      <c r="S60">
        <v>0</v>
      </c>
      <c r="T60" t="s">
        <v>23</v>
      </c>
      <c r="U60" t="s">
        <v>28</v>
      </c>
      <c r="V60" t="s">
        <v>28</v>
      </c>
    </row>
    <row r="61" spans="1:22" x14ac:dyDescent="0.25">
      <c r="A61">
        <v>71</v>
      </c>
      <c r="B61">
        <v>86000</v>
      </c>
      <c r="C61" t="s">
        <v>29</v>
      </c>
      <c r="D61">
        <v>28</v>
      </c>
      <c r="E61" t="s">
        <v>19</v>
      </c>
      <c r="F61" t="s">
        <v>20</v>
      </c>
      <c r="G61" t="s">
        <v>21</v>
      </c>
      <c r="H61" t="s">
        <v>21</v>
      </c>
      <c r="I61" t="s">
        <v>21</v>
      </c>
      <c r="J61">
        <v>87</v>
      </c>
      <c r="K61">
        <v>70</v>
      </c>
      <c r="L61">
        <v>15</v>
      </c>
      <c r="M61">
        <v>14</v>
      </c>
      <c r="N61">
        <v>22</v>
      </c>
      <c r="O61">
        <v>1</v>
      </c>
      <c r="P61">
        <v>1.5</v>
      </c>
      <c r="Q61" t="s">
        <v>22</v>
      </c>
      <c r="R61" t="s">
        <v>21</v>
      </c>
      <c r="S61">
        <v>31.25</v>
      </c>
      <c r="T61" t="s">
        <v>34</v>
      </c>
      <c r="U61" t="s">
        <v>28</v>
      </c>
      <c r="V61" t="s">
        <v>24</v>
      </c>
    </row>
    <row r="62" spans="1:22" x14ac:dyDescent="0.25">
      <c r="A62">
        <v>12</v>
      </c>
      <c r="B62">
        <v>101782</v>
      </c>
      <c r="C62" t="s">
        <v>29</v>
      </c>
      <c r="D62">
        <v>56</v>
      </c>
      <c r="E62" t="s">
        <v>40</v>
      </c>
      <c r="F62" t="s">
        <v>32</v>
      </c>
      <c r="G62" t="s">
        <v>21</v>
      </c>
      <c r="H62" t="s">
        <v>21</v>
      </c>
      <c r="I62" t="s">
        <v>21</v>
      </c>
      <c r="J62">
        <v>88</v>
      </c>
      <c r="K62">
        <v>70</v>
      </c>
      <c r="L62">
        <v>15</v>
      </c>
      <c r="M62">
        <v>34</v>
      </c>
      <c r="N62">
        <v>20</v>
      </c>
      <c r="O62">
        <v>4</v>
      </c>
      <c r="P62">
        <v>2</v>
      </c>
      <c r="Q62" t="s">
        <v>22</v>
      </c>
      <c r="R62" t="s">
        <v>21</v>
      </c>
      <c r="S62">
        <v>3.75</v>
      </c>
      <c r="T62" t="s">
        <v>35</v>
      </c>
      <c r="U62" t="s">
        <v>28</v>
      </c>
      <c r="V62" t="s">
        <v>25</v>
      </c>
    </row>
    <row r="63" spans="1:22" x14ac:dyDescent="0.25">
      <c r="A63">
        <v>20</v>
      </c>
      <c r="B63">
        <v>96286</v>
      </c>
      <c r="C63" t="s">
        <v>29</v>
      </c>
      <c r="D63">
        <v>34</v>
      </c>
      <c r="E63" t="s">
        <v>19</v>
      </c>
      <c r="F63" t="s">
        <v>20</v>
      </c>
      <c r="G63" t="s">
        <v>21</v>
      </c>
      <c r="H63" t="s">
        <v>21</v>
      </c>
      <c r="I63" t="s">
        <v>21</v>
      </c>
      <c r="J63">
        <v>95</v>
      </c>
      <c r="K63">
        <v>95</v>
      </c>
      <c r="L63">
        <v>15</v>
      </c>
      <c r="M63">
        <v>2</v>
      </c>
      <c r="N63">
        <v>12</v>
      </c>
      <c r="O63">
        <v>0</v>
      </c>
      <c r="P63">
        <v>2.5</v>
      </c>
      <c r="Q63" t="s">
        <v>22</v>
      </c>
      <c r="R63" t="s">
        <v>21</v>
      </c>
      <c r="S63">
        <v>2.5</v>
      </c>
      <c r="T63" t="s">
        <v>23</v>
      </c>
      <c r="U63" t="s">
        <v>24</v>
      </c>
      <c r="V63" t="s">
        <v>25</v>
      </c>
    </row>
    <row r="64" spans="1:22" x14ac:dyDescent="0.25">
      <c r="A64">
        <v>143</v>
      </c>
      <c r="B64">
        <v>162000</v>
      </c>
      <c r="C64" t="s">
        <v>18</v>
      </c>
      <c r="D64">
        <v>35</v>
      </c>
      <c r="E64" t="s">
        <v>26</v>
      </c>
      <c r="F64" t="s">
        <v>33</v>
      </c>
      <c r="G64" t="s">
        <v>21</v>
      </c>
      <c r="H64" t="s">
        <v>21</v>
      </c>
      <c r="I64" t="s">
        <v>21</v>
      </c>
      <c r="J64">
        <v>95</v>
      </c>
      <c r="K64">
        <v>95</v>
      </c>
      <c r="L64">
        <v>35</v>
      </c>
      <c r="M64">
        <v>19</v>
      </c>
      <c r="N64">
        <v>12</v>
      </c>
      <c r="O64">
        <v>0</v>
      </c>
      <c r="P64">
        <v>3</v>
      </c>
      <c r="Q64" t="s">
        <v>21</v>
      </c>
      <c r="R64" t="s">
        <v>21</v>
      </c>
      <c r="S64">
        <v>1.25</v>
      </c>
      <c r="T64" t="s">
        <v>38</v>
      </c>
      <c r="U64" t="s">
        <v>28</v>
      </c>
      <c r="V64" t="s">
        <v>28</v>
      </c>
    </row>
    <row r="65" spans="1:22" x14ac:dyDescent="0.25">
      <c r="A65">
        <v>34</v>
      </c>
      <c r="B65">
        <v>99650</v>
      </c>
      <c r="C65" t="s">
        <v>29</v>
      </c>
      <c r="D65">
        <v>37</v>
      </c>
      <c r="E65" t="s">
        <v>42</v>
      </c>
      <c r="F65" t="s">
        <v>32</v>
      </c>
      <c r="G65" t="s">
        <v>21</v>
      </c>
      <c r="H65" t="s">
        <v>21</v>
      </c>
      <c r="I65" t="s">
        <v>21</v>
      </c>
      <c r="J65">
        <v>96</v>
      </c>
      <c r="K65">
        <v>95</v>
      </c>
      <c r="L65">
        <v>5</v>
      </c>
      <c r="M65">
        <v>24</v>
      </c>
      <c r="N65">
        <v>2</v>
      </c>
      <c r="O65">
        <v>1</v>
      </c>
      <c r="P65">
        <v>3</v>
      </c>
      <c r="Q65" t="s">
        <v>22</v>
      </c>
      <c r="R65" t="s">
        <v>21</v>
      </c>
      <c r="S65">
        <v>6.25</v>
      </c>
      <c r="T65" t="s">
        <v>35</v>
      </c>
      <c r="U65" t="s">
        <v>28</v>
      </c>
      <c r="V65" t="s">
        <v>24</v>
      </c>
    </row>
    <row r="66" spans="1:22" x14ac:dyDescent="0.25">
      <c r="A66">
        <v>7</v>
      </c>
      <c r="B66">
        <v>98955</v>
      </c>
      <c r="C66" t="s">
        <v>18</v>
      </c>
      <c r="D66">
        <v>52</v>
      </c>
      <c r="E66" t="s">
        <v>19</v>
      </c>
      <c r="F66" t="s">
        <v>33</v>
      </c>
      <c r="G66" t="s">
        <v>21</v>
      </c>
      <c r="H66" t="s">
        <v>21</v>
      </c>
      <c r="I66" t="s">
        <v>21</v>
      </c>
      <c r="J66">
        <v>96</v>
      </c>
      <c r="K66">
        <v>95</v>
      </c>
      <c r="L66">
        <v>40</v>
      </c>
      <c r="M66">
        <v>7</v>
      </c>
      <c r="N66">
        <v>5</v>
      </c>
      <c r="O66">
        <v>3</v>
      </c>
      <c r="P66">
        <v>3.5</v>
      </c>
      <c r="Q66" t="s">
        <v>21</v>
      </c>
      <c r="R66" t="s">
        <v>21</v>
      </c>
      <c r="S66">
        <v>3</v>
      </c>
      <c r="T66" t="s">
        <v>34</v>
      </c>
      <c r="U66" t="s">
        <v>28</v>
      </c>
      <c r="V66" t="s">
        <v>24</v>
      </c>
    </row>
    <row r="67" spans="1:22" x14ac:dyDescent="0.25">
      <c r="A67">
        <v>10</v>
      </c>
      <c r="B67">
        <v>97930</v>
      </c>
      <c r="C67" t="s">
        <v>29</v>
      </c>
      <c r="D67">
        <v>42</v>
      </c>
      <c r="E67" t="s">
        <v>26</v>
      </c>
      <c r="F67" t="s">
        <v>20</v>
      </c>
      <c r="G67" t="s">
        <v>22</v>
      </c>
      <c r="H67" t="s">
        <v>21</v>
      </c>
      <c r="I67" t="s">
        <v>21</v>
      </c>
      <c r="J67">
        <v>98</v>
      </c>
      <c r="K67">
        <v>45</v>
      </c>
      <c r="L67">
        <v>20</v>
      </c>
      <c r="M67">
        <v>46</v>
      </c>
      <c r="N67">
        <v>13</v>
      </c>
      <c r="O67">
        <v>0</v>
      </c>
      <c r="P67">
        <v>1</v>
      </c>
      <c r="Q67" t="s">
        <v>21</v>
      </c>
      <c r="R67" t="s">
        <v>21</v>
      </c>
      <c r="S67">
        <v>40</v>
      </c>
      <c r="T67" t="s">
        <v>35</v>
      </c>
      <c r="U67" t="s">
        <v>39</v>
      </c>
      <c r="V67" t="s">
        <v>39</v>
      </c>
    </row>
    <row r="68" spans="1:22" x14ac:dyDescent="0.25">
      <c r="A68">
        <v>102</v>
      </c>
      <c r="B68">
        <v>98645</v>
      </c>
      <c r="C68" t="s">
        <v>29</v>
      </c>
      <c r="D68">
        <v>36</v>
      </c>
      <c r="E68" t="s">
        <v>36</v>
      </c>
      <c r="F68" t="s">
        <v>20</v>
      </c>
      <c r="G68" t="s">
        <v>21</v>
      </c>
      <c r="H68" t="s">
        <v>21</v>
      </c>
      <c r="I68" t="s">
        <v>21</v>
      </c>
      <c r="J68">
        <v>98</v>
      </c>
      <c r="K68">
        <v>95</v>
      </c>
      <c r="L68">
        <v>5</v>
      </c>
      <c r="M68">
        <v>45</v>
      </c>
      <c r="N68">
        <v>22</v>
      </c>
      <c r="O68">
        <v>0</v>
      </c>
      <c r="P68">
        <v>3</v>
      </c>
      <c r="Q68" t="s">
        <v>21</v>
      </c>
      <c r="R68" t="s">
        <v>21</v>
      </c>
      <c r="S68">
        <v>0</v>
      </c>
      <c r="T68" t="s">
        <v>44</v>
      </c>
      <c r="U68" t="s">
        <v>28</v>
      </c>
      <c r="V68" t="s">
        <v>25</v>
      </c>
    </row>
    <row r="69" spans="1:22" x14ac:dyDescent="0.25">
      <c r="A69">
        <v>15</v>
      </c>
      <c r="B69">
        <v>101262</v>
      </c>
      <c r="C69" t="s">
        <v>29</v>
      </c>
      <c r="D69">
        <v>25</v>
      </c>
      <c r="E69" t="s">
        <v>26</v>
      </c>
      <c r="F69" t="s">
        <v>32</v>
      </c>
      <c r="G69" t="s">
        <v>21</v>
      </c>
      <c r="H69" t="s">
        <v>21</v>
      </c>
      <c r="I69" t="s">
        <v>21</v>
      </c>
      <c r="J69">
        <v>99</v>
      </c>
      <c r="K69">
        <v>95</v>
      </c>
      <c r="L69">
        <v>20</v>
      </c>
      <c r="M69">
        <v>44</v>
      </c>
      <c r="N69">
        <v>15</v>
      </c>
      <c r="O69">
        <v>2</v>
      </c>
      <c r="P69">
        <v>3</v>
      </c>
      <c r="Q69" t="s">
        <v>21</v>
      </c>
      <c r="R69" t="s">
        <v>21</v>
      </c>
      <c r="S69">
        <v>20</v>
      </c>
      <c r="T69" t="s">
        <v>35</v>
      </c>
      <c r="U69" t="s">
        <v>24</v>
      </c>
      <c r="V69" t="s">
        <v>39</v>
      </c>
    </row>
    <row r="70" spans="1:22" x14ac:dyDescent="0.25">
      <c r="A70">
        <v>144</v>
      </c>
      <c r="B70">
        <v>100601</v>
      </c>
      <c r="C70" t="s">
        <v>29</v>
      </c>
      <c r="D70">
        <v>31</v>
      </c>
      <c r="E70" t="s">
        <v>19</v>
      </c>
      <c r="F70" t="s">
        <v>33</v>
      </c>
      <c r="G70" t="s">
        <v>21</v>
      </c>
      <c r="H70" t="s">
        <v>21</v>
      </c>
      <c r="I70" t="s">
        <v>21</v>
      </c>
      <c r="J70">
        <v>100</v>
      </c>
      <c r="K70">
        <v>95</v>
      </c>
      <c r="L70">
        <v>35</v>
      </c>
      <c r="M70">
        <v>10</v>
      </c>
      <c r="N70">
        <v>31</v>
      </c>
      <c r="O70">
        <v>1</v>
      </c>
      <c r="P70">
        <v>2.5</v>
      </c>
      <c r="Q70" t="s">
        <v>22</v>
      </c>
      <c r="R70" t="s">
        <v>21</v>
      </c>
      <c r="S70">
        <v>6.25</v>
      </c>
      <c r="T70" t="s">
        <v>44</v>
      </c>
      <c r="U70" t="s">
        <v>39</v>
      </c>
      <c r="V70" t="s">
        <v>24</v>
      </c>
    </row>
    <row r="71" spans="1:22" x14ac:dyDescent="0.25">
      <c r="A71">
        <v>60</v>
      </c>
      <c r="B71">
        <v>101595</v>
      </c>
      <c r="C71" t="s">
        <v>18</v>
      </c>
      <c r="D71">
        <v>45</v>
      </c>
      <c r="E71" t="s">
        <v>50</v>
      </c>
      <c r="F71" t="s">
        <v>32</v>
      </c>
      <c r="G71" t="s">
        <v>22</v>
      </c>
      <c r="H71" t="s">
        <v>21</v>
      </c>
      <c r="I71" t="s">
        <v>21</v>
      </c>
      <c r="J71">
        <v>100</v>
      </c>
      <c r="K71">
        <v>95</v>
      </c>
      <c r="L71">
        <v>15</v>
      </c>
      <c r="M71">
        <v>23</v>
      </c>
      <c r="N71">
        <v>24</v>
      </c>
      <c r="O71">
        <v>3</v>
      </c>
      <c r="P71">
        <v>3</v>
      </c>
      <c r="Q71" t="s">
        <v>22</v>
      </c>
      <c r="R71" t="s">
        <v>21</v>
      </c>
      <c r="S71">
        <v>2.5</v>
      </c>
      <c r="T71" t="s">
        <v>23</v>
      </c>
      <c r="U71" t="s">
        <v>28</v>
      </c>
      <c r="V71" t="s">
        <v>24</v>
      </c>
    </row>
    <row r="72" spans="1:22" x14ac:dyDescent="0.25">
      <c r="A72">
        <v>112</v>
      </c>
      <c r="B72">
        <v>80000</v>
      </c>
      <c r="C72" t="s">
        <v>18</v>
      </c>
      <c r="D72">
        <v>32</v>
      </c>
      <c r="E72" t="s">
        <v>26</v>
      </c>
      <c r="F72" t="s">
        <v>20</v>
      </c>
      <c r="G72" t="s">
        <v>21</v>
      </c>
      <c r="H72" t="s">
        <v>21</v>
      </c>
      <c r="I72" t="s">
        <v>21</v>
      </c>
      <c r="J72">
        <v>102</v>
      </c>
      <c r="K72">
        <v>95</v>
      </c>
      <c r="L72">
        <v>20</v>
      </c>
      <c r="M72">
        <v>26</v>
      </c>
      <c r="N72">
        <v>15</v>
      </c>
      <c r="O72">
        <v>0</v>
      </c>
      <c r="P72">
        <v>2.5</v>
      </c>
      <c r="Q72" t="s">
        <v>22</v>
      </c>
      <c r="R72" t="s">
        <v>22</v>
      </c>
      <c r="S72">
        <v>0</v>
      </c>
      <c r="T72" t="s">
        <v>30</v>
      </c>
      <c r="U72" t="s">
        <v>24</v>
      </c>
      <c r="V72" t="s">
        <v>28</v>
      </c>
    </row>
    <row r="73" spans="1:22" x14ac:dyDescent="0.25">
      <c r="A73">
        <v>122</v>
      </c>
      <c r="B73">
        <v>101413</v>
      </c>
      <c r="C73" t="s">
        <v>18</v>
      </c>
      <c r="D73">
        <v>45</v>
      </c>
      <c r="E73" t="s">
        <v>31</v>
      </c>
      <c r="F73" t="s">
        <v>33</v>
      </c>
      <c r="G73" t="s">
        <v>21</v>
      </c>
      <c r="H73" t="s">
        <v>21</v>
      </c>
      <c r="I73" t="s">
        <v>21</v>
      </c>
      <c r="J73">
        <v>104</v>
      </c>
      <c r="K73">
        <v>95</v>
      </c>
      <c r="L73">
        <v>15</v>
      </c>
      <c r="M73">
        <v>6</v>
      </c>
      <c r="N73">
        <v>24</v>
      </c>
      <c r="O73">
        <v>0</v>
      </c>
      <c r="P73">
        <v>2.5</v>
      </c>
      <c r="Q73" t="s">
        <v>22</v>
      </c>
      <c r="R73" t="s">
        <v>22</v>
      </c>
      <c r="S73">
        <v>0</v>
      </c>
      <c r="T73" t="s">
        <v>23</v>
      </c>
      <c r="U73" t="s">
        <v>39</v>
      </c>
      <c r="V73" t="s">
        <v>25</v>
      </c>
    </row>
    <row r="74" spans="1:22" x14ac:dyDescent="0.25">
      <c r="A74">
        <v>6</v>
      </c>
      <c r="B74">
        <v>103200</v>
      </c>
      <c r="C74" t="s">
        <v>29</v>
      </c>
      <c r="D74">
        <v>31</v>
      </c>
      <c r="E74" t="s">
        <v>26</v>
      </c>
      <c r="F74" t="s">
        <v>32</v>
      </c>
      <c r="G74" t="s">
        <v>21</v>
      </c>
      <c r="H74" t="s">
        <v>21</v>
      </c>
      <c r="I74" t="s">
        <v>21</v>
      </c>
      <c r="J74">
        <v>105</v>
      </c>
      <c r="K74">
        <v>95</v>
      </c>
      <c r="L74">
        <v>35</v>
      </c>
      <c r="M74">
        <v>54</v>
      </c>
      <c r="N74">
        <v>11</v>
      </c>
      <c r="O74">
        <v>0</v>
      </c>
      <c r="P74">
        <v>3</v>
      </c>
      <c r="Q74" t="s">
        <v>22</v>
      </c>
      <c r="R74" t="s">
        <v>21</v>
      </c>
      <c r="S74">
        <v>15</v>
      </c>
      <c r="T74" t="s">
        <v>23</v>
      </c>
      <c r="U74" t="s">
        <v>28</v>
      </c>
      <c r="V74" t="s">
        <v>24</v>
      </c>
    </row>
    <row r="75" spans="1:22" x14ac:dyDescent="0.25">
      <c r="A75">
        <v>115</v>
      </c>
      <c r="B75">
        <v>97321</v>
      </c>
      <c r="C75" t="s">
        <v>29</v>
      </c>
      <c r="D75">
        <v>29</v>
      </c>
      <c r="E75" t="s">
        <v>46</v>
      </c>
      <c r="F75" t="s">
        <v>32</v>
      </c>
      <c r="G75" t="s">
        <v>21</v>
      </c>
      <c r="H75" t="s">
        <v>21</v>
      </c>
      <c r="I75" t="s">
        <v>21</v>
      </c>
      <c r="J75">
        <v>106</v>
      </c>
      <c r="K75">
        <v>95</v>
      </c>
      <c r="L75">
        <v>0</v>
      </c>
      <c r="M75">
        <v>44</v>
      </c>
      <c r="N75">
        <v>12</v>
      </c>
      <c r="O75">
        <v>3</v>
      </c>
      <c r="P75">
        <v>2.5</v>
      </c>
      <c r="Q75" t="s">
        <v>21</v>
      </c>
      <c r="R75" t="s">
        <v>22</v>
      </c>
      <c r="S75">
        <v>0</v>
      </c>
      <c r="T75" t="s">
        <v>44</v>
      </c>
      <c r="U75" t="s">
        <v>28</v>
      </c>
      <c r="V75" t="s">
        <v>24</v>
      </c>
    </row>
    <row r="76" spans="1:22" x14ac:dyDescent="0.25">
      <c r="A76">
        <v>37</v>
      </c>
      <c r="B76">
        <v>99374</v>
      </c>
      <c r="C76" t="s">
        <v>29</v>
      </c>
      <c r="D76">
        <v>39</v>
      </c>
      <c r="E76" t="s">
        <v>42</v>
      </c>
      <c r="F76" t="s">
        <v>20</v>
      </c>
      <c r="G76" t="s">
        <v>21</v>
      </c>
      <c r="H76" t="s">
        <v>21</v>
      </c>
      <c r="I76" t="s">
        <v>21</v>
      </c>
      <c r="J76">
        <v>117</v>
      </c>
      <c r="K76">
        <v>95</v>
      </c>
      <c r="L76">
        <v>5</v>
      </c>
      <c r="M76">
        <v>68</v>
      </c>
      <c r="N76">
        <v>13</v>
      </c>
      <c r="O76">
        <v>3</v>
      </c>
      <c r="P76">
        <v>3</v>
      </c>
      <c r="Q76" t="s">
        <v>22</v>
      </c>
      <c r="R76" t="s">
        <v>21</v>
      </c>
      <c r="S76">
        <v>3.75</v>
      </c>
      <c r="T76" t="s">
        <v>35</v>
      </c>
      <c r="U76" t="s">
        <v>24</v>
      </c>
      <c r="V76" t="s">
        <v>39</v>
      </c>
    </row>
    <row r="77" spans="1:22" x14ac:dyDescent="0.25">
      <c r="A77">
        <v>88</v>
      </c>
      <c r="B77">
        <v>95931</v>
      </c>
      <c r="C77" t="s">
        <v>18</v>
      </c>
      <c r="D77">
        <v>29</v>
      </c>
      <c r="E77" t="s">
        <v>36</v>
      </c>
      <c r="F77" t="s">
        <v>32</v>
      </c>
      <c r="G77" t="s">
        <v>21</v>
      </c>
      <c r="H77" t="s">
        <v>21</v>
      </c>
      <c r="I77" t="s">
        <v>21</v>
      </c>
      <c r="J77">
        <v>121</v>
      </c>
      <c r="K77">
        <v>120</v>
      </c>
      <c r="L77">
        <v>0</v>
      </c>
      <c r="M77">
        <v>8</v>
      </c>
      <c r="N77">
        <v>22</v>
      </c>
      <c r="O77">
        <v>3</v>
      </c>
      <c r="P77">
        <v>3.5</v>
      </c>
      <c r="Q77" t="s">
        <v>22</v>
      </c>
      <c r="R77" t="s">
        <v>21</v>
      </c>
      <c r="S77">
        <v>25</v>
      </c>
      <c r="T77" t="s">
        <v>23</v>
      </c>
      <c r="U77" t="s">
        <v>25</v>
      </c>
      <c r="V77" t="s">
        <v>24</v>
      </c>
    </row>
    <row r="78" spans="1:22" x14ac:dyDescent="0.25">
      <c r="A78">
        <v>150</v>
      </c>
      <c r="B78">
        <v>95838</v>
      </c>
      <c r="C78" t="s">
        <v>29</v>
      </c>
      <c r="D78">
        <v>35</v>
      </c>
      <c r="E78" t="s">
        <v>40</v>
      </c>
      <c r="F78" t="s">
        <v>33</v>
      </c>
      <c r="G78" t="s">
        <v>21</v>
      </c>
      <c r="H78" t="s">
        <v>21</v>
      </c>
      <c r="I78" t="s">
        <v>21</v>
      </c>
      <c r="J78">
        <v>121</v>
      </c>
      <c r="K78">
        <v>120</v>
      </c>
      <c r="L78">
        <v>5</v>
      </c>
      <c r="M78">
        <v>48</v>
      </c>
      <c r="N78">
        <v>11</v>
      </c>
      <c r="O78">
        <v>4</v>
      </c>
      <c r="P78">
        <v>3.5</v>
      </c>
      <c r="Q78" t="s">
        <v>22</v>
      </c>
      <c r="R78" t="s">
        <v>22</v>
      </c>
      <c r="S78">
        <v>0</v>
      </c>
      <c r="T78" t="s">
        <v>35</v>
      </c>
      <c r="U78" t="s">
        <v>28</v>
      </c>
      <c r="V78" t="s">
        <v>28</v>
      </c>
    </row>
    <row r="79" spans="1:22" x14ac:dyDescent="0.25">
      <c r="A79">
        <v>86</v>
      </c>
      <c r="B79">
        <v>100969</v>
      </c>
      <c r="C79" t="s">
        <v>29</v>
      </c>
      <c r="D79">
        <v>50</v>
      </c>
      <c r="E79" t="s">
        <v>19</v>
      </c>
      <c r="F79" t="s">
        <v>33</v>
      </c>
      <c r="G79" t="s">
        <v>21</v>
      </c>
      <c r="H79" t="s">
        <v>22</v>
      </c>
      <c r="I79" t="s">
        <v>21</v>
      </c>
      <c r="J79">
        <v>131</v>
      </c>
      <c r="K79">
        <v>120</v>
      </c>
      <c r="L79">
        <v>35</v>
      </c>
      <c r="M79">
        <v>59</v>
      </c>
      <c r="N79">
        <v>15</v>
      </c>
      <c r="O79">
        <v>0</v>
      </c>
      <c r="P79">
        <v>3.5</v>
      </c>
      <c r="Q79" t="s">
        <v>21</v>
      </c>
      <c r="R79" t="s">
        <v>21</v>
      </c>
      <c r="S79">
        <v>0</v>
      </c>
      <c r="T79" t="s">
        <v>23</v>
      </c>
      <c r="U79" t="s">
        <v>25</v>
      </c>
      <c r="V79" t="s">
        <v>25</v>
      </c>
    </row>
    <row r="80" spans="1:22" x14ac:dyDescent="0.25">
      <c r="A80">
        <v>93</v>
      </c>
      <c r="B80">
        <v>94562</v>
      </c>
      <c r="C80" t="s">
        <v>29</v>
      </c>
      <c r="D80">
        <v>34</v>
      </c>
      <c r="E80" t="s">
        <v>26</v>
      </c>
      <c r="F80" t="s">
        <v>20</v>
      </c>
      <c r="G80" t="s">
        <v>22</v>
      </c>
      <c r="H80" t="s">
        <v>21</v>
      </c>
      <c r="I80" t="s">
        <v>21</v>
      </c>
      <c r="J80">
        <v>128</v>
      </c>
      <c r="K80">
        <v>120</v>
      </c>
      <c r="L80">
        <v>20</v>
      </c>
      <c r="M80">
        <v>64</v>
      </c>
      <c r="N80">
        <v>12</v>
      </c>
      <c r="O80">
        <v>0</v>
      </c>
      <c r="P80">
        <v>3.5</v>
      </c>
      <c r="Q80" t="s">
        <v>21</v>
      </c>
      <c r="R80" t="s">
        <v>22</v>
      </c>
      <c r="S80">
        <v>0</v>
      </c>
      <c r="T80" t="s">
        <v>35</v>
      </c>
      <c r="U80" t="s">
        <v>28</v>
      </c>
      <c r="V80" t="s">
        <v>28</v>
      </c>
    </row>
    <row r="81" spans="1:22" x14ac:dyDescent="0.25">
      <c r="A81">
        <v>101</v>
      </c>
      <c r="B81">
        <v>96511</v>
      </c>
      <c r="C81" t="s">
        <v>18</v>
      </c>
      <c r="D81">
        <v>33</v>
      </c>
      <c r="E81" t="s">
        <v>19</v>
      </c>
      <c r="F81" t="s">
        <v>32</v>
      </c>
      <c r="G81" t="s">
        <v>21</v>
      </c>
      <c r="H81" t="s">
        <v>21</v>
      </c>
      <c r="I81" t="s">
        <v>21</v>
      </c>
      <c r="J81">
        <v>131</v>
      </c>
      <c r="K81">
        <v>120</v>
      </c>
      <c r="L81">
        <v>15</v>
      </c>
      <c r="M81">
        <v>63</v>
      </c>
      <c r="N81">
        <v>10</v>
      </c>
      <c r="O81">
        <v>0</v>
      </c>
      <c r="P81">
        <v>4</v>
      </c>
      <c r="Q81" t="s">
        <v>21</v>
      </c>
      <c r="R81" t="s">
        <v>22</v>
      </c>
      <c r="S81">
        <v>0</v>
      </c>
      <c r="T81" t="s">
        <v>23</v>
      </c>
      <c r="U81" t="s">
        <v>28</v>
      </c>
      <c r="V81" t="s">
        <v>25</v>
      </c>
    </row>
    <row r="82" spans="1:22" x14ac:dyDescent="0.25">
      <c r="A82">
        <v>133</v>
      </c>
      <c r="B82">
        <v>230000</v>
      </c>
      <c r="C82" t="s">
        <v>18</v>
      </c>
      <c r="D82">
        <v>40</v>
      </c>
      <c r="E82" t="s">
        <v>42</v>
      </c>
      <c r="F82" t="s">
        <v>32</v>
      </c>
      <c r="G82" t="s">
        <v>21</v>
      </c>
      <c r="H82" t="s">
        <v>21</v>
      </c>
      <c r="I82" t="s">
        <v>21</v>
      </c>
      <c r="J82">
        <v>216</v>
      </c>
      <c r="K82">
        <v>0</v>
      </c>
      <c r="L82">
        <v>45</v>
      </c>
      <c r="M82">
        <v>47</v>
      </c>
      <c r="N82">
        <v>13</v>
      </c>
      <c r="O82">
        <v>1</v>
      </c>
      <c r="P82">
        <v>0</v>
      </c>
      <c r="Q82" t="s">
        <v>22</v>
      </c>
      <c r="R82" t="s">
        <v>22</v>
      </c>
      <c r="S82">
        <v>0</v>
      </c>
      <c r="T82" t="s">
        <v>44</v>
      </c>
      <c r="U82" t="s">
        <v>39</v>
      </c>
      <c r="V82" t="s">
        <v>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P34" sqref="P34"/>
    </sheetView>
  </sheetViews>
  <sheetFormatPr defaultRowHeight="15" x14ac:dyDescent="0.25"/>
  <cols>
    <col min="2" max="2" width="29.140625" customWidth="1"/>
    <col min="8" max="8" width="20.140625" customWidth="1"/>
    <col min="9" max="9" width="24.85546875" customWidth="1"/>
    <col min="11" max="11" width="23" customWidth="1"/>
    <col min="12" max="12" width="32.7109375" customWidth="1"/>
    <col min="13" max="13" width="23.7109375" bestFit="1" customWidth="1"/>
  </cols>
  <sheetData>
    <row r="1" spans="1:13" ht="16.5" thickBot="1" x14ac:dyDescent="0.3">
      <c r="A1" s="136" t="s">
        <v>227</v>
      </c>
      <c r="H1" s="125" t="s">
        <v>13</v>
      </c>
      <c r="I1" s="125" t="s">
        <v>92</v>
      </c>
    </row>
    <row r="2" spans="1:13" x14ac:dyDescent="0.25">
      <c r="B2" s="173" t="s">
        <v>147</v>
      </c>
      <c r="C2" s="174"/>
      <c r="D2" s="174"/>
      <c r="E2" s="175"/>
      <c r="H2" s="4" t="s">
        <v>21</v>
      </c>
      <c r="I2" s="7" t="s">
        <v>94</v>
      </c>
      <c r="K2" s="141" t="s">
        <v>92</v>
      </c>
      <c r="L2" s="141" t="s">
        <v>13</v>
      </c>
      <c r="M2" s="141" t="s">
        <v>222</v>
      </c>
    </row>
    <row r="3" spans="1:13" x14ac:dyDescent="0.25">
      <c r="B3" s="176"/>
      <c r="C3" s="177"/>
      <c r="D3" s="177"/>
      <c r="E3" s="178"/>
      <c r="H3" s="4" t="s">
        <v>21</v>
      </c>
      <c r="I3" s="7" t="s">
        <v>93</v>
      </c>
      <c r="K3" s="141" t="s">
        <v>94</v>
      </c>
      <c r="L3" s="141" t="s">
        <v>22</v>
      </c>
      <c r="M3" s="143">
        <v>16</v>
      </c>
    </row>
    <row r="4" spans="1:13" x14ac:dyDescent="0.25">
      <c r="B4" s="179" t="s">
        <v>121</v>
      </c>
      <c r="C4" s="180"/>
      <c r="D4" s="180"/>
      <c r="E4" s="181"/>
      <c r="H4" s="4" t="s">
        <v>21</v>
      </c>
      <c r="I4" s="7" t="s">
        <v>93</v>
      </c>
      <c r="K4" s="141"/>
      <c r="L4" s="141" t="s">
        <v>21</v>
      </c>
      <c r="M4" s="143">
        <v>18</v>
      </c>
    </row>
    <row r="5" spans="1:13" ht="15.75" x14ac:dyDescent="0.3">
      <c r="B5" s="56" t="s">
        <v>125</v>
      </c>
      <c r="C5" s="57" t="s">
        <v>150</v>
      </c>
      <c r="D5" s="57" t="s">
        <v>220</v>
      </c>
      <c r="E5" s="36">
        <v>0</v>
      </c>
      <c r="H5" s="4" t="s">
        <v>22</v>
      </c>
      <c r="I5" s="7" t="s">
        <v>94</v>
      </c>
      <c r="K5" s="141" t="s">
        <v>230</v>
      </c>
      <c r="L5" s="141"/>
      <c r="M5" s="143">
        <v>34</v>
      </c>
    </row>
    <row r="6" spans="1:13" ht="15.75" x14ac:dyDescent="0.3">
      <c r="B6" s="56" t="s">
        <v>131</v>
      </c>
      <c r="C6" s="57" t="s">
        <v>150</v>
      </c>
      <c r="D6" s="62" t="s">
        <v>119</v>
      </c>
      <c r="E6" s="16">
        <v>0</v>
      </c>
      <c r="H6" s="4" t="s">
        <v>21</v>
      </c>
      <c r="I6" s="7" t="s">
        <v>94</v>
      </c>
      <c r="K6" s="141" t="s">
        <v>95</v>
      </c>
      <c r="L6" s="141" t="s">
        <v>22</v>
      </c>
      <c r="M6" s="143">
        <v>13</v>
      </c>
    </row>
    <row r="7" spans="1:13" x14ac:dyDescent="0.25">
      <c r="B7" s="63" t="s">
        <v>133</v>
      </c>
      <c r="C7" s="64"/>
      <c r="D7" s="64"/>
      <c r="E7" s="66" t="str">
        <f>IF(D6="&lt;","Lower",IF(D6="&gt;","Upper","Two"))</f>
        <v>Upper</v>
      </c>
      <c r="H7" s="4" t="s">
        <v>22</v>
      </c>
      <c r="I7" s="7" t="s">
        <v>95</v>
      </c>
      <c r="K7" s="141"/>
      <c r="L7" s="141" t="s">
        <v>21</v>
      </c>
      <c r="M7" s="143">
        <v>7</v>
      </c>
    </row>
    <row r="8" spans="1:13" x14ac:dyDescent="0.25">
      <c r="B8" s="179" t="s">
        <v>134</v>
      </c>
      <c r="C8" s="180"/>
      <c r="D8" s="180"/>
      <c r="E8" s="181"/>
      <c r="H8" s="4" t="s">
        <v>21</v>
      </c>
      <c r="I8" s="7" t="s">
        <v>94</v>
      </c>
      <c r="K8" s="141" t="s">
        <v>231</v>
      </c>
      <c r="L8" s="141"/>
      <c r="M8" s="143">
        <v>20</v>
      </c>
    </row>
    <row r="9" spans="1:13" x14ac:dyDescent="0.25">
      <c r="B9" s="67"/>
      <c r="C9" s="68"/>
      <c r="D9" s="69" t="s">
        <v>135</v>
      </c>
      <c r="E9" s="70">
        <v>0.05</v>
      </c>
      <c r="H9" s="4" t="s">
        <v>21</v>
      </c>
      <c r="I9" s="7" t="s">
        <v>93</v>
      </c>
      <c r="K9" s="141" t="s">
        <v>93</v>
      </c>
      <c r="L9" s="141" t="s">
        <v>22</v>
      </c>
      <c r="M9" s="143">
        <v>52</v>
      </c>
    </row>
    <row r="10" spans="1:13" x14ac:dyDescent="0.25">
      <c r="B10" s="179" t="s">
        <v>136</v>
      </c>
      <c r="C10" s="180"/>
      <c r="D10" s="180"/>
      <c r="E10" s="181"/>
      <c r="H10" s="4" t="s">
        <v>22</v>
      </c>
      <c r="I10" s="7" t="s">
        <v>93</v>
      </c>
      <c r="K10" s="141"/>
      <c r="L10" s="141" t="s">
        <v>21</v>
      </c>
      <c r="M10" s="143">
        <v>44</v>
      </c>
    </row>
    <row r="11" spans="1:13" x14ac:dyDescent="0.25">
      <c r="B11" s="182" t="str">
        <f>IF(D5="=","Lower Critical Value","Critical Value")</f>
        <v>Critical Value</v>
      </c>
      <c r="C11" s="183"/>
      <c r="D11" s="183"/>
      <c r="E11" s="72">
        <f>IF(E7="Two",NORMSINV(E9/2),IF(E7="Lower",NORMSINV(E9),NORMSINV(1-E9)))</f>
        <v>1.6448536269514715</v>
      </c>
      <c r="H11" s="4" t="s">
        <v>21</v>
      </c>
      <c r="I11" s="7" t="s">
        <v>93</v>
      </c>
      <c r="K11" s="141" t="s">
        <v>232</v>
      </c>
      <c r="L11" s="141"/>
      <c r="M11" s="143">
        <v>96</v>
      </c>
    </row>
    <row r="12" spans="1:13" x14ac:dyDescent="0.25">
      <c r="B12" s="184" t="str">
        <f>IF(D5="=","Upper Critical Value","")</f>
        <v/>
      </c>
      <c r="C12" s="185"/>
      <c r="D12" s="186"/>
      <c r="E12" s="73" t="str">
        <f>IF(D5="=",-E11,"")</f>
        <v/>
      </c>
      <c r="H12" s="4" t="s">
        <v>21</v>
      </c>
      <c r="I12" s="7" t="s">
        <v>94</v>
      </c>
      <c r="K12" s="141" t="s">
        <v>206</v>
      </c>
      <c r="L12" s="141"/>
      <c r="M12" s="143">
        <v>150</v>
      </c>
    </row>
    <row r="13" spans="1:13" x14ac:dyDescent="0.25">
      <c r="B13" s="179" t="s">
        <v>137</v>
      </c>
      <c r="C13" s="180"/>
      <c r="D13" s="180"/>
      <c r="E13" s="181"/>
      <c r="H13" s="4" t="s">
        <v>22</v>
      </c>
      <c r="I13" s="7" t="s">
        <v>93</v>
      </c>
    </row>
    <row r="14" spans="1:13" x14ac:dyDescent="0.25">
      <c r="B14" s="188" t="s">
        <v>233</v>
      </c>
      <c r="C14" s="189"/>
      <c r="D14" s="189"/>
      <c r="E14" s="190"/>
      <c r="H14" s="4" t="s">
        <v>22</v>
      </c>
      <c r="I14" s="7" t="s">
        <v>93</v>
      </c>
    </row>
    <row r="15" spans="1:13" x14ac:dyDescent="0.25">
      <c r="B15" s="187" t="s">
        <v>100</v>
      </c>
      <c r="C15" s="185"/>
      <c r="D15" s="186"/>
      <c r="E15" s="61">
        <v>34</v>
      </c>
      <c r="H15" s="4" t="s">
        <v>22</v>
      </c>
      <c r="I15" s="7" t="s">
        <v>93</v>
      </c>
      <c r="K15" s="141" t="s">
        <v>92</v>
      </c>
      <c r="L15" s="141" t="s">
        <v>221</v>
      </c>
    </row>
    <row r="16" spans="1:13" x14ac:dyDescent="0.25">
      <c r="B16" s="187" t="s">
        <v>138</v>
      </c>
      <c r="C16" s="185"/>
      <c r="D16" s="186"/>
      <c r="E16" s="61">
        <v>18</v>
      </c>
      <c r="H16" s="4" t="s">
        <v>21</v>
      </c>
      <c r="I16" s="7" t="s">
        <v>93</v>
      </c>
      <c r="K16" s="141" t="s">
        <v>94</v>
      </c>
      <c r="L16" s="143">
        <v>34</v>
      </c>
    </row>
    <row r="17" spans="2:12" ht="15.75" x14ac:dyDescent="0.3">
      <c r="B17" s="182" t="s">
        <v>156</v>
      </c>
      <c r="C17" s="183"/>
      <c r="D17" s="183"/>
      <c r="E17" s="50">
        <f>E16/E15</f>
        <v>0.52941176470588236</v>
      </c>
      <c r="H17" s="4" t="s">
        <v>22</v>
      </c>
      <c r="I17" s="7" t="s">
        <v>95</v>
      </c>
      <c r="K17" s="141" t="s">
        <v>95</v>
      </c>
      <c r="L17" s="143">
        <v>20</v>
      </c>
    </row>
    <row r="18" spans="2:12" x14ac:dyDescent="0.25">
      <c r="B18" s="188" t="s">
        <v>234</v>
      </c>
      <c r="C18" s="189"/>
      <c r="D18" s="189"/>
      <c r="E18" s="190"/>
      <c r="H18" s="4" t="s">
        <v>21</v>
      </c>
      <c r="I18" s="7" t="s">
        <v>93</v>
      </c>
      <c r="K18" s="141" t="s">
        <v>93</v>
      </c>
      <c r="L18" s="143">
        <v>96</v>
      </c>
    </row>
    <row r="19" spans="2:12" x14ac:dyDescent="0.25">
      <c r="B19" s="187" t="s">
        <v>100</v>
      </c>
      <c r="C19" s="185"/>
      <c r="D19" s="186"/>
      <c r="E19" s="61">
        <v>96</v>
      </c>
      <c r="H19" s="4" t="s">
        <v>21</v>
      </c>
      <c r="I19" s="7" t="s">
        <v>93</v>
      </c>
      <c r="K19" s="141" t="s">
        <v>206</v>
      </c>
      <c r="L19" s="143">
        <v>150</v>
      </c>
    </row>
    <row r="20" spans="2:12" x14ac:dyDescent="0.25">
      <c r="B20" s="187" t="s">
        <v>138</v>
      </c>
      <c r="C20" s="185"/>
      <c r="D20" s="186"/>
      <c r="E20" s="61">
        <v>44</v>
      </c>
      <c r="H20" s="4" t="s">
        <v>22</v>
      </c>
      <c r="I20" s="7" t="s">
        <v>93</v>
      </c>
    </row>
    <row r="21" spans="2:12" ht="15.75" x14ac:dyDescent="0.3">
      <c r="B21" s="182" t="s">
        <v>158</v>
      </c>
      <c r="C21" s="183"/>
      <c r="D21" s="183"/>
      <c r="E21" s="50">
        <f>E20/E19</f>
        <v>0.45833333333333331</v>
      </c>
      <c r="H21" s="4" t="s">
        <v>22</v>
      </c>
      <c r="I21" s="7" t="s">
        <v>93</v>
      </c>
    </row>
    <row r="22" spans="2:12" x14ac:dyDescent="0.25">
      <c r="B22" s="196"/>
      <c r="C22" s="197"/>
      <c r="D22" s="197"/>
      <c r="E22" s="198"/>
      <c r="H22" s="4" t="s">
        <v>21</v>
      </c>
      <c r="I22" s="7" t="s">
        <v>94</v>
      </c>
    </row>
    <row r="23" spans="2:12" x14ac:dyDescent="0.25">
      <c r="B23" s="199"/>
      <c r="C23" s="200"/>
      <c r="D23" s="200"/>
      <c r="E23" s="201"/>
      <c r="H23" s="4" t="s">
        <v>22</v>
      </c>
      <c r="I23" s="7" t="s">
        <v>93</v>
      </c>
    </row>
    <row r="24" spans="2:12" x14ac:dyDescent="0.25">
      <c r="B24" s="182" t="s">
        <v>160</v>
      </c>
      <c r="C24" s="183"/>
      <c r="D24" s="183"/>
      <c r="E24" s="50">
        <f>(E16+E20)/(E15+E19)</f>
        <v>0.47692307692307695</v>
      </c>
      <c r="H24" s="4" t="s">
        <v>21</v>
      </c>
      <c r="I24" s="7" t="s">
        <v>95</v>
      </c>
    </row>
    <row r="25" spans="2:12" x14ac:dyDescent="0.25">
      <c r="B25" s="182" t="s">
        <v>96</v>
      </c>
      <c r="C25" s="183"/>
      <c r="D25" s="183"/>
      <c r="E25" s="50">
        <f>SQRT(E24*(1-E24)*(1/E15+1/E19))</f>
        <v>9.9678971884231596E-2</v>
      </c>
      <c r="H25" s="4" t="s">
        <v>22</v>
      </c>
      <c r="I25" s="7" t="s">
        <v>93</v>
      </c>
    </row>
    <row r="26" spans="2:12" x14ac:dyDescent="0.25">
      <c r="B26" s="194" t="s">
        <v>140</v>
      </c>
      <c r="C26" s="195"/>
      <c r="D26" s="195"/>
      <c r="E26" s="75">
        <f>((E17-E21)-E5)/E25</f>
        <v>0.71307348008264393</v>
      </c>
      <c r="H26" s="4" t="s">
        <v>22</v>
      </c>
      <c r="I26" s="7" t="s">
        <v>94</v>
      </c>
    </row>
    <row r="27" spans="2:12" x14ac:dyDescent="0.25">
      <c r="B27" s="182" t="s">
        <v>142</v>
      </c>
      <c r="C27" s="183"/>
      <c r="D27" s="183"/>
      <c r="E27" s="75">
        <f>IF(E7="Two",2*(1-NORMSDIST(ABS(E26))),IF(E7="Lower",NORMSDIST(E26),1-NORMSDIST((E26))))</f>
        <v>0.23790014448735675</v>
      </c>
      <c r="H27" s="4" t="s">
        <v>21</v>
      </c>
      <c r="I27" s="7" t="s">
        <v>93</v>
      </c>
    </row>
    <row r="28" spans="2:12" x14ac:dyDescent="0.25">
      <c r="B28" s="191"/>
      <c r="C28" s="192"/>
      <c r="D28" s="192"/>
      <c r="E28" s="193"/>
      <c r="H28" s="4" t="s">
        <v>22</v>
      </c>
      <c r="I28" s="7" t="s">
        <v>93</v>
      </c>
    </row>
    <row r="29" spans="2:12" x14ac:dyDescent="0.25">
      <c r="B29" s="179" t="s">
        <v>143</v>
      </c>
      <c r="C29" s="180"/>
      <c r="D29" s="180"/>
      <c r="E29" s="181"/>
      <c r="H29" s="4" t="s">
        <v>22</v>
      </c>
      <c r="I29" s="7" t="s">
        <v>93</v>
      </c>
    </row>
    <row r="30" spans="2:12" ht="15.75" thickBot="1" x14ac:dyDescent="0.3">
      <c r="B30" s="202" t="str">
        <f>IF(E27&lt;E9,"Reject Null Hypothesis", "Fail to reject Null Hypothesis")</f>
        <v>Fail to reject Null Hypothesis</v>
      </c>
      <c r="C30" s="203"/>
      <c r="D30" s="203"/>
      <c r="E30" s="204"/>
      <c r="H30" s="4" t="s">
        <v>22</v>
      </c>
      <c r="I30" s="7" t="s">
        <v>94</v>
      </c>
    </row>
    <row r="31" spans="2:12" x14ac:dyDescent="0.25">
      <c r="H31" s="4" t="s">
        <v>21</v>
      </c>
      <c r="I31" s="7" t="s">
        <v>93</v>
      </c>
    </row>
    <row r="32" spans="2:12" x14ac:dyDescent="0.25">
      <c r="H32" s="4" t="s">
        <v>22</v>
      </c>
      <c r="I32" s="7" t="s">
        <v>93</v>
      </c>
    </row>
    <row r="33" spans="8:9" x14ac:dyDescent="0.25">
      <c r="H33" s="4" t="s">
        <v>21</v>
      </c>
      <c r="I33" s="7" t="s">
        <v>95</v>
      </c>
    </row>
    <row r="34" spans="8:9" x14ac:dyDescent="0.25">
      <c r="H34" s="4" t="s">
        <v>21</v>
      </c>
      <c r="I34" s="7" t="s">
        <v>94</v>
      </c>
    </row>
    <row r="35" spans="8:9" x14ac:dyDescent="0.25">
      <c r="H35" s="4" t="s">
        <v>22</v>
      </c>
      <c r="I35" s="7" t="s">
        <v>93</v>
      </c>
    </row>
    <row r="36" spans="8:9" x14ac:dyDescent="0.25">
      <c r="H36" s="4" t="s">
        <v>21</v>
      </c>
      <c r="I36" s="7" t="s">
        <v>93</v>
      </c>
    </row>
    <row r="37" spans="8:9" x14ac:dyDescent="0.25">
      <c r="H37" s="4" t="s">
        <v>22</v>
      </c>
      <c r="I37" s="7" t="s">
        <v>93</v>
      </c>
    </row>
    <row r="38" spans="8:9" x14ac:dyDescent="0.25">
      <c r="H38" s="4" t="s">
        <v>22</v>
      </c>
      <c r="I38" s="7" t="s">
        <v>93</v>
      </c>
    </row>
    <row r="39" spans="8:9" x14ac:dyDescent="0.25">
      <c r="H39" s="4" t="s">
        <v>22</v>
      </c>
      <c r="I39" s="7" t="s">
        <v>93</v>
      </c>
    </row>
    <row r="40" spans="8:9" x14ac:dyDescent="0.25">
      <c r="H40" s="4" t="s">
        <v>22</v>
      </c>
      <c r="I40" s="7" t="s">
        <v>93</v>
      </c>
    </row>
    <row r="41" spans="8:9" x14ac:dyDescent="0.25">
      <c r="H41" s="4" t="s">
        <v>21</v>
      </c>
      <c r="I41" s="7" t="s">
        <v>93</v>
      </c>
    </row>
    <row r="42" spans="8:9" x14ac:dyDescent="0.25">
      <c r="H42" s="4" t="s">
        <v>21</v>
      </c>
      <c r="I42" s="7" t="s">
        <v>93</v>
      </c>
    </row>
    <row r="43" spans="8:9" x14ac:dyDescent="0.25">
      <c r="H43" s="4" t="s">
        <v>22</v>
      </c>
      <c r="I43" s="7" t="s">
        <v>93</v>
      </c>
    </row>
    <row r="44" spans="8:9" x14ac:dyDescent="0.25">
      <c r="H44" s="4" t="s">
        <v>22</v>
      </c>
      <c r="I44" s="7" t="s">
        <v>93</v>
      </c>
    </row>
    <row r="45" spans="8:9" x14ac:dyDescent="0.25">
      <c r="H45" s="4" t="s">
        <v>22</v>
      </c>
      <c r="I45" s="7" t="s">
        <v>93</v>
      </c>
    </row>
    <row r="46" spans="8:9" x14ac:dyDescent="0.25">
      <c r="H46" s="4" t="s">
        <v>21</v>
      </c>
      <c r="I46" s="7" t="s">
        <v>95</v>
      </c>
    </row>
    <row r="47" spans="8:9" x14ac:dyDescent="0.25">
      <c r="H47" s="4" t="s">
        <v>21</v>
      </c>
      <c r="I47" s="7" t="s">
        <v>94</v>
      </c>
    </row>
    <row r="48" spans="8:9" x14ac:dyDescent="0.25">
      <c r="H48" s="4" t="s">
        <v>22</v>
      </c>
      <c r="I48" s="7" t="s">
        <v>94</v>
      </c>
    </row>
    <row r="49" spans="8:9" x14ac:dyDescent="0.25">
      <c r="H49" s="4" t="s">
        <v>22</v>
      </c>
      <c r="I49" s="7" t="s">
        <v>95</v>
      </c>
    </row>
    <row r="50" spans="8:9" x14ac:dyDescent="0.25">
      <c r="H50" s="4" t="s">
        <v>21</v>
      </c>
      <c r="I50" s="7" t="s">
        <v>93</v>
      </c>
    </row>
    <row r="51" spans="8:9" x14ac:dyDescent="0.25">
      <c r="H51" s="4" t="s">
        <v>22</v>
      </c>
      <c r="I51" s="7" t="s">
        <v>93</v>
      </c>
    </row>
    <row r="52" spans="8:9" x14ac:dyDescent="0.25">
      <c r="H52" s="4" t="s">
        <v>22</v>
      </c>
      <c r="I52" s="7" t="s">
        <v>95</v>
      </c>
    </row>
    <row r="53" spans="8:9" x14ac:dyDescent="0.25">
      <c r="H53" s="4" t="s">
        <v>21</v>
      </c>
      <c r="I53" s="7" t="s">
        <v>93</v>
      </c>
    </row>
    <row r="54" spans="8:9" x14ac:dyDescent="0.25">
      <c r="H54" s="4" t="s">
        <v>21</v>
      </c>
      <c r="I54" s="7" t="s">
        <v>94</v>
      </c>
    </row>
    <row r="55" spans="8:9" x14ac:dyDescent="0.25">
      <c r="H55" s="4" t="s">
        <v>21</v>
      </c>
      <c r="I55" s="7" t="s">
        <v>93</v>
      </c>
    </row>
    <row r="56" spans="8:9" x14ac:dyDescent="0.25">
      <c r="H56" s="4" t="s">
        <v>22</v>
      </c>
      <c r="I56" s="7" t="s">
        <v>93</v>
      </c>
    </row>
    <row r="57" spans="8:9" x14ac:dyDescent="0.25">
      <c r="H57" s="4" t="s">
        <v>21</v>
      </c>
      <c r="I57" s="7" t="s">
        <v>94</v>
      </c>
    </row>
    <row r="58" spans="8:9" x14ac:dyDescent="0.25">
      <c r="H58" s="4" t="s">
        <v>22</v>
      </c>
      <c r="I58" s="7" t="s">
        <v>93</v>
      </c>
    </row>
    <row r="59" spans="8:9" x14ac:dyDescent="0.25">
      <c r="H59" s="4" t="s">
        <v>22</v>
      </c>
      <c r="I59" s="7" t="s">
        <v>93</v>
      </c>
    </row>
    <row r="60" spans="8:9" x14ac:dyDescent="0.25">
      <c r="H60" s="4" t="s">
        <v>22</v>
      </c>
      <c r="I60" s="7" t="s">
        <v>93</v>
      </c>
    </row>
    <row r="61" spans="8:9" x14ac:dyDescent="0.25">
      <c r="H61" s="4" t="s">
        <v>22</v>
      </c>
      <c r="I61" s="7" t="s">
        <v>95</v>
      </c>
    </row>
    <row r="62" spans="8:9" x14ac:dyDescent="0.25">
      <c r="H62" s="4" t="s">
        <v>22</v>
      </c>
      <c r="I62" s="7" t="s">
        <v>93</v>
      </c>
    </row>
    <row r="63" spans="8:9" x14ac:dyDescent="0.25">
      <c r="H63" s="4" t="s">
        <v>21</v>
      </c>
      <c r="I63" s="7" t="s">
        <v>93</v>
      </c>
    </row>
    <row r="64" spans="8:9" x14ac:dyDescent="0.25">
      <c r="H64" s="4" t="s">
        <v>22</v>
      </c>
      <c r="I64" s="7" t="s">
        <v>94</v>
      </c>
    </row>
    <row r="65" spans="8:9" x14ac:dyDescent="0.25">
      <c r="H65" s="4" t="s">
        <v>22</v>
      </c>
      <c r="I65" s="7" t="s">
        <v>93</v>
      </c>
    </row>
    <row r="66" spans="8:9" x14ac:dyDescent="0.25">
      <c r="H66" s="4" t="s">
        <v>21</v>
      </c>
      <c r="I66" s="7" t="s">
        <v>93</v>
      </c>
    </row>
    <row r="67" spans="8:9" x14ac:dyDescent="0.25">
      <c r="H67" s="4" t="s">
        <v>21</v>
      </c>
      <c r="I67" s="7" t="s">
        <v>93</v>
      </c>
    </row>
    <row r="68" spans="8:9" x14ac:dyDescent="0.25">
      <c r="H68" s="4" t="s">
        <v>22</v>
      </c>
      <c r="I68" s="7" t="s">
        <v>93</v>
      </c>
    </row>
    <row r="69" spans="8:9" x14ac:dyDescent="0.25">
      <c r="H69" s="4" t="s">
        <v>21</v>
      </c>
      <c r="I69" s="7" t="s">
        <v>95</v>
      </c>
    </row>
    <row r="70" spans="8:9" x14ac:dyDescent="0.25">
      <c r="H70" s="4" t="s">
        <v>21</v>
      </c>
      <c r="I70" s="7" t="s">
        <v>93</v>
      </c>
    </row>
    <row r="71" spans="8:9" x14ac:dyDescent="0.25">
      <c r="H71" s="4" t="s">
        <v>21</v>
      </c>
      <c r="I71" s="7" t="s">
        <v>94</v>
      </c>
    </row>
    <row r="72" spans="8:9" x14ac:dyDescent="0.25">
      <c r="H72" s="4" t="s">
        <v>22</v>
      </c>
      <c r="I72" s="7" t="s">
        <v>93</v>
      </c>
    </row>
    <row r="73" spans="8:9" x14ac:dyDescent="0.25">
      <c r="H73" s="4" t="s">
        <v>22</v>
      </c>
      <c r="I73" s="7" t="s">
        <v>95</v>
      </c>
    </row>
    <row r="74" spans="8:9" x14ac:dyDescent="0.25">
      <c r="H74" s="4" t="s">
        <v>22</v>
      </c>
      <c r="I74" s="7" t="s">
        <v>93</v>
      </c>
    </row>
    <row r="75" spans="8:9" x14ac:dyDescent="0.25">
      <c r="H75" s="4" t="s">
        <v>22</v>
      </c>
      <c r="I75" s="7" t="s">
        <v>94</v>
      </c>
    </row>
    <row r="76" spans="8:9" x14ac:dyDescent="0.25">
      <c r="H76" s="4" t="s">
        <v>21</v>
      </c>
      <c r="I76" s="7" t="s">
        <v>93</v>
      </c>
    </row>
    <row r="77" spans="8:9" x14ac:dyDescent="0.25">
      <c r="H77" s="4" t="s">
        <v>22</v>
      </c>
      <c r="I77" s="7" t="s">
        <v>93</v>
      </c>
    </row>
    <row r="78" spans="8:9" x14ac:dyDescent="0.25">
      <c r="H78" s="4" t="s">
        <v>22</v>
      </c>
      <c r="I78" s="7" t="s">
        <v>94</v>
      </c>
    </row>
    <row r="79" spans="8:9" x14ac:dyDescent="0.25">
      <c r="H79" s="4" t="s">
        <v>21</v>
      </c>
      <c r="I79" s="7" t="s">
        <v>93</v>
      </c>
    </row>
    <row r="80" spans="8:9" x14ac:dyDescent="0.25">
      <c r="H80" s="4" t="s">
        <v>21</v>
      </c>
      <c r="I80" s="7" t="s">
        <v>95</v>
      </c>
    </row>
    <row r="81" spans="8:9" x14ac:dyDescent="0.25">
      <c r="H81" s="4" t="s">
        <v>22</v>
      </c>
      <c r="I81" s="7" t="s">
        <v>94</v>
      </c>
    </row>
    <row r="82" spans="8:9" x14ac:dyDescent="0.25">
      <c r="H82" s="4" t="s">
        <v>21</v>
      </c>
      <c r="I82" s="7" t="s">
        <v>94</v>
      </c>
    </row>
    <row r="83" spans="8:9" x14ac:dyDescent="0.25">
      <c r="H83" s="4" t="s">
        <v>22</v>
      </c>
      <c r="I83" s="7" t="s">
        <v>93</v>
      </c>
    </row>
    <row r="84" spans="8:9" x14ac:dyDescent="0.25">
      <c r="H84" s="4" t="s">
        <v>22</v>
      </c>
      <c r="I84" s="7" t="s">
        <v>95</v>
      </c>
    </row>
    <row r="85" spans="8:9" x14ac:dyDescent="0.25">
      <c r="H85" s="4" t="s">
        <v>22</v>
      </c>
      <c r="I85" s="7" t="s">
        <v>93</v>
      </c>
    </row>
    <row r="86" spans="8:9" x14ac:dyDescent="0.25">
      <c r="H86" s="4" t="s">
        <v>21</v>
      </c>
      <c r="I86" s="7" t="s">
        <v>93</v>
      </c>
    </row>
    <row r="87" spans="8:9" x14ac:dyDescent="0.25">
      <c r="H87" s="4" t="s">
        <v>21</v>
      </c>
      <c r="I87" s="7" t="s">
        <v>94</v>
      </c>
    </row>
    <row r="88" spans="8:9" x14ac:dyDescent="0.25">
      <c r="H88" s="4" t="s">
        <v>22</v>
      </c>
      <c r="I88" s="7" t="s">
        <v>93</v>
      </c>
    </row>
    <row r="89" spans="8:9" x14ac:dyDescent="0.25">
      <c r="H89" s="4" t="s">
        <v>22</v>
      </c>
      <c r="I89" s="7" t="s">
        <v>93</v>
      </c>
    </row>
    <row r="90" spans="8:9" x14ac:dyDescent="0.25">
      <c r="H90" s="4" t="s">
        <v>22</v>
      </c>
      <c r="I90" s="7" t="s">
        <v>94</v>
      </c>
    </row>
    <row r="91" spans="8:9" x14ac:dyDescent="0.25">
      <c r="H91" s="4" t="s">
        <v>22</v>
      </c>
      <c r="I91" s="7" t="s">
        <v>93</v>
      </c>
    </row>
    <row r="92" spans="8:9" x14ac:dyDescent="0.25">
      <c r="H92" s="4" t="s">
        <v>21</v>
      </c>
      <c r="I92" s="7" t="s">
        <v>93</v>
      </c>
    </row>
    <row r="93" spans="8:9" x14ac:dyDescent="0.25">
      <c r="H93" s="4" t="s">
        <v>22</v>
      </c>
      <c r="I93" s="7" t="s">
        <v>93</v>
      </c>
    </row>
    <row r="94" spans="8:9" x14ac:dyDescent="0.25">
      <c r="H94" s="4" t="s">
        <v>21</v>
      </c>
      <c r="I94" s="7" t="s">
        <v>93</v>
      </c>
    </row>
    <row r="95" spans="8:9" x14ac:dyDescent="0.25">
      <c r="H95" s="4" t="s">
        <v>21</v>
      </c>
      <c r="I95" s="7" t="s">
        <v>93</v>
      </c>
    </row>
    <row r="96" spans="8:9" x14ac:dyDescent="0.25">
      <c r="H96" s="4" t="s">
        <v>21</v>
      </c>
      <c r="I96" s="7" t="s">
        <v>93</v>
      </c>
    </row>
    <row r="97" spans="8:9" x14ac:dyDescent="0.25">
      <c r="H97" s="4" t="s">
        <v>22</v>
      </c>
      <c r="I97" s="7" t="s">
        <v>95</v>
      </c>
    </row>
    <row r="98" spans="8:9" x14ac:dyDescent="0.25">
      <c r="H98" s="4" t="s">
        <v>22</v>
      </c>
      <c r="I98" s="7" t="s">
        <v>93</v>
      </c>
    </row>
    <row r="99" spans="8:9" x14ac:dyDescent="0.25">
      <c r="H99" s="4" t="s">
        <v>22</v>
      </c>
      <c r="I99" s="7" t="s">
        <v>94</v>
      </c>
    </row>
    <row r="100" spans="8:9" x14ac:dyDescent="0.25">
      <c r="H100" s="4" t="s">
        <v>21</v>
      </c>
      <c r="I100" s="7" t="s">
        <v>93</v>
      </c>
    </row>
    <row r="101" spans="8:9" x14ac:dyDescent="0.25">
      <c r="H101" s="4" t="s">
        <v>21</v>
      </c>
      <c r="I101" s="7" t="s">
        <v>93</v>
      </c>
    </row>
    <row r="102" spans="8:9" x14ac:dyDescent="0.25">
      <c r="H102" s="4" t="s">
        <v>21</v>
      </c>
      <c r="I102" s="7" t="s">
        <v>93</v>
      </c>
    </row>
    <row r="103" spans="8:9" x14ac:dyDescent="0.25">
      <c r="H103" s="4" t="s">
        <v>21</v>
      </c>
      <c r="I103" s="7" t="s">
        <v>94</v>
      </c>
    </row>
    <row r="104" spans="8:9" x14ac:dyDescent="0.25">
      <c r="H104" s="4" t="s">
        <v>22</v>
      </c>
      <c r="I104" s="7" t="s">
        <v>93</v>
      </c>
    </row>
    <row r="105" spans="8:9" x14ac:dyDescent="0.25">
      <c r="H105" s="4" t="s">
        <v>22</v>
      </c>
      <c r="I105" s="7" t="s">
        <v>93</v>
      </c>
    </row>
    <row r="106" spans="8:9" x14ac:dyDescent="0.25">
      <c r="H106" s="4" t="s">
        <v>22</v>
      </c>
      <c r="I106" s="7" t="s">
        <v>93</v>
      </c>
    </row>
    <row r="107" spans="8:9" x14ac:dyDescent="0.25">
      <c r="H107" s="4" t="s">
        <v>22</v>
      </c>
      <c r="I107" s="7" t="s">
        <v>95</v>
      </c>
    </row>
    <row r="108" spans="8:9" x14ac:dyDescent="0.25">
      <c r="H108" s="4" t="s">
        <v>21</v>
      </c>
      <c r="I108" s="7" t="s">
        <v>93</v>
      </c>
    </row>
    <row r="109" spans="8:9" x14ac:dyDescent="0.25">
      <c r="H109" s="4" t="s">
        <v>22</v>
      </c>
      <c r="I109" s="7" t="s">
        <v>94</v>
      </c>
    </row>
    <row r="110" spans="8:9" x14ac:dyDescent="0.25">
      <c r="H110" s="4" t="s">
        <v>22</v>
      </c>
      <c r="I110" s="7" t="s">
        <v>94</v>
      </c>
    </row>
    <row r="111" spans="8:9" x14ac:dyDescent="0.25">
      <c r="H111" s="4" t="s">
        <v>22</v>
      </c>
      <c r="I111" s="7" t="s">
        <v>94</v>
      </c>
    </row>
    <row r="112" spans="8:9" x14ac:dyDescent="0.25">
      <c r="H112" s="4" t="s">
        <v>21</v>
      </c>
      <c r="I112" s="7" t="s">
        <v>95</v>
      </c>
    </row>
    <row r="113" spans="8:9" x14ac:dyDescent="0.25">
      <c r="H113" s="4" t="s">
        <v>22</v>
      </c>
      <c r="I113" s="7" t="s">
        <v>93</v>
      </c>
    </row>
    <row r="114" spans="8:9" x14ac:dyDescent="0.25">
      <c r="H114" s="4" t="s">
        <v>21</v>
      </c>
      <c r="I114" s="7" t="s">
        <v>94</v>
      </c>
    </row>
    <row r="115" spans="8:9" x14ac:dyDescent="0.25">
      <c r="H115" s="4" t="s">
        <v>21</v>
      </c>
      <c r="I115" s="7" t="s">
        <v>93</v>
      </c>
    </row>
    <row r="116" spans="8:9" x14ac:dyDescent="0.25">
      <c r="H116" s="4" t="s">
        <v>21</v>
      </c>
      <c r="I116" s="7" t="s">
        <v>93</v>
      </c>
    </row>
    <row r="117" spans="8:9" x14ac:dyDescent="0.25">
      <c r="H117" s="4" t="s">
        <v>22</v>
      </c>
      <c r="I117" s="7" t="s">
        <v>93</v>
      </c>
    </row>
    <row r="118" spans="8:9" x14ac:dyDescent="0.25">
      <c r="H118" s="4" t="s">
        <v>22</v>
      </c>
      <c r="I118" s="7" t="s">
        <v>94</v>
      </c>
    </row>
    <row r="119" spans="8:9" x14ac:dyDescent="0.25">
      <c r="H119" s="4" t="s">
        <v>21</v>
      </c>
      <c r="I119" s="7" t="s">
        <v>93</v>
      </c>
    </row>
    <row r="120" spans="8:9" x14ac:dyDescent="0.25">
      <c r="H120" s="4" t="s">
        <v>21</v>
      </c>
      <c r="I120" s="7" t="s">
        <v>93</v>
      </c>
    </row>
    <row r="121" spans="8:9" x14ac:dyDescent="0.25">
      <c r="H121" s="4" t="s">
        <v>21</v>
      </c>
      <c r="I121" s="7" t="s">
        <v>94</v>
      </c>
    </row>
    <row r="122" spans="8:9" x14ac:dyDescent="0.25">
      <c r="H122" s="4" t="s">
        <v>22</v>
      </c>
      <c r="I122" s="7" t="s">
        <v>93</v>
      </c>
    </row>
    <row r="123" spans="8:9" x14ac:dyDescent="0.25">
      <c r="H123" s="4" t="s">
        <v>22</v>
      </c>
      <c r="I123" s="7" t="s">
        <v>94</v>
      </c>
    </row>
    <row r="124" spans="8:9" x14ac:dyDescent="0.25">
      <c r="H124" s="4" t="s">
        <v>22</v>
      </c>
      <c r="I124" s="7" t="s">
        <v>93</v>
      </c>
    </row>
    <row r="125" spans="8:9" x14ac:dyDescent="0.25">
      <c r="H125" s="4" t="s">
        <v>22</v>
      </c>
      <c r="I125" s="7" t="s">
        <v>95</v>
      </c>
    </row>
    <row r="126" spans="8:9" x14ac:dyDescent="0.25">
      <c r="H126" s="4" t="s">
        <v>21</v>
      </c>
      <c r="I126" s="7" t="s">
        <v>94</v>
      </c>
    </row>
    <row r="127" spans="8:9" x14ac:dyDescent="0.25">
      <c r="H127" s="4" t="s">
        <v>22</v>
      </c>
      <c r="I127" s="7" t="s">
        <v>93</v>
      </c>
    </row>
    <row r="128" spans="8:9" x14ac:dyDescent="0.25">
      <c r="H128" s="4" t="s">
        <v>21</v>
      </c>
      <c r="I128" s="7" t="s">
        <v>94</v>
      </c>
    </row>
    <row r="129" spans="8:9" x14ac:dyDescent="0.25">
      <c r="H129" s="4" t="s">
        <v>21</v>
      </c>
      <c r="I129" s="7" t="s">
        <v>93</v>
      </c>
    </row>
    <row r="130" spans="8:9" x14ac:dyDescent="0.25">
      <c r="H130" s="4" t="s">
        <v>21</v>
      </c>
      <c r="I130" s="7" t="s">
        <v>93</v>
      </c>
    </row>
    <row r="131" spans="8:9" x14ac:dyDescent="0.25">
      <c r="H131" s="4" t="s">
        <v>22</v>
      </c>
      <c r="I131" s="7" t="s">
        <v>93</v>
      </c>
    </row>
    <row r="132" spans="8:9" x14ac:dyDescent="0.25">
      <c r="H132" s="4" t="s">
        <v>21</v>
      </c>
      <c r="I132" s="7" t="s">
        <v>94</v>
      </c>
    </row>
    <row r="133" spans="8:9" x14ac:dyDescent="0.25">
      <c r="H133" s="4" t="s">
        <v>21</v>
      </c>
      <c r="I133" s="7" t="s">
        <v>93</v>
      </c>
    </row>
    <row r="134" spans="8:9" x14ac:dyDescent="0.25">
      <c r="H134" s="4" t="s">
        <v>22</v>
      </c>
      <c r="I134" s="7" t="s">
        <v>93</v>
      </c>
    </row>
    <row r="135" spans="8:9" x14ac:dyDescent="0.25">
      <c r="H135" s="4" t="s">
        <v>21</v>
      </c>
      <c r="I135" s="7" t="s">
        <v>93</v>
      </c>
    </row>
    <row r="136" spans="8:9" x14ac:dyDescent="0.25">
      <c r="H136" s="4" t="s">
        <v>22</v>
      </c>
      <c r="I136" s="7" t="s">
        <v>93</v>
      </c>
    </row>
    <row r="137" spans="8:9" x14ac:dyDescent="0.25">
      <c r="H137" s="4" t="s">
        <v>22</v>
      </c>
      <c r="I137" s="7" t="s">
        <v>94</v>
      </c>
    </row>
    <row r="138" spans="8:9" x14ac:dyDescent="0.25">
      <c r="H138" s="4" t="s">
        <v>22</v>
      </c>
      <c r="I138" s="7" t="s">
        <v>95</v>
      </c>
    </row>
    <row r="139" spans="8:9" x14ac:dyDescent="0.25">
      <c r="H139" s="4" t="s">
        <v>21</v>
      </c>
      <c r="I139" s="7" t="s">
        <v>93</v>
      </c>
    </row>
    <row r="140" spans="8:9" x14ac:dyDescent="0.25">
      <c r="H140" s="4" t="s">
        <v>21</v>
      </c>
      <c r="I140" s="7" t="s">
        <v>93</v>
      </c>
    </row>
    <row r="141" spans="8:9" x14ac:dyDescent="0.25">
      <c r="H141" s="4" t="s">
        <v>21</v>
      </c>
      <c r="I141" s="7" t="s">
        <v>93</v>
      </c>
    </row>
    <row r="142" spans="8:9" x14ac:dyDescent="0.25">
      <c r="H142" s="4" t="s">
        <v>22</v>
      </c>
      <c r="I142" s="7" t="s">
        <v>93</v>
      </c>
    </row>
    <row r="143" spans="8:9" x14ac:dyDescent="0.25">
      <c r="H143" s="4" t="s">
        <v>21</v>
      </c>
      <c r="I143" s="7" t="s">
        <v>95</v>
      </c>
    </row>
    <row r="144" spans="8:9" x14ac:dyDescent="0.25">
      <c r="H144" s="4" t="s">
        <v>21</v>
      </c>
      <c r="I144" s="7" t="s">
        <v>93</v>
      </c>
    </row>
    <row r="145" spans="8:9" x14ac:dyDescent="0.25">
      <c r="H145" s="4" t="s">
        <v>22</v>
      </c>
      <c r="I145" s="7" t="s">
        <v>93</v>
      </c>
    </row>
    <row r="146" spans="8:9" x14ac:dyDescent="0.25">
      <c r="H146" s="4" t="s">
        <v>22</v>
      </c>
      <c r="I146" s="7" t="s">
        <v>93</v>
      </c>
    </row>
    <row r="147" spans="8:9" x14ac:dyDescent="0.25">
      <c r="H147" s="4" t="s">
        <v>21</v>
      </c>
      <c r="I147" s="7" t="s">
        <v>93</v>
      </c>
    </row>
    <row r="148" spans="8:9" x14ac:dyDescent="0.25">
      <c r="H148" s="4" t="s">
        <v>22</v>
      </c>
      <c r="I148" s="7" t="s">
        <v>95</v>
      </c>
    </row>
    <row r="149" spans="8:9" x14ac:dyDescent="0.25">
      <c r="H149" s="4" t="s">
        <v>21</v>
      </c>
      <c r="I149" s="7" t="s">
        <v>93</v>
      </c>
    </row>
    <row r="150" spans="8:9" x14ac:dyDescent="0.25">
      <c r="H150" s="4" t="s">
        <v>22</v>
      </c>
      <c r="I150" s="7" t="s">
        <v>93</v>
      </c>
    </row>
    <row r="151" spans="8:9" x14ac:dyDescent="0.25">
      <c r="H151" s="4" t="s">
        <v>22</v>
      </c>
      <c r="I151" s="7" t="s">
        <v>95</v>
      </c>
    </row>
  </sheetData>
  <mergeCells count="24">
    <mergeCell ref="B2:E2"/>
    <mergeCell ref="B3:E3"/>
    <mergeCell ref="B4:E4"/>
    <mergeCell ref="B8:E8"/>
    <mergeCell ref="B10:E10"/>
    <mergeCell ref="B11:D11"/>
    <mergeCell ref="B12:D12"/>
    <mergeCell ref="B13:E13"/>
    <mergeCell ref="B14:E14"/>
    <mergeCell ref="B15:D15"/>
    <mergeCell ref="B16:D16"/>
    <mergeCell ref="B17:D17"/>
    <mergeCell ref="B18:E18"/>
    <mergeCell ref="B19:D19"/>
    <mergeCell ref="B20:D20"/>
    <mergeCell ref="B27:D27"/>
    <mergeCell ref="B28:E28"/>
    <mergeCell ref="B29:E29"/>
    <mergeCell ref="B30:E30"/>
    <mergeCell ref="B21:D21"/>
    <mergeCell ref="B22:E23"/>
    <mergeCell ref="B24:D24"/>
    <mergeCell ref="B25:D25"/>
    <mergeCell ref="B26:D26"/>
  </mergeCells>
  <conditionalFormatting sqref="E12">
    <cfRule type="cellIs" dxfId="12" priority="2" stopIfTrue="1" operator="notEqual">
      <formula>""</formula>
    </cfRule>
  </conditionalFormatting>
  <conditionalFormatting sqref="E12">
    <cfRule type="cellIs" dxfId="11" priority="1" stopIfTrue="1" operator="notEqual">
      <formula>""</formula>
    </cfRule>
  </conditionalFormatting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M37" sqref="M37"/>
    </sheetView>
  </sheetViews>
  <sheetFormatPr defaultRowHeight="15" x14ac:dyDescent="0.25"/>
  <cols>
    <col min="5" max="5" width="43.28515625" customWidth="1"/>
    <col min="9" max="9" width="30.28515625" customWidth="1"/>
    <col min="11" max="11" width="11.28515625" customWidth="1"/>
    <col min="12" max="12" width="15.85546875" customWidth="1"/>
    <col min="13" max="13" width="15.85546875" bestFit="1" customWidth="1"/>
  </cols>
  <sheetData>
    <row r="1" spans="1:13" ht="16.5" thickBot="1" x14ac:dyDescent="0.3">
      <c r="A1" s="136" t="s">
        <v>223</v>
      </c>
      <c r="H1" s="125" t="s">
        <v>1</v>
      </c>
      <c r="I1" s="125" t="s">
        <v>92</v>
      </c>
    </row>
    <row r="2" spans="1:13" x14ac:dyDescent="0.25">
      <c r="B2" s="173" t="s">
        <v>147</v>
      </c>
      <c r="C2" s="174"/>
      <c r="D2" s="174"/>
      <c r="E2" s="175"/>
      <c r="H2" s="4" t="s">
        <v>18</v>
      </c>
      <c r="I2" s="7" t="s">
        <v>94</v>
      </c>
      <c r="K2" s="141" t="s">
        <v>92</v>
      </c>
      <c r="L2" s="141" t="s">
        <v>1</v>
      </c>
      <c r="M2" s="141" t="s">
        <v>214</v>
      </c>
    </row>
    <row r="3" spans="1:13" x14ac:dyDescent="0.25">
      <c r="B3" s="176"/>
      <c r="C3" s="177"/>
      <c r="D3" s="177"/>
      <c r="E3" s="178"/>
      <c r="H3" s="4" t="s">
        <v>29</v>
      </c>
      <c r="I3" s="7" t="s">
        <v>93</v>
      </c>
      <c r="K3" s="141" t="s">
        <v>94</v>
      </c>
      <c r="L3" s="141" t="s">
        <v>29</v>
      </c>
      <c r="M3" s="143">
        <v>19</v>
      </c>
    </row>
    <row r="4" spans="1:13" x14ac:dyDescent="0.25">
      <c r="B4" s="179" t="s">
        <v>121</v>
      </c>
      <c r="C4" s="180"/>
      <c r="D4" s="180"/>
      <c r="E4" s="181"/>
      <c r="H4" s="4" t="s">
        <v>29</v>
      </c>
      <c r="I4" s="7" t="s">
        <v>93</v>
      </c>
      <c r="K4" s="141"/>
      <c r="L4" s="141" t="s">
        <v>18</v>
      </c>
      <c r="M4" s="143">
        <v>15</v>
      </c>
    </row>
    <row r="5" spans="1:13" ht="15.75" x14ac:dyDescent="0.3">
      <c r="B5" s="56" t="s">
        <v>125</v>
      </c>
      <c r="C5" s="57" t="s">
        <v>150</v>
      </c>
      <c r="D5" s="57" t="s">
        <v>220</v>
      </c>
      <c r="E5" s="36">
        <f>E6</f>
        <v>0</v>
      </c>
      <c r="H5" s="4" t="s">
        <v>29</v>
      </c>
      <c r="I5" s="7" t="s">
        <v>94</v>
      </c>
      <c r="K5" s="141" t="s">
        <v>230</v>
      </c>
      <c r="L5" s="141"/>
      <c r="M5" s="143">
        <v>34</v>
      </c>
    </row>
    <row r="6" spans="1:13" ht="15.75" x14ac:dyDescent="0.3">
      <c r="B6" s="56" t="s">
        <v>131</v>
      </c>
      <c r="C6" s="57" t="s">
        <v>150</v>
      </c>
      <c r="D6" s="62" t="s">
        <v>119</v>
      </c>
      <c r="E6" s="16">
        <v>0</v>
      </c>
      <c r="H6" s="4" t="s">
        <v>18</v>
      </c>
      <c r="I6" s="7" t="s">
        <v>94</v>
      </c>
      <c r="K6" s="141" t="s">
        <v>95</v>
      </c>
      <c r="L6" s="141" t="s">
        <v>29</v>
      </c>
      <c r="M6" s="143">
        <v>9</v>
      </c>
    </row>
    <row r="7" spans="1:13" x14ac:dyDescent="0.25">
      <c r="B7" s="63" t="s">
        <v>133</v>
      </c>
      <c r="C7" s="64"/>
      <c r="D7" s="64"/>
      <c r="E7" s="66" t="str">
        <f>IF(D6="&lt;","Lower",IF(D6="&gt;","Upper","Two"))</f>
        <v>Upper</v>
      </c>
      <c r="H7" s="4" t="s">
        <v>29</v>
      </c>
      <c r="I7" s="7" t="s">
        <v>95</v>
      </c>
      <c r="K7" s="141"/>
      <c r="L7" s="141" t="s">
        <v>18</v>
      </c>
      <c r="M7" s="143">
        <v>11</v>
      </c>
    </row>
    <row r="8" spans="1:13" x14ac:dyDescent="0.25">
      <c r="B8" s="179" t="s">
        <v>134</v>
      </c>
      <c r="C8" s="180"/>
      <c r="D8" s="180"/>
      <c r="E8" s="181"/>
      <c r="H8" s="4" t="s">
        <v>18</v>
      </c>
      <c r="I8" s="7" t="s">
        <v>94</v>
      </c>
      <c r="K8" s="141" t="s">
        <v>231</v>
      </c>
      <c r="L8" s="141"/>
      <c r="M8" s="143">
        <v>20</v>
      </c>
    </row>
    <row r="9" spans="1:13" x14ac:dyDescent="0.25">
      <c r="B9" s="67"/>
      <c r="C9" s="68"/>
      <c r="D9" s="69" t="s">
        <v>135</v>
      </c>
      <c r="E9" s="70">
        <v>0.05</v>
      </c>
      <c r="H9" s="4" t="s">
        <v>29</v>
      </c>
      <c r="I9" s="7" t="s">
        <v>93</v>
      </c>
      <c r="K9" s="141" t="s">
        <v>93</v>
      </c>
      <c r="L9" s="141" t="s">
        <v>29</v>
      </c>
      <c r="M9" s="143">
        <v>51</v>
      </c>
    </row>
    <row r="10" spans="1:13" x14ac:dyDescent="0.25">
      <c r="B10" s="179" t="s">
        <v>136</v>
      </c>
      <c r="C10" s="180"/>
      <c r="D10" s="180"/>
      <c r="E10" s="181"/>
      <c r="H10" s="4" t="s">
        <v>29</v>
      </c>
      <c r="I10" s="7" t="s">
        <v>93</v>
      </c>
      <c r="K10" s="141"/>
      <c r="L10" s="141" t="s">
        <v>18</v>
      </c>
      <c r="M10" s="143">
        <v>45</v>
      </c>
    </row>
    <row r="11" spans="1:13" x14ac:dyDescent="0.25">
      <c r="B11" s="182" t="str">
        <f>IF(D5="=","Lower Critical Value","Critical Value")</f>
        <v>Critical Value</v>
      </c>
      <c r="C11" s="183"/>
      <c r="D11" s="183"/>
      <c r="E11" s="72">
        <f>IF(E7="Two",NORMSINV(E9/2),IF(E7="Lower",NORMSINV(E9),NORMSINV(1-E9)))</f>
        <v>1.6448536269514715</v>
      </c>
      <c r="H11" s="4" t="s">
        <v>29</v>
      </c>
      <c r="I11" s="7" t="s">
        <v>93</v>
      </c>
      <c r="K11" s="141" t="s">
        <v>232</v>
      </c>
      <c r="L11" s="141"/>
      <c r="M11" s="143">
        <v>96</v>
      </c>
    </row>
    <row r="12" spans="1:13" x14ac:dyDescent="0.25">
      <c r="B12" s="184" t="str">
        <f>IF(D5="=","Upper Critical Value","")</f>
        <v/>
      </c>
      <c r="C12" s="185"/>
      <c r="D12" s="186"/>
      <c r="E12" s="73" t="str">
        <f>IF(D5="=",-E11,"")</f>
        <v/>
      </c>
      <c r="H12" s="4" t="s">
        <v>18</v>
      </c>
      <c r="I12" s="7" t="s">
        <v>94</v>
      </c>
      <c r="K12" s="141" t="s">
        <v>206</v>
      </c>
      <c r="L12" s="141"/>
      <c r="M12" s="143">
        <v>150</v>
      </c>
    </row>
    <row r="13" spans="1:13" x14ac:dyDescent="0.25">
      <c r="B13" s="179" t="s">
        <v>137</v>
      </c>
      <c r="C13" s="180"/>
      <c r="D13" s="180"/>
      <c r="E13" s="181"/>
      <c r="H13" s="4" t="s">
        <v>29</v>
      </c>
      <c r="I13" s="7" t="s">
        <v>93</v>
      </c>
    </row>
    <row r="14" spans="1:13" x14ac:dyDescent="0.25">
      <c r="B14" s="188" t="s">
        <v>224</v>
      </c>
      <c r="C14" s="189"/>
      <c r="D14" s="189"/>
      <c r="E14" s="190"/>
      <c r="H14" s="4" t="s">
        <v>29</v>
      </c>
      <c r="I14" s="7" t="s">
        <v>93</v>
      </c>
    </row>
    <row r="15" spans="1:13" x14ac:dyDescent="0.25">
      <c r="B15" s="187" t="s">
        <v>100</v>
      </c>
      <c r="C15" s="185"/>
      <c r="D15" s="186"/>
      <c r="E15" s="61">
        <v>79</v>
      </c>
      <c r="H15" s="4" t="s">
        <v>29</v>
      </c>
      <c r="I15" s="7" t="s">
        <v>93</v>
      </c>
      <c r="K15" s="141" t="s">
        <v>1</v>
      </c>
      <c r="L15" s="141" t="s">
        <v>214</v>
      </c>
    </row>
    <row r="16" spans="1:13" x14ac:dyDescent="0.25">
      <c r="B16" s="187" t="s">
        <v>138</v>
      </c>
      <c r="C16" s="185"/>
      <c r="D16" s="186"/>
      <c r="E16" s="61">
        <v>51</v>
      </c>
      <c r="H16" s="4" t="s">
        <v>29</v>
      </c>
      <c r="I16" s="7" t="s">
        <v>93</v>
      </c>
      <c r="K16" s="141" t="s">
        <v>29</v>
      </c>
      <c r="L16" s="143">
        <v>79</v>
      </c>
    </row>
    <row r="17" spans="2:12" ht="15.75" x14ac:dyDescent="0.3">
      <c r="B17" s="182" t="s">
        <v>156</v>
      </c>
      <c r="C17" s="183"/>
      <c r="D17" s="183"/>
      <c r="E17" s="50">
        <f>E16/E15</f>
        <v>0.64556962025316456</v>
      </c>
      <c r="H17" s="4" t="s">
        <v>18</v>
      </c>
      <c r="I17" s="7" t="s">
        <v>95</v>
      </c>
      <c r="K17" s="141" t="s">
        <v>18</v>
      </c>
      <c r="L17" s="143">
        <v>71</v>
      </c>
    </row>
    <row r="18" spans="2:12" x14ac:dyDescent="0.25">
      <c r="B18" s="188" t="s">
        <v>225</v>
      </c>
      <c r="C18" s="189"/>
      <c r="D18" s="189"/>
      <c r="E18" s="190"/>
      <c r="H18" s="4" t="s">
        <v>29</v>
      </c>
      <c r="I18" s="7" t="s">
        <v>93</v>
      </c>
      <c r="K18" s="141" t="s">
        <v>206</v>
      </c>
      <c r="L18" s="143">
        <v>150</v>
      </c>
    </row>
    <row r="19" spans="2:12" x14ac:dyDescent="0.25">
      <c r="B19" s="187" t="s">
        <v>100</v>
      </c>
      <c r="C19" s="185"/>
      <c r="D19" s="186"/>
      <c r="E19" s="61">
        <v>71</v>
      </c>
      <c r="H19" s="4" t="s">
        <v>29</v>
      </c>
      <c r="I19" s="7" t="s">
        <v>93</v>
      </c>
    </row>
    <row r="20" spans="2:12" x14ac:dyDescent="0.25">
      <c r="B20" s="187" t="s">
        <v>138</v>
      </c>
      <c r="C20" s="185"/>
      <c r="D20" s="186"/>
      <c r="E20" s="61">
        <v>45</v>
      </c>
      <c r="H20" s="4" t="s">
        <v>18</v>
      </c>
      <c r="I20" s="7" t="s">
        <v>93</v>
      </c>
    </row>
    <row r="21" spans="2:12" ht="15.75" x14ac:dyDescent="0.3">
      <c r="B21" s="182" t="s">
        <v>158</v>
      </c>
      <c r="C21" s="183"/>
      <c r="D21" s="183"/>
      <c r="E21" s="50">
        <f>E20/E19</f>
        <v>0.63380281690140849</v>
      </c>
      <c r="H21" s="4" t="s">
        <v>29</v>
      </c>
      <c r="I21" s="7" t="s">
        <v>93</v>
      </c>
    </row>
    <row r="22" spans="2:12" x14ac:dyDescent="0.25">
      <c r="B22" s="196"/>
      <c r="C22" s="197"/>
      <c r="D22" s="197"/>
      <c r="E22" s="198"/>
      <c r="H22" s="4" t="s">
        <v>29</v>
      </c>
      <c r="I22" s="7" t="s">
        <v>94</v>
      </c>
    </row>
    <row r="23" spans="2:12" x14ac:dyDescent="0.25">
      <c r="B23" s="199"/>
      <c r="C23" s="200"/>
      <c r="D23" s="200"/>
      <c r="E23" s="201"/>
      <c r="H23" s="4" t="s">
        <v>18</v>
      </c>
      <c r="I23" s="7" t="s">
        <v>93</v>
      </c>
    </row>
    <row r="24" spans="2:12" x14ac:dyDescent="0.25">
      <c r="B24" s="182" t="s">
        <v>160</v>
      </c>
      <c r="C24" s="183"/>
      <c r="D24" s="183"/>
      <c r="E24" s="50">
        <f>(E16+E20)/(E15+E19)</f>
        <v>0.64</v>
      </c>
      <c r="H24" s="4" t="s">
        <v>18</v>
      </c>
      <c r="I24" s="7" t="s">
        <v>95</v>
      </c>
    </row>
    <row r="25" spans="2:12" x14ac:dyDescent="0.25">
      <c r="B25" s="182" t="s">
        <v>96</v>
      </c>
      <c r="C25" s="183"/>
      <c r="D25" s="183"/>
      <c r="E25" s="50">
        <f>SQRT(E24*(1-E24)*(1/E15+1/E19))</f>
        <v>7.8495389155909936E-2</v>
      </c>
      <c r="H25" s="4" t="s">
        <v>29</v>
      </c>
      <c r="I25" s="7" t="s">
        <v>93</v>
      </c>
    </row>
    <row r="26" spans="2:12" x14ac:dyDescent="0.25">
      <c r="B26" s="194" t="s">
        <v>140</v>
      </c>
      <c r="C26" s="195"/>
      <c r="D26" s="195"/>
      <c r="E26" s="75">
        <f>((E17-E21)-E5)/E25</f>
        <v>0.14990438901302186</v>
      </c>
      <c r="H26" s="4" t="s">
        <v>29</v>
      </c>
      <c r="I26" s="7" t="s">
        <v>94</v>
      </c>
    </row>
    <row r="27" spans="2:12" x14ac:dyDescent="0.25">
      <c r="B27" s="182" t="s">
        <v>142</v>
      </c>
      <c r="C27" s="183"/>
      <c r="D27" s="183"/>
      <c r="E27" s="75">
        <f>IF(E7="Two",2*(1-NORMSDIST(ABS(E26))),IF(E7="Lower",NORMSDIST(E26),1-NORMSDIST((E26))))</f>
        <v>0.44042002445833073</v>
      </c>
      <c r="H27" s="4" t="s">
        <v>18</v>
      </c>
      <c r="I27" s="7" t="s">
        <v>93</v>
      </c>
    </row>
    <row r="28" spans="2:12" x14ac:dyDescent="0.25">
      <c r="B28" s="191"/>
      <c r="C28" s="192"/>
      <c r="D28" s="192"/>
      <c r="E28" s="193"/>
      <c r="H28" s="4" t="s">
        <v>18</v>
      </c>
      <c r="I28" s="7" t="s">
        <v>93</v>
      </c>
    </row>
    <row r="29" spans="2:12" x14ac:dyDescent="0.25">
      <c r="B29" s="179" t="s">
        <v>143</v>
      </c>
      <c r="C29" s="180"/>
      <c r="D29" s="180"/>
      <c r="E29" s="181"/>
      <c r="H29" s="4" t="s">
        <v>29</v>
      </c>
      <c r="I29" s="7" t="s">
        <v>93</v>
      </c>
    </row>
    <row r="30" spans="2:12" ht="15.75" thickBot="1" x14ac:dyDescent="0.3">
      <c r="B30" s="202" t="str">
        <f>IF(E27&lt;E9,"Reject Null Hypothesis", "Fail to reject Null Hypothesis")</f>
        <v>Fail to reject Null Hypothesis</v>
      </c>
      <c r="C30" s="203"/>
      <c r="D30" s="203"/>
      <c r="E30" s="204"/>
      <c r="H30" s="4" t="s">
        <v>29</v>
      </c>
      <c r="I30" s="7" t="s">
        <v>94</v>
      </c>
    </row>
    <row r="31" spans="2:12" x14ac:dyDescent="0.25">
      <c r="H31" s="4" t="s">
        <v>29</v>
      </c>
      <c r="I31" s="7" t="s">
        <v>93</v>
      </c>
    </row>
    <row r="32" spans="2:12" x14ac:dyDescent="0.25">
      <c r="H32" s="4" t="s">
        <v>18</v>
      </c>
      <c r="I32" s="7" t="s">
        <v>93</v>
      </c>
    </row>
    <row r="33" spans="8:9" x14ac:dyDescent="0.25">
      <c r="H33" s="4" t="s">
        <v>18</v>
      </c>
      <c r="I33" s="7" t="s">
        <v>95</v>
      </c>
    </row>
    <row r="34" spans="8:9" x14ac:dyDescent="0.25">
      <c r="H34" s="4" t="s">
        <v>29</v>
      </c>
      <c r="I34" s="7" t="s">
        <v>94</v>
      </c>
    </row>
    <row r="35" spans="8:9" x14ac:dyDescent="0.25">
      <c r="H35" s="4" t="s">
        <v>29</v>
      </c>
      <c r="I35" s="7" t="s">
        <v>93</v>
      </c>
    </row>
    <row r="36" spans="8:9" x14ac:dyDescent="0.25">
      <c r="H36" s="4" t="s">
        <v>18</v>
      </c>
      <c r="I36" s="7" t="s">
        <v>93</v>
      </c>
    </row>
    <row r="37" spans="8:9" x14ac:dyDescent="0.25">
      <c r="H37" s="4" t="s">
        <v>18</v>
      </c>
      <c r="I37" s="7" t="s">
        <v>93</v>
      </c>
    </row>
    <row r="38" spans="8:9" x14ac:dyDescent="0.25">
      <c r="H38" s="4" t="s">
        <v>29</v>
      </c>
      <c r="I38" s="7" t="s">
        <v>93</v>
      </c>
    </row>
    <row r="39" spans="8:9" x14ac:dyDescent="0.25">
      <c r="H39" s="4" t="s">
        <v>29</v>
      </c>
      <c r="I39" s="7" t="s">
        <v>93</v>
      </c>
    </row>
    <row r="40" spans="8:9" x14ac:dyDescent="0.25">
      <c r="H40" s="4" t="s">
        <v>18</v>
      </c>
      <c r="I40" s="7" t="s">
        <v>93</v>
      </c>
    </row>
    <row r="41" spans="8:9" x14ac:dyDescent="0.25">
      <c r="H41" s="4" t="s">
        <v>18</v>
      </c>
      <c r="I41" s="7" t="s">
        <v>93</v>
      </c>
    </row>
    <row r="42" spans="8:9" x14ac:dyDescent="0.25">
      <c r="H42" s="4" t="s">
        <v>18</v>
      </c>
      <c r="I42" s="7" t="s">
        <v>93</v>
      </c>
    </row>
    <row r="43" spans="8:9" x14ac:dyDescent="0.25">
      <c r="H43" s="4" t="s">
        <v>18</v>
      </c>
      <c r="I43" s="7" t="s">
        <v>93</v>
      </c>
    </row>
    <row r="44" spans="8:9" x14ac:dyDescent="0.25">
      <c r="H44" s="4" t="s">
        <v>29</v>
      </c>
      <c r="I44" s="7" t="s">
        <v>93</v>
      </c>
    </row>
    <row r="45" spans="8:9" x14ac:dyDescent="0.25">
      <c r="H45" s="4" t="s">
        <v>18</v>
      </c>
      <c r="I45" s="7" t="s">
        <v>93</v>
      </c>
    </row>
    <row r="46" spans="8:9" x14ac:dyDescent="0.25">
      <c r="H46" s="4" t="s">
        <v>18</v>
      </c>
      <c r="I46" s="7" t="s">
        <v>95</v>
      </c>
    </row>
    <row r="47" spans="8:9" x14ac:dyDescent="0.25">
      <c r="H47" s="4" t="s">
        <v>18</v>
      </c>
      <c r="I47" s="7" t="s">
        <v>94</v>
      </c>
    </row>
    <row r="48" spans="8:9" x14ac:dyDescent="0.25">
      <c r="H48" s="4" t="s">
        <v>29</v>
      </c>
      <c r="I48" s="7" t="s">
        <v>94</v>
      </c>
    </row>
    <row r="49" spans="8:9" x14ac:dyDescent="0.25">
      <c r="H49" s="4" t="s">
        <v>29</v>
      </c>
      <c r="I49" s="7" t="s">
        <v>95</v>
      </c>
    </row>
    <row r="50" spans="8:9" x14ac:dyDescent="0.25">
      <c r="H50" s="4" t="s">
        <v>29</v>
      </c>
      <c r="I50" s="7" t="s">
        <v>93</v>
      </c>
    </row>
    <row r="51" spans="8:9" x14ac:dyDescent="0.25">
      <c r="H51" s="4" t="s">
        <v>29</v>
      </c>
      <c r="I51" s="7" t="s">
        <v>93</v>
      </c>
    </row>
    <row r="52" spans="8:9" x14ac:dyDescent="0.25">
      <c r="H52" s="4" t="s">
        <v>18</v>
      </c>
      <c r="I52" s="7" t="s">
        <v>95</v>
      </c>
    </row>
    <row r="53" spans="8:9" x14ac:dyDescent="0.25">
      <c r="H53" s="4" t="s">
        <v>18</v>
      </c>
      <c r="I53" s="7" t="s">
        <v>93</v>
      </c>
    </row>
    <row r="54" spans="8:9" x14ac:dyDescent="0.25">
      <c r="H54" s="4" t="s">
        <v>18</v>
      </c>
      <c r="I54" s="7" t="s">
        <v>94</v>
      </c>
    </row>
    <row r="55" spans="8:9" x14ac:dyDescent="0.25">
      <c r="H55" s="4" t="s">
        <v>18</v>
      </c>
      <c r="I55" s="7" t="s">
        <v>93</v>
      </c>
    </row>
    <row r="56" spans="8:9" x14ac:dyDescent="0.25">
      <c r="H56" s="4" t="s">
        <v>18</v>
      </c>
      <c r="I56" s="7" t="s">
        <v>93</v>
      </c>
    </row>
    <row r="57" spans="8:9" x14ac:dyDescent="0.25">
      <c r="H57" s="4" t="s">
        <v>29</v>
      </c>
      <c r="I57" s="7" t="s">
        <v>94</v>
      </c>
    </row>
    <row r="58" spans="8:9" x14ac:dyDescent="0.25">
      <c r="H58" s="4" t="s">
        <v>18</v>
      </c>
      <c r="I58" s="7" t="s">
        <v>93</v>
      </c>
    </row>
    <row r="59" spans="8:9" x14ac:dyDescent="0.25">
      <c r="H59" s="4" t="s">
        <v>18</v>
      </c>
      <c r="I59" s="7" t="s">
        <v>93</v>
      </c>
    </row>
    <row r="60" spans="8:9" x14ac:dyDescent="0.25">
      <c r="H60" s="4" t="s">
        <v>18</v>
      </c>
      <c r="I60" s="7" t="s">
        <v>93</v>
      </c>
    </row>
    <row r="61" spans="8:9" x14ac:dyDescent="0.25">
      <c r="H61" s="4" t="s">
        <v>18</v>
      </c>
      <c r="I61" s="7" t="s">
        <v>95</v>
      </c>
    </row>
    <row r="62" spans="8:9" x14ac:dyDescent="0.25">
      <c r="H62" s="4" t="s">
        <v>29</v>
      </c>
      <c r="I62" s="7" t="s">
        <v>93</v>
      </c>
    </row>
    <row r="63" spans="8:9" x14ac:dyDescent="0.25">
      <c r="H63" s="4" t="s">
        <v>18</v>
      </c>
      <c r="I63" s="7" t="s">
        <v>93</v>
      </c>
    </row>
    <row r="64" spans="8:9" x14ac:dyDescent="0.25">
      <c r="H64" s="4" t="s">
        <v>18</v>
      </c>
      <c r="I64" s="7" t="s">
        <v>94</v>
      </c>
    </row>
    <row r="65" spans="8:9" x14ac:dyDescent="0.25">
      <c r="H65" s="4" t="s">
        <v>29</v>
      </c>
      <c r="I65" s="7" t="s">
        <v>93</v>
      </c>
    </row>
    <row r="66" spans="8:9" x14ac:dyDescent="0.25">
      <c r="H66" s="4" t="s">
        <v>18</v>
      </c>
      <c r="I66" s="7" t="s">
        <v>93</v>
      </c>
    </row>
    <row r="67" spans="8:9" x14ac:dyDescent="0.25">
      <c r="H67" s="4" t="s">
        <v>18</v>
      </c>
      <c r="I67" s="7" t="s">
        <v>93</v>
      </c>
    </row>
    <row r="68" spans="8:9" x14ac:dyDescent="0.25">
      <c r="H68" s="4" t="s">
        <v>18</v>
      </c>
      <c r="I68" s="7" t="s">
        <v>93</v>
      </c>
    </row>
    <row r="69" spans="8:9" x14ac:dyDescent="0.25">
      <c r="H69" s="4" t="s">
        <v>18</v>
      </c>
      <c r="I69" s="7" t="s">
        <v>95</v>
      </c>
    </row>
    <row r="70" spans="8:9" x14ac:dyDescent="0.25">
      <c r="H70" s="4" t="s">
        <v>29</v>
      </c>
      <c r="I70" s="7" t="s">
        <v>93</v>
      </c>
    </row>
    <row r="71" spans="8:9" x14ac:dyDescent="0.25">
      <c r="H71" s="4" t="s">
        <v>18</v>
      </c>
      <c r="I71" s="7" t="s">
        <v>94</v>
      </c>
    </row>
    <row r="72" spans="8:9" x14ac:dyDescent="0.25">
      <c r="H72" s="4" t="s">
        <v>29</v>
      </c>
      <c r="I72" s="7" t="s">
        <v>93</v>
      </c>
    </row>
    <row r="73" spans="8:9" x14ac:dyDescent="0.25">
      <c r="H73" s="4" t="s">
        <v>29</v>
      </c>
      <c r="I73" s="7" t="s">
        <v>95</v>
      </c>
    </row>
    <row r="74" spans="8:9" x14ac:dyDescent="0.25">
      <c r="H74" s="4" t="s">
        <v>18</v>
      </c>
      <c r="I74" s="7" t="s">
        <v>93</v>
      </c>
    </row>
    <row r="75" spans="8:9" x14ac:dyDescent="0.25">
      <c r="H75" s="4" t="s">
        <v>29</v>
      </c>
      <c r="I75" s="7" t="s">
        <v>94</v>
      </c>
    </row>
    <row r="76" spans="8:9" x14ac:dyDescent="0.25">
      <c r="H76" s="4" t="s">
        <v>18</v>
      </c>
      <c r="I76" s="7" t="s">
        <v>93</v>
      </c>
    </row>
    <row r="77" spans="8:9" x14ac:dyDescent="0.25">
      <c r="H77" s="4" t="s">
        <v>29</v>
      </c>
      <c r="I77" s="7" t="s">
        <v>93</v>
      </c>
    </row>
    <row r="78" spans="8:9" x14ac:dyDescent="0.25">
      <c r="H78" s="4" t="s">
        <v>18</v>
      </c>
      <c r="I78" s="7" t="s">
        <v>94</v>
      </c>
    </row>
    <row r="79" spans="8:9" x14ac:dyDescent="0.25">
      <c r="H79" s="4" t="s">
        <v>18</v>
      </c>
      <c r="I79" s="7" t="s">
        <v>93</v>
      </c>
    </row>
    <row r="80" spans="8:9" x14ac:dyDescent="0.25">
      <c r="H80" s="4" t="s">
        <v>29</v>
      </c>
      <c r="I80" s="7" t="s">
        <v>95</v>
      </c>
    </row>
    <row r="81" spans="8:9" x14ac:dyDescent="0.25">
      <c r="H81" s="4" t="s">
        <v>29</v>
      </c>
      <c r="I81" s="7" t="s">
        <v>94</v>
      </c>
    </row>
    <row r="82" spans="8:9" x14ac:dyDescent="0.25">
      <c r="H82" s="4" t="s">
        <v>29</v>
      </c>
      <c r="I82" s="7" t="s">
        <v>94</v>
      </c>
    </row>
    <row r="83" spans="8:9" x14ac:dyDescent="0.25">
      <c r="H83" s="4" t="s">
        <v>29</v>
      </c>
      <c r="I83" s="7" t="s">
        <v>93</v>
      </c>
    </row>
    <row r="84" spans="8:9" x14ac:dyDescent="0.25">
      <c r="H84" s="4" t="s">
        <v>29</v>
      </c>
      <c r="I84" s="7" t="s">
        <v>95</v>
      </c>
    </row>
    <row r="85" spans="8:9" x14ac:dyDescent="0.25">
      <c r="H85" s="4" t="s">
        <v>29</v>
      </c>
      <c r="I85" s="7" t="s">
        <v>93</v>
      </c>
    </row>
    <row r="86" spans="8:9" x14ac:dyDescent="0.25">
      <c r="H86" s="4" t="s">
        <v>29</v>
      </c>
      <c r="I86" s="7" t="s">
        <v>93</v>
      </c>
    </row>
    <row r="87" spans="8:9" x14ac:dyDescent="0.25">
      <c r="H87" s="4" t="s">
        <v>29</v>
      </c>
      <c r="I87" s="7" t="s">
        <v>94</v>
      </c>
    </row>
    <row r="88" spans="8:9" x14ac:dyDescent="0.25">
      <c r="H88" s="4" t="s">
        <v>18</v>
      </c>
      <c r="I88" s="7" t="s">
        <v>93</v>
      </c>
    </row>
    <row r="89" spans="8:9" x14ac:dyDescent="0.25">
      <c r="H89" s="4" t="s">
        <v>18</v>
      </c>
      <c r="I89" s="7" t="s">
        <v>93</v>
      </c>
    </row>
    <row r="90" spans="8:9" x14ac:dyDescent="0.25">
      <c r="H90" s="4" t="s">
        <v>29</v>
      </c>
      <c r="I90" s="7" t="s">
        <v>94</v>
      </c>
    </row>
    <row r="91" spans="8:9" x14ac:dyDescent="0.25">
      <c r="H91" s="4" t="s">
        <v>18</v>
      </c>
      <c r="I91" s="7" t="s">
        <v>93</v>
      </c>
    </row>
    <row r="92" spans="8:9" x14ac:dyDescent="0.25">
      <c r="H92" s="4" t="s">
        <v>29</v>
      </c>
      <c r="I92" s="7" t="s">
        <v>93</v>
      </c>
    </row>
    <row r="93" spans="8:9" x14ac:dyDescent="0.25">
      <c r="H93" s="4" t="s">
        <v>18</v>
      </c>
      <c r="I93" s="7" t="s">
        <v>93</v>
      </c>
    </row>
    <row r="94" spans="8:9" x14ac:dyDescent="0.25">
      <c r="H94" s="4" t="s">
        <v>29</v>
      </c>
      <c r="I94" s="7" t="s">
        <v>93</v>
      </c>
    </row>
    <row r="95" spans="8:9" x14ac:dyDescent="0.25">
      <c r="H95" s="4" t="s">
        <v>29</v>
      </c>
      <c r="I95" s="7" t="s">
        <v>93</v>
      </c>
    </row>
    <row r="96" spans="8:9" x14ac:dyDescent="0.25">
      <c r="H96" s="4" t="s">
        <v>18</v>
      </c>
      <c r="I96" s="7" t="s">
        <v>93</v>
      </c>
    </row>
    <row r="97" spans="8:9" x14ac:dyDescent="0.25">
      <c r="H97" s="4" t="s">
        <v>18</v>
      </c>
      <c r="I97" s="7" t="s">
        <v>95</v>
      </c>
    </row>
    <row r="98" spans="8:9" x14ac:dyDescent="0.25">
      <c r="H98" s="4" t="s">
        <v>29</v>
      </c>
      <c r="I98" s="7" t="s">
        <v>93</v>
      </c>
    </row>
    <row r="99" spans="8:9" x14ac:dyDescent="0.25">
      <c r="H99" s="4" t="s">
        <v>29</v>
      </c>
      <c r="I99" s="7" t="s">
        <v>94</v>
      </c>
    </row>
    <row r="100" spans="8:9" x14ac:dyDescent="0.25">
      <c r="H100" s="4" t="s">
        <v>18</v>
      </c>
      <c r="I100" s="7" t="s">
        <v>93</v>
      </c>
    </row>
    <row r="101" spans="8:9" x14ac:dyDescent="0.25">
      <c r="H101" s="4" t="s">
        <v>29</v>
      </c>
      <c r="I101" s="7" t="s">
        <v>93</v>
      </c>
    </row>
    <row r="102" spans="8:9" x14ac:dyDescent="0.25">
      <c r="H102" s="4" t="s">
        <v>18</v>
      </c>
      <c r="I102" s="7" t="s">
        <v>93</v>
      </c>
    </row>
    <row r="103" spans="8:9" x14ac:dyDescent="0.25">
      <c r="H103" s="4" t="s">
        <v>29</v>
      </c>
      <c r="I103" s="7" t="s">
        <v>94</v>
      </c>
    </row>
    <row r="104" spans="8:9" x14ac:dyDescent="0.25">
      <c r="H104" s="4" t="s">
        <v>18</v>
      </c>
      <c r="I104" s="7" t="s">
        <v>93</v>
      </c>
    </row>
    <row r="105" spans="8:9" x14ac:dyDescent="0.25">
      <c r="H105" s="4" t="s">
        <v>29</v>
      </c>
      <c r="I105" s="7" t="s">
        <v>93</v>
      </c>
    </row>
    <row r="106" spans="8:9" x14ac:dyDescent="0.25">
      <c r="H106" s="4" t="s">
        <v>18</v>
      </c>
      <c r="I106" s="7" t="s">
        <v>93</v>
      </c>
    </row>
    <row r="107" spans="8:9" x14ac:dyDescent="0.25">
      <c r="H107" s="4" t="s">
        <v>29</v>
      </c>
      <c r="I107" s="7" t="s">
        <v>95</v>
      </c>
    </row>
    <row r="108" spans="8:9" x14ac:dyDescent="0.25">
      <c r="H108" s="4" t="s">
        <v>18</v>
      </c>
      <c r="I108" s="7" t="s">
        <v>93</v>
      </c>
    </row>
    <row r="109" spans="8:9" x14ac:dyDescent="0.25">
      <c r="H109" s="4" t="s">
        <v>18</v>
      </c>
      <c r="I109" s="7" t="s">
        <v>94</v>
      </c>
    </row>
    <row r="110" spans="8:9" x14ac:dyDescent="0.25">
      <c r="H110" s="4" t="s">
        <v>18</v>
      </c>
      <c r="I110" s="7" t="s">
        <v>94</v>
      </c>
    </row>
    <row r="111" spans="8:9" x14ac:dyDescent="0.25">
      <c r="H111" s="4" t="s">
        <v>29</v>
      </c>
      <c r="I111" s="7" t="s">
        <v>94</v>
      </c>
    </row>
    <row r="112" spans="8:9" x14ac:dyDescent="0.25">
      <c r="H112" s="4" t="s">
        <v>18</v>
      </c>
      <c r="I112" s="7" t="s">
        <v>95</v>
      </c>
    </row>
    <row r="113" spans="8:9" x14ac:dyDescent="0.25">
      <c r="H113" s="4" t="s">
        <v>18</v>
      </c>
      <c r="I113" s="7" t="s">
        <v>93</v>
      </c>
    </row>
    <row r="114" spans="8:9" x14ac:dyDescent="0.25">
      <c r="H114" s="4" t="s">
        <v>18</v>
      </c>
      <c r="I114" s="7" t="s">
        <v>94</v>
      </c>
    </row>
    <row r="115" spans="8:9" x14ac:dyDescent="0.25">
      <c r="H115" s="4" t="s">
        <v>18</v>
      </c>
      <c r="I115" s="7" t="s">
        <v>93</v>
      </c>
    </row>
    <row r="116" spans="8:9" x14ac:dyDescent="0.25">
      <c r="H116" s="4" t="s">
        <v>29</v>
      </c>
      <c r="I116" s="7" t="s">
        <v>93</v>
      </c>
    </row>
    <row r="117" spans="8:9" x14ac:dyDescent="0.25">
      <c r="H117" s="4" t="s">
        <v>29</v>
      </c>
      <c r="I117" s="7" t="s">
        <v>93</v>
      </c>
    </row>
    <row r="118" spans="8:9" x14ac:dyDescent="0.25">
      <c r="H118" s="4" t="s">
        <v>29</v>
      </c>
      <c r="I118" s="7" t="s">
        <v>94</v>
      </c>
    </row>
    <row r="119" spans="8:9" x14ac:dyDescent="0.25">
      <c r="H119" s="4" t="s">
        <v>29</v>
      </c>
      <c r="I119" s="7" t="s">
        <v>93</v>
      </c>
    </row>
    <row r="120" spans="8:9" x14ac:dyDescent="0.25">
      <c r="H120" s="4" t="s">
        <v>29</v>
      </c>
      <c r="I120" s="7" t="s">
        <v>93</v>
      </c>
    </row>
    <row r="121" spans="8:9" x14ac:dyDescent="0.25">
      <c r="H121" s="4" t="s">
        <v>18</v>
      </c>
      <c r="I121" s="7" t="s">
        <v>94</v>
      </c>
    </row>
    <row r="122" spans="8:9" x14ac:dyDescent="0.25">
      <c r="H122" s="4" t="s">
        <v>29</v>
      </c>
      <c r="I122" s="7" t="s">
        <v>93</v>
      </c>
    </row>
    <row r="123" spans="8:9" x14ac:dyDescent="0.25">
      <c r="H123" s="4" t="s">
        <v>18</v>
      </c>
      <c r="I123" s="7" t="s">
        <v>94</v>
      </c>
    </row>
    <row r="124" spans="8:9" x14ac:dyDescent="0.25">
      <c r="H124" s="4" t="s">
        <v>29</v>
      </c>
      <c r="I124" s="7" t="s">
        <v>93</v>
      </c>
    </row>
    <row r="125" spans="8:9" x14ac:dyDescent="0.25">
      <c r="H125" s="4" t="s">
        <v>18</v>
      </c>
      <c r="I125" s="7" t="s">
        <v>95</v>
      </c>
    </row>
    <row r="126" spans="8:9" x14ac:dyDescent="0.25">
      <c r="H126" s="4" t="s">
        <v>29</v>
      </c>
      <c r="I126" s="7" t="s">
        <v>94</v>
      </c>
    </row>
    <row r="127" spans="8:9" x14ac:dyDescent="0.25">
      <c r="H127" s="4" t="s">
        <v>29</v>
      </c>
      <c r="I127" s="7" t="s">
        <v>93</v>
      </c>
    </row>
    <row r="128" spans="8:9" x14ac:dyDescent="0.25">
      <c r="H128" s="4" t="s">
        <v>18</v>
      </c>
      <c r="I128" s="7" t="s">
        <v>94</v>
      </c>
    </row>
    <row r="129" spans="8:9" x14ac:dyDescent="0.25">
      <c r="H129" s="4" t="s">
        <v>29</v>
      </c>
      <c r="I129" s="7" t="s">
        <v>93</v>
      </c>
    </row>
    <row r="130" spans="8:9" x14ac:dyDescent="0.25">
      <c r="H130" s="4" t="s">
        <v>18</v>
      </c>
      <c r="I130" s="7" t="s">
        <v>93</v>
      </c>
    </row>
    <row r="131" spans="8:9" x14ac:dyDescent="0.25">
      <c r="H131" s="4" t="s">
        <v>29</v>
      </c>
      <c r="I131" s="7" t="s">
        <v>93</v>
      </c>
    </row>
    <row r="132" spans="8:9" x14ac:dyDescent="0.25">
      <c r="H132" s="4" t="s">
        <v>29</v>
      </c>
      <c r="I132" s="7" t="s">
        <v>94</v>
      </c>
    </row>
    <row r="133" spans="8:9" x14ac:dyDescent="0.25">
      <c r="H133" s="4" t="s">
        <v>29</v>
      </c>
      <c r="I133" s="7" t="s">
        <v>93</v>
      </c>
    </row>
    <row r="134" spans="8:9" x14ac:dyDescent="0.25">
      <c r="H134" s="4" t="s">
        <v>18</v>
      </c>
      <c r="I134" s="7" t="s">
        <v>93</v>
      </c>
    </row>
    <row r="135" spans="8:9" x14ac:dyDescent="0.25">
      <c r="H135" s="4" t="s">
        <v>18</v>
      </c>
      <c r="I135" s="7" t="s">
        <v>93</v>
      </c>
    </row>
    <row r="136" spans="8:9" x14ac:dyDescent="0.25">
      <c r="H136" s="4" t="s">
        <v>29</v>
      </c>
      <c r="I136" s="7" t="s">
        <v>93</v>
      </c>
    </row>
    <row r="137" spans="8:9" x14ac:dyDescent="0.25">
      <c r="H137" s="4" t="s">
        <v>29</v>
      </c>
      <c r="I137" s="7" t="s">
        <v>94</v>
      </c>
    </row>
    <row r="138" spans="8:9" x14ac:dyDescent="0.25">
      <c r="H138" s="4" t="s">
        <v>29</v>
      </c>
      <c r="I138" s="7" t="s">
        <v>95</v>
      </c>
    </row>
    <row r="139" spans="8:9" x14ac:dyDescent="0.25">
      <c r="H139" s="4" t="s">
        <v>18</v>
      </c>
      <c r="I139" s="7" t="s">
        <v>93</v>
      </c>
    </row>
    <row r="140" spans="8:9" x14ac:dyDescent="0.25">
      <c r="H140" s="4" t="s">
        <v>18</v>
      </c>
      <c r="I140" s="7" t="s">
        <v>93</v>
      </c>
    </row>
    <row r="141" spans="8:9" x14ac:dyDescent="0.25">
      <c r="H141" s="4" t="s">
        <v>18</v>
      </c>
      <c r="I141" s="7" t="s">
        <v>93</v>
      </c>
    </row>
    <row r="142" spans="8:9" x14ac:dyDescent="0.25">
      <c r="H142" s="4" t="s">
        <v>29</v>
      </c>
      <c r="I142" s="7" t="s">
        <v>93</v>
      </c>
    </row>
    <row r="143" spans="8:9" x14ac:dyDescent="0.25">
      <c r="H143" s="4" t="s">
        <v>18</v>
      </c>
      <c r="I143" s="7" t="s">
        <v>95</v>
      </c>
    </row>
    <row r="144" spans="8:9" x14ac:dyDescent="0.25">
      <c r="H144" s="4" t="s">
        <v>18</v>
      </c>
      <c r="I144" s="7" t="s">
        <v>93</v>
      </c>
    </row>
    <row r="145" spans="8:9" x14ac:dyDescent="0.25">
      <c r="H145" s="4" t="s">
        <v>29</v>
      </c>
      <c r="I145" s="7" t="s">
        <v>93</v>
      </c>
    </row>
    <row r="146" spans="8:9" x14ac:dyDescent="0.25">
      <c r="H146" s="4" t="s">
        <v>18</v>
      </c>
      <c r="I146" s="7" t="s">
        <v>93</v>
      </c>
    </row>
    <row r="147" spans="8:9" x14ac:dyDescent="0.25">
      <c r="H147" s="4" t="s">
        <v>29</v>
      </c>
      <c r="I147" s="7" t="s">
        <v>93</v>
      </c>
    </row>
    <row r="148" spans="8:9" x14ac:dyDescent="0.25">
      <c r="H148" s="4" t="s">
        <v>29</v>
      </c>
      <c r="I148" s="7" t="s">
        <v>95</v>
      </c>
    </row>
    <row r="149" spans="8:9" x14ac:dyDescent="0.25">
      <c r="H149" s="4" t="s">
        <v>29</v>
      </c>
      <c r="I149" s="7" t="s">
        <v>93</v>
      </c>
    </row>
    <row r="150" spans="8:9" x14ac:dyDescent="0.25">
      <c r="H150" s="4" t="s">
        <v>29</v>
      </c>
      <c r="I150" s="7" t="s">
        <v>93</v>
      </c>
    </row>
    <row r="151" spans="8:9" x14ac:dyDescent="0.25">
      <c r="H151" s="4" t="s">
        <v>29</v>
      </c>
      <c r="I151" s="7" t="s">
        <v>95</v>
      </c>
    </row>
  </sheetData>
  <mergeCells count="24">
    <mergeCell ref="B30:E30"/>
    <mergeCell ref="B18:E18"/>
    <mergeCell ref="B19:D19"/>
    <mergeCell ref="B20:D20"/>
    <mergeCell ref="B21:D21"/>
    <mergeCell ref="B22:E23"/>
    <mergeCell ref="B24:D24"/>
    <mergeCell ref="B25:D25"/>
    <mergeCell ref="B26:D26"/>
    <mergeCell ref="B27:D27"/>
    <mergeCell ref="B28:E28"/>
    <mergeCell ref="B29:E29"/>
    <mergeCell ref="B17:D17"/>
    <mergeCell ref="B2:E2"/>
    <mergeCell ref="B3:E3"/>
    <mergeCell ref="B4:E4"/>
    <mergeCell ref="B8:E8"/>
    <mergeCell ref="B10:E10"/>
    <mergeCell ref="B11:D11"/>
    <mergeCell ref="B12:D12"/>
    <mergeCell ref="B13:E13"/>
    <mergeCell ref="B14:E14"/>
    <mergeCell ref="B15:D15"/>
    <mergeCell ref="B16:D16"/>
  </mergeCells>
  <conditionalFormatting sqref="E12">
    <cfRule type="cellIs" dxfId="10" priority="3" stopIfTrue="1" operator="notEqual">
      <formula>""</formula>
    </cfRule>
  </conditionalFormatting>
  <conditionalFormatting sqref="E12">
    <cfRule type="cellIs" dxfId="9" priority="2" stopIfTrue="1" operator="notEqual">
      <formula>""</formula>
    </cfRule>
  </conditionalFormatting>
  <pageMargins left="0.7" right="0.7" top="0.75" bottom="0.75" header="0.3" footer="0.3"/>
  <pageSetup paperSize="9" orientation="portrait" r:id="rId3"/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16" workbookViewId="0">
      <selection activeCell="V29" sqref="V29"/>
    </sheetView>
  </sheetViews>
  <sheetFormatPr defaultRowHeight="15" x14ac:dyDescent="0.25"/>
  <cols>
    <col min="2" max="2" width="35.85546875" customWidth="1"/>
    <col min="3" max="3" width="14.7109375" customWidth="1"/>
    <col min="5" max="5" width="59.5703125" customWidth="1"/>
    <col min="9" max="9" width="29.140625" customWidth="1"/>
    <col min="10" max="10" width="18.42578125" customWidth="1"/>
    <col min="12" max="12" width="27" customWidth="1"/>
    <col min="13" max="13" width="23.28515625" customWidth="1"/>
    <col min="17" max="17" width="15.85546875" customWidth="1"/>
    <col min="18" max="18" width="30.28515625" customWidth="1"/>
    <col min="19" max="19" width="20.140625" customWidth="1"/>
    <col min="21" max="21" width="19.140625" customWidth="1"/>
    <col min="22" max="22" width="19.42578125" customWidth="1"/>
  </cols>
  <sheetData>
    <row r="1" spans="1:22" ht="16.5" thickBot="1" x14ac:dyDescent="0.3">
      <c r="A1" s="136" t="s">
        <v>228</v>
      </c>
      <c r="H1" s="125" t="s">
        <v>1</v>
      </c>
      <c r="I1" s="125" t="s">
        <v>92</v>
      </c>
      <c r="J1" s="125" t="s">
        <v>59</v>
      </c>
      <c r="Q1" s="125" t="s">
        <v>1</v>
      </c>
      <c r="R1" s="125" t="s">
        <v>92</v>
      </c>
      <c r="S1" s="125" t="s">
        <v>59</v>
      </c>
    </row>
    <row r="2" spans="1:22" x14ac:dyDescent="0.25">
      <c r="B2" s="173" t="s">
        <v>144</v>
      </c>
      <c r="C2" s="174"/>
      <c r="D2" s="174"/>
      <c r="E2" s="175"/>
      <c r="H2" s="4" t="s">
        <v>18</v>
      </c>
      <c r="I2" s="7" t="s">
        <v>237</v>
      </c>
      <c r="J2" s="4">
        <v>37</v>
      </c>
      <c r="L2" s="137" t="s">
        <v>242</v>
      </c>
      <c r="M2" s="128"/>
      <c r="Q2" s="4" t="s">
        <v>29</v>
      </c>
      <c r="R2" s="7" t="s">
        <v>93</v>
      </c>
      <c r="S2" s="4">
        <v>60</v>
      </c>
      <c r="U2" s="129" t="s">
        <v>243</v>
      </c>
      <c r="V2" s="129"/>
    </row>
    <row r="3" spans="1:22" x14ac:dyDescent="0.25">
      <c r="B3" s="176"/>
      <c r="C3" s="177"/>
      <c r="D3" s="177"/>
      <c r="E3" s="178"/>
      <c r="H3" s="4" t="s">
        <v>18</v>
      </c>
      <c r="I3" s="7" t="s">
        <v>237</v>
      </c>
      <c r="J3" s="4">
        <v>61</v>
      </c>
      <c r="L3" s="126"/>
      <c r="M3" s="126"/>
      <c r="Q3" s="4" t="s">
        <v>29</v>
      </c>
      <c r="R3" s="7" t="s">
        <v>93</v>
      </c>
      <c r="S3" s="4">
        <v>98</v>
      </c>
      <c r="U3" s="126"/>
      <c r="V3" s="126"/>
    </row>
    <row r="4" spans="1:22" x14ac:dyDescent="0.25">
      <c r="B4" s="179" t="s">
        <v>121</v>
      </c>
      <c r="C4" s="180"/>
      <c r="D4" s="180"/>
      <c r="E4" s="181"/>
      <c r="H4" s="4" t="s">
        <v>18</v>
      </c>
      <c r="I4" s="7" t="s">
        <v>237</v>
      </c>
      <c r="J4" s="4">
        <v>55</v>
      </c>
      <c r="L4" s="130" t="s">
        <v>89</v>
      </c>
      <c r="M4" s="132">
        <v>66.599999999999994</v>
      </c>
      <c r="Q4" s="4" t="s">
        <v>29</v>
      </c>
      <c r="R4" s="7" t="s">
        <v>93</v>
      </c>
      <c r="S4" s="4">
        <v>55</v>
      </c>
      <c r="U4" s="130" t="s">
        <v>89</v>
      </c>
      <c r="V4" s="132">
        <v>71</v>
      </c>
    </row>
    <row r="5" spans="1:22" ht="15.75" x14ac:dyDescent="0.3">
      <c r="B5" s="56" t="s">
        <v>125</v>
      </c>
      <c r="C5" s="57" t="s">
        <v>148</v>
      </c>
      <c r="D5" s="57" t="s">
        <v>220</v>
      </c>
      <c r="E5" s="58">
        <f>E6</f>
        <v>0</v>
      </c>
      <c r="H5" s="4" t="s">
        <v>18</v>
      </c>
      <c r="I5" s="7" t="s">
        <v>237</v>
      </c>
      <c r="J5" s="4">
        <v>65</v>
      </c>
      <c r="L5" s="130" t="s">
        <v>96</v>
      </c>
      <c r="M5" s="132">
        <v>4.9606939885952288</v>
      </c>
      <c r="Q5" s="4" t="s">
        <v>29</v>
      </c>
      <c r="R5" s="7" t="s">
        <v>93</v>
      </c>
      <c r="S5" s="4">
        <v>95</v>
      </c>
      <c r="U5" s="130" t="s">
        <v>96</v>
      </c>
      <c r="V5" s="132">
        <v>4.3968794638479505</v>
      </c>
    </row>
    <row r="6" spans="1:22" ht="15.75" x14ac:dyDescent="0.3">
      <c r="B6" s="56" t="s">
        <v>131</v>
      </c>
      <c r="C6" s="57" t="s">
        <v>148</v>
      </c>
      <c r="D6" s="60" t="s">
        <v>119</v>
      </c>
      <c r="E6" s="61">
        <v>0</v>
      </c>
      <c r="H6" s="4" t="s">
        <v>18</v>
      </c>
      <c r="I6" s="7" t="s">
        <v>237</v>
      </c>
      <c r="J6" s="4">
        <v>50</v>
      </c>
      <c r="L6" s="130" t="s">
        <v>186</v>
      </c>
      <c r="M6" s="132">
        <v>61</v>
      </c>
      <c r="Q6" s="4" t="s">
        <v>29</v>
      </c>
      <c r="R6" s="7" t="s">
        <v>93</v>
      </c>
      <c r="S6" s="4">
        <v>98</v>
      </c>
      <c r="U6" s="130" t="s">
        <v>186</v>
      </c>
      <c r="V6" s="132">
        <v>70</v>
      </c>
    </row>
    <row r="7" spans="1:22" x14ac:dyDescent="0.25">
      <c r="B7" s="63" t="s">
        <v>133</v>
      </c>
      <c r="C7" s="64"/>
      <c r="D7" s="64"/>
      <c r="E7" s="65" t="str">
        <f>IF(D6="&lt;","Lower",IF(D6="&gt;","Upper","Two"))</f>
        <v>Upper</v>
      </c>
      <c r="H7" s="4" t="s">
        <v>18</v>
      </c>
      <c r="I7" s="7" t="s">
        <v>237</v>
      </c>
      <c r="J7" s="4">
        <v>50</v>
      </c>
      <c r="L7" s="130" t="s">
        <v>187</v>
      </c>
      <c r="M7" s="132">
        <v>50</v>
      </c>
      <c r="Q7" s="4" t="s">
        <v>29</v>
      </c>
      <c r="R7" s="7" t="s">
        <v>93</v>
      </c>
      <c r="S7" s="5">
        <v>88</v>
      </c>
      <c r="U7" s="130" t="s">
        <v>187</v>
      </c>
      <c r="V7" s="132">
        <v>78</v>
      </c>
    </row>
    <row r="8" spans="1:22" x14ac:dyDescent="0.25">
      <c r="B8" s="179" t="s">
        <v>134</v>
      </c>
      <c r="C8" s="180"/>
      <c r="D8" s="180"/>
      <c r="E8" s="181"/>
      <c r="H8" s="4" t="s">
        <v>18</v>
      </c>
      <c r="I8" s="7" t="s">
        <v>237</v>
      </c>
      <c r="J8" s="4">
        <v>74</v>
      </c>
      <c r="L8" s="130" t="s">
        <v>188</v>
      </c>
      <c r="M8" s="132">
        <v>33.277346922220495</v>
      </c>
      <c r="Q8" s="4" t="s">
        <v>29</v>
      </c>
      <c r="R8" s="7" t="s">
        <v>93</v>
      </c>
      <c r="S8" s="4">
        <v>74</v>
      </c>
      <c r="U8" s="130" t="s">
        <v>188</v>
      </c>
      <c r="V8" s="132">
        <v>31.400000000000002</v>
      </c>
    </row>
    <row r="9" spans="1:22" x14ac:dyDescent="0.25">
      <c r="B9" s="67"/>
      <c r="C9" s="68"/>
      <c r="D9" s="69" t="s">
        <v>135</v>
      </c>
      <c r="E9" s="70">
        <v>0.05</v>
      </c>
      <c r="H9" s="4" t="s">
        <v>18</v>
      </c>
      <c r="I9" s="7" t="s">
        <v>237</v>
      </c>
      <c r="J9" s="4">
        <v>90</v>
      </c>
      <c r="L9" s="130" t="s">
        <v>189</v>
      </c>
      <c r="M9" s="132">
        <v>1107.3818181818178</v>
      </c>
      <c r="Q9" s="4" t="s">
        <v>29</v>
      </c>
      <c r="R9" s="7" t="s">
        <v>93</v>
      </c>
      <c r="S9" s="4">
        <v>61</v>
      </c>
      <c r="U9" s="130" t="s">
        <v>189</v>
      </c>
      <c r="V9" s="132">
        <v>985.96</v>
      </c>
    </row>
    <row r="10" spans="1:22" x14ac:dyDescent="0.25">
      <c r="B10" s="179" t="s">
        <v>136</v>
      </c>
      <c r="C10" s="180"/>
      <c r="D10" s="180"/>
      <c r="E10" s="181"/>
      <c r="H10" s="4" t="s">
        <v>18</v>
      </c>
      <c r="I10" s="7" t="s">
        <v>237</v>
      </c>
      <c r="J10" s="4">
        <v>51</v>
      </c>
      <c r="L10" s="130" t="s">
        <v>190</v>
      </c>
      <c r="M10" s="132">
        <v>8.4893959056419952</v>
      </c>
      <c r="Q10" s="4" t="s">
        <v>29</v>
      </c>
      <c r="R10" s="7" t="s">
        <v>93</v>
      </c>
      <c r="S10" s="4">
        <v>99</v>
      </c>
      <c r="U10" s="130" t="s">
        <v>190</v>
      </c>
      <c r="V10" s="132">
        <v>0.40918911440108108</v>
      </c>
    </row>
    <row r="11" spans="1:22" x14ac:dyDescent="0.25">
      <c r="B11" s="182" t="s">
        <v>107</v>
      </c>
      <c r="C11" s="183"/>
      <c r="D11" s="183"/>
      <c r="E11" s="71">
        <v>94</v>
      </c>
      <c r="H11" s="4" t="s">
        <v>18</v>
      </c>
      <c r="I11" s="7" t="s">
        <v>237</v>
      </c>
      <c r="J11" s="4">
        <v>81</v>
      </c>
      <c r="L11" s="130" t="s">
        <v>191</v>
      </c>
      <c r="M11" s="132">
        <v>2.2371829596494233</v>
      </c>
      <c r="Q11" s="4" t="s">
        <v>29</v>
      </c>
      <c r="R11" s="7" t="s">
        <v>93</v>
      </c>
      <c r="S11" s="4">
        <v>70</v>
      </c>
      <c r="U11" s="130" t="s">
        <v>191</v>
      </c>
      <c r="V11" s="132">
        <v>0.42098150190378381</v>
      </c>
    </row>
    <row r="12" spans="1:22" x14ac:dyDescent="0.25">
      <c r="B12" s="182" t="str">
        <f>IF(D5="=","Lower Critical Value","Critical Value")</f>
        <v>Critical Value</v>
      </c>
      <c r="C12" s="183"/>
      <c r="D12" s="183"/>
      <c r="E12" s="72">
        <f>IF(E7="Two",-(TINV(E9,E11)),IF(E7="Lower",-(TINV(E9*2,E11)),TINV(E9*2,E11)))</f>
        <v>1.6612258552965111</v>
      </c>
      <c r="H12" s="4" t="s">
        <v>18</v>
      </c>
      <c r="I12" s="7" t="s">
        <v>237</v>
      </c>
      <c r="J12" s="4">
        <v>55</v>
      </c>
      <c r="L12" s="130" t="s">
        <v>192</v>
      </c>
      <c r="M12" s="132">
        <v>205</v>
      </c>
      <c r="Q12" s="4" t="s">
        <v>29</v>
      </c>
      <c r="R12" s="7" t="s">
        <v>93</v>
      </c>
      <c r="S12" s="4">
        <v>54</v>
      </c>
      <c r="U12" s="130" t="s">
        <v>192</v>
      </c>
      <c r="V12" s="132">
        <v>150</v>
      </c>
    </row>
    <row r="13" spans="1:22" x14ac:dyDescent="0.25">
      <c r="B13" s="187" t="str">
        <f>IF(D5="=","Upper Critical Value","")</f>
        <v/>
      </c>
      <c r="C13" s="185"/>
      <c r="D13" s="186"/>
      <c r="E13" s="73" t="str">
        <f>IF(D5="=",-E12,"")</f>
        <v/>
      </c>
      <c r="H13" s="4" t="s">
        <v>18</v>
      </c>
      <c r="I13" s="7" t="s">
        <v>237</v>
      </c>
      <c r="J13" s="5">
        <v>60</v>
      </c>
      <c r="L13" s="130" t="s">
        <v>193</v>
      </c>
      <c r="M13" s="132">
        <v>11</v>
      </c>
      <c r="Q13" s="4" t="s">
        <v>29</v>
      </c>
      <c r="R13" s="7" t="s">
        <v>93</v>
      </c>
      <c r="S13" s="4">
        <v>95</v>
      </c>
      <c r="U13" s="130" t="s">
        <v>193</v>
      </c>
      <c r="V13" s="132">
        <v>16</v>
      </c>
    </row>
    <row r="14" spans="1:22" x14ac:dyDescent="0.25">
      <c r="B14" s="179" t="s">
        <v>152</v>
      </c>
      <c r="C14" s="180"/>
      <c r="D14" s="180"/>
      <c r="E14" s="181"/>
      <c r="H14" s="4" t="s">
        <v>18</v>
      </c>
      <c r="I14" s="7" t="s">
        <v>237</v>
      </c>
      <c r="J14" s="4">
        <v>50</v>
      </c>
      <c r="L14" s="130" t="s">
        <v>194</v>
      </c>
      <c r="M14" s="132">
        <v>216</v>
      </c>
      <c r="Q14" s="4" t="s">
        <v>29</v>
      </c>
      <c r="R14" s="7" t="s">
        <v>93</v>
      </c>
      <c r="S14" s="4">
        <v>70</v>
      </c>
      <c r="U14" s="130" t="s">
        <v>194</v>
      </c>
      <c r="V14" s="132">
        <v>166</v>
      </c>
    </row>
    <row r="15" spans="1:22" x14ac:dyDescent="0.25">
      <c r="B15" s="188" t="s">
        <v>235</v>
      </c>
      <c r="C15" s="189"/>
      <c r="D15" s="189"/>
      <c r="E15" s="190"/>
      <c r="H15" s="4" t="s">
        <v>18</v>
      </c>
      <c r="I15" s="7" t="s">
        <v>237</v>
      </c>
      <c r="J15" s="4">
        <v>55</v>
      </c>
      <c r="L15" s="130" t="s">
        <v>195</v>
      </c>
      <c r="M15" s="132">
        <v>2997</v>
      </c>
      <c r="Q15" s="4" t="s">
        <v>29</v>
      </c>
      <c r="R15" s="7" t="s">
        <v>93</v>
      </c>
      <c r="S15" s="4">
        <v>78</v>
      </c>
      <c r="U15" s="130" t="s">
        <v>195</v>
      </c>
      <c r="V15" s="132">
        <v>3621</v>
      </c>
    </row>
    <row r="16" spans="1:22" ht="15.75" thickBot="1" x14ac:dyDescent="0.3">
      <c r="B16" s="187" t="s">
        <v>99</v>
      </c>
      <c r="C16" s="185"/>
      <c r="D16" s="186"/>
      <c r="E16" s="70">
        <v>31.4</v>
      </c>
      <c r="H16" s="4" t="s">
        <v>18</v>
      </c>
      <c r="I16" s="7" t="s">
        <v>237</v>
      </c>
      <c r="J16" s="4">
        <v>49</v>
      </c>
      <c r="L16" s="131" t="s">
        <v>196</v>
      </c>
      <c r="M16" s="133">
        <v>45</v>
      </c>
      <c r="Q16" s="4" t="s">
        <v>29</v>
      </c>
      <c r="R16" s="7" t="s">
        <v>93</v>
      </c>
      <c r="S16" s="4">
        <v>75</v>
      </c>
      <c r="U16" s="131" t="s">
        <v>196</v>
      </c>
      <c r="V16" s="133">
        <v>51</v>
      </c>
    </row>
    <row r="17" spans="2:22" x14ac:dyDescent="0.25">
      <c r="B17" s="187" t="s">
        <v>101</v>
      </c>
      <c r="C17" s="185"/>
      <c r="D17" s="186"/>
      <c r="E17" s="70">
        <v>71</v>
      </c>
      <c r="H17" s="4" t="s">
        <v>18</v>
      </c>
      <c r="I17" s="7" t="s">
        <v>237</v>
      </c>
      <c r="J17" s="4">
        <v>62</v>
      </c>
      <c r="L17" s="130" t="s">
        <v>197</v>
      </c>
      <c r="M17">
        <f>_xlfn.QUARTILE.INC(J2:J46,1)</f>
        <v>50</v>
      </c>
      <c r="Q17" s="4" t="s">
        <v>29</v>
      </c>
      <c r="R17" s="7" t="s">
        <v>93</v>
      </c>
      <c r="S17" s="4">
        <v>96</v>
      </c>
      <c r="U17" s="130" t="s">
        <v>197</v>
      </c>
      <c r="V17">
        <f>_xlfn.QUARTILE.INC(S2:S52,1)</f>
        <v>52</v>
      </c>
    </row>
    <row r="18" spans="2:22" x14ac:dyDescent="0.25">
      <c r="B18" s="187" t="s">
        <v>100</v>
      </c>
      <c r="C18" s="185"/>
      <c r="D18" s="186"/>
      <c r="E18" s="61">
        <v>51</v>
      </c>
      <c r="H18" s="4" t="s">
        <v>18</v>
      </c>
      <c r="I18" s="7" t="s">
        <v>237</v>
      </c>
      <c r="J18" s="4">
        <v>50</v>
      </c>
      <c r="L18" s="130" t="s">
        <v>198</v>
      </c>
      <c r="M18">
        <f>_xlfn.QUARTILE.INC(J2:J46,3)</f>
        <v>77</v>
      </c>
      <c r="Q18" s="4" t="s">
        <v>29</v>
      </c>
      <c r="R18" s="7" t="s">
        <v>93</v>
      </c>
      <c r="S18" s="4">
        <v>117</v>
      </c>
      <c r="U18" s="130" t="s">
        <v>198</v>
      </c>
      <c r="V18">
        <f>_xlfn.QUARTILE.INC(S2:S52,3)</f>
        <v>95</v>
      </c>
    </row>
    <row r="19" spans="2:22" x14ac:dyDescent="0.25">
      <c r="B19" s="188" t="s">
        <v>236</v>
      </c>
      <c r="C19" s="189"/>
      <c r="D19" s="189"/>
      <c r="E19" s="190"/>
      <c r="H19" s="4" t="s">
        <v>18</v>
      </c>
      <c r="I19" s="7" t="s">
        <v>237</v>
      </c>
      <c r="J19" s="4">
        <v>86</v>
      </c>
      <c r="L19" s="130" t="s">
        <v>199</v>
      </c>
      <c r="M19">
        <f>M18-M17</f>
        <v>27</v>
      </c>
      <c r="Q19" s="4" t="s">
        <v>29</v>
      </c>
      <c r="R19" s="7" t="s">
        <v>93</v>
      </c>
      <c r="S19" s="4">
        <v>64</v>
      </c>
      <c r="U19" s="130" t="s">
        <v>199</v>
      </c>
      <c r="V19">
        <f>V18-V17</f>
        <v>43</v>
      </c>
    </row>
    <row r="20" spans="2:22" x14ac:dyDescent="0.25">
      <c r="B20" s="187" t="s">
        <v>99</v>
      </c>
      <c r="C20" s="185"/>
      <c r="D20" s="186"/>
      <c r="E20" s="70">
        <v>33.28</v>
      </c>
      <c r="H20" s="4" t="s">
        <v>18</v>
      </c>
      <c r="I20" s="7" t="s">
        <v>237</v>
      </c>
      <c r="J20" s="5">
        <v>71</v>
      </c>
      <c r="L20" s="130" t="s">
        <v>200</v>
      </c>
      <c r="M20">
        <f>M17-1.5*M19</f>
        <v>9.5</v>
      </c>
      <c r="Q20" s="4" t="s">
        <v>29</v>
      </c>
      <c r="R20" s="7" t="s">
        <v>93</v>
      </c>
      <c r="S20" s="4">
        <v>78</v>
      </c>
      <c r="U20" s="130" t="s">
        <v>200</v>
      </c>
      <c r="V20">
        <f>V17-1.5*V19</f>
        <v>-12.5</v>
      </c>
    </row>
    <row r="21" spans="2:22" x14ac:dyDescent="0.25">
      <c r="B21" s="187" t="s">
        <v>101</v>
      </c>
      <c r="C21" s="185"/>
      <c r="D21" s="186"/>
      <c r="E21" s="70">
        <v>66.599999999999994</v>
      </c>
      <c r="H21" s="4" t="s">
        <v>18</v>
      </c>
      <c r="I21" s="7" t="s">
        <v>237</v>
      </c>
      <c r="J21" s="4">
        <v>11</v>
      </c>
      <c r="L21" s="130" t="s">
        <v>201</v>
      </c>
      <c r="M21">
        <f>M18+1.5*M19</f>
        <v>117.5</v>
      </c>
      <c r="Q21" s="4" t="s">
        <v>29</v>
      </c>
      <c r="R21" s="7" t="s">
        <v>93</v>
      </c>
      <c r="S21" s="4">
        <v>71</v>
      </c>
      <c r="U21" s="130" t="s">
        <v>201</v>
      </c>
      <c r="V21">
        <f>V18+1.5*V19</f>
        <v>159.5</v>
      </c>
    </row>
    <row r="22" spans="2:22" x14ac:dyDescent="0.25">
      <c r="B22" s="187" t="s">
        <v>100</v>
      </c>
      <c r="C22" s="185"/>
      <c r="D22" s="186"/>
      <c r="E22" s="61">
        <v>45</v>
      </c>
      <c r="H22" s="4" t="s">
        <v>18</v>
      </c>
      <c r="I22" s="7" t="s">
        <v>237</v>
      </c>
      <c r="J22" s="4">
        <v>40</v>
      </c>
      <c r="L22" s="223" t="s">
        <v>202</v>
      </c>
      <c r="M22" s="224" t="s">
        <v>21</v>
      </c>
      <c r="Q22" s="4" t="s">
        <v>29</v>
      </c>
      <c r="R22" s="7" t="s">
        <v>93</v>
      </c>
      <c r="S22" s="4">
        <v>77</v>
      </c>
      <c r="U22" s="223" t="s">
        <v>202</v>
      </c>
      <c r="V22" s="224" t="s">
        <v>21</v>
      </c>
    </row>
    <row r="23" spans="2:22" x14ac:dyDescent="0.25">
      <c r="B23" s="191"/>
      <c r="C23" s="192"/>
      <c r="D23" s="192"/>
      <c r="E23" s="193"/>
      <c r="H23" s="4" t="s">
        <v>18</v>
      </c>
      <c r="I23" s="7" t="s">
        <v>237</v>
      </c>
      <c r="J23" s="4">
        <v>72</v>
      </c>
      <c r="Q23" s="4" t="s">
        <v>29</v>
      </c>
      <c r="R23" s="7" t="s">
        <v>93</v>
      </c>
      <c r="S23" s="4">
        <v>78</v>
      </c>
    </row>
    <row r="24" spans="2:22" x14ac:dyDescent="0.25">
      <c r="B24" s="187" t="s">
        <v>159</v>
      </c>
      <c r="C24" s="185"/>
      <c r="D24" s="186"/>
      <c r="E24" s="76">
        <f>((E18-1)*E16^2+(E22-1)*E20^2)/E11</f>
        <v>1042.8783999999998</v>
      </c>
      <c r="H24" s="4" t="s">
        <v>18</v>
      </c>
      <c r="I24" s="7" t="s">
        <v>237</v>
      </c>
      <c r="J24" s="4">
        <v>82</v>
      </c>
      <c r="Q24" s="4" t="s">
        <v>29</v>
      </c>
      <c r="R24" s="7" t="s">
        <v>93</v>
      </c>
      <c r="S24" s="4">
        <v>83</v>
      </c>
    </row>
    <row r="25" spans="2:22" x14ac:dyDescent="0.25">
      <c r="B25" s="182" t="s">
        <v>105</v>
      </c>
      <c r="C25" s="183"/>
      <c r="D25" s="183"/>
      <c r="E25" s="74">
        <f>SQRT(E24*(1/E18+1/E22))</f>
        <v>6.6048218472557547</v>
      </c>
      <c r="H25" s="4" t="s">
        <v>18</v>
      </c>
      <c r="I25" s="7" t="s">
        <v>237</v>
      </c>
      <c r="J25" s="4">
        <v>50</v>
      </c>
      <c r="Q25" s="4" t="s">
        <v>29</v>
      </c>
      <c r="R25" s="7" t="s">
        <v>93</v>
      </c>
      <c r="S25" s="4">
        <v>79</v>
      </c>
    </row>
    <row r="26" spans="2:22" x14ac:dyDescent="0.25">
      <c r="B26" s="194" t="s">
        <v>141</v>
      </c>
      <c r="C26" s="195"/>
      <c r="D26" s="195"/>
      <c r="E26" s="75">
        <f>((E17-E21)-E5)/E25</f>
        <v>0.66617996696279813</v>
      </c>
      <c r="H26" s="4" t="s">
        <v>18</v>
      </c>
      <c r="I26" s="7" t="s">
        <v>237</v>
      </c>
      <c r="J26" s="5">
        <v>45</v>
      </c>
      <c r="Q26" s="4" t="s">
        <v>29</v>
      </c>
      <c r="R26" s="7" t="s">
        <v>93</v>
      </c>
      <c r="S26" s="5">
        <v>87</v>
      </c>
    </row>
    <row r="27" spans="2:22" x14ac:dyDescent="0.25">
      <c r="B27" s="182" t="s">
        <v>142</v>
      </c>
      <c r="C27" s="183"/>
      <c r="D27" s="183"/>
      <c r="E27" s="75">
        <f>IF(D5="=",TDIST(ABS(E26),E11,2),TDIST(ABS(E26),E11,1))</f>
        <v>0.25346386845116131</v>
      </c>
      <c r="H27" s="4" t="s">
        <v>18</v>
      </c>
      <c r="I27" s="7" t="s">
        <v>237</v>
      </c>
      <c r="J27" s="4">
        <v>49</v>
      </c>
      <c r="Q27" s="4" t="s">
        <v>29</v>
      </c>
      <c r="R27" s="7" t="s">
        <v>93</v>
      </c>
      <c r="S27" s="4">
        <v>25</v>
      </c>
    </row>
    <row r="28" spans="2:22" x14ac:dyDescent="0.25">
      <c r="B28" s="191"/>
      <c r="C28" s="192"/>
      <c r="D28" s="192"/>
      <c r="E28" s="193"/>
      <c r="H28" s="4" t="s">
        <v>18</v>
      </c>
      <c r="I28" s="7" t="s">
        <v>237</v>
      </c>
      <c r="J28" s="4">
        <v>121</v>
      </c>
      <c r="Q28" s="4" t="s">
        <v>29</v>
      </c>
      <c r="R28" s="7" t="s">
        <v>93</v>
      </c>
      <c r="S28" s="4">
        <v>50</v>
      </c>
    </row>
    <row r="29" spans="2:22" x14ac:dyDescent="0.25">
      <c r="B29" s="179" t="s">
        <v>143</v>
      </c>
      <c r="C29" s="180"/>
      <c r="D29" s="180"/>
      <c r="E29" s="181"/>
      <c r="H29" s="4" t="s">
        <v>18</v>
      </c>
      <c r="I29" s="7" t="s">
        <v>237</v>
      </c>
      <c r="J29" s="4">
        <v>68</v>
      </c>
      <c r="Q29" s="4" t="s">
        <v>29</v>
      </c>
      <c r="R29" s="7" t="s">
        <v>93</v>
      </c>
      <c r="S29" s="4">
        <v>20</v>
      </c>
    </row>
    <row r="30" spans="2:22" ht="15.75" thickBot="1" x14ac:dyDescent="0.3">
      <c r="B30" s="202" t="str">
        <f>IF(E27&lt;E9,"Reject Null Hypothesis", "Fail to reject Null Hypothesis")</f>
        <v>Fail to reject Null Hypothesis</v>
      </c>
      <c r="C30" s="203"/>
      <c r="D30" s="203"/>
      <c r="E30" s="204"/>
      <c r="H30" s="4" t="s">
        <v>18</v>
      </c>
      <c r="I30" s="7" t="s">
        <v>237</v>
      </c>
      <c r="J30" s="4">
        <v>66</v>
      </c>
      <c r="Q30" s="4" t="s">
        <v>29</v>
      </c>
      <c r="R30" s="7" t="s">
        <v>93</v>
      </c>
      <c r="S30" s="4">
        <v>166</v>
      </c>
    </row>
    <row r="31" spans="2:22" x14ac:dyDescent="0.25">
      <c r="H31" s="4" t="s">
        <v>18</v>
      </c>
      <c r="I31" s="7" t="s">
        <v>237</v>
      </c>
      <c r="J31" s="4">
        <v>79</v>
      </c>
      <c r="Q31" s="4" t="s">
        <v>29</v>
      </c>
      <c r="R31" s="7" t="s">
        <v>93</v>
      </c>
      <c r="S31" s="4">
        <v>58</v>
      </c>
    </row>
    <row r="32" spans="2:22" x14ac:dyDescent="0.25">
      <c r="H32" s="4" t="s">
        <v>18</v>
      </c>
      <c r="I32" s="7" t="s">
        <v>237</v>
      </c>
      <c r="J32" s="4">
        <v>20</v>
      </c>
      <c r="Q32" s="4" t="s">
        <v>29</v>
      </c>
      <c r="R32" s="7" t="s">
        <v>93</v>
      </c>
      <c r="S32" s="4">
        <v>128</v>
      </c>
    </row>
    <row r="33" spans="8:19" x14ac:dyDescent="0.25">
      <c r="H33" s="4" t="s">
        <v>18</v>
      </c>
      <c r="I33" s="7" t="s">
        <v>237</v>
      </c>
      <c r="J33" s="4">
        <v>131</v>
      </c>
      <c r="Q33" s="4" t="s">
        <v>29</v>
      </c>
      <c r="R33" s="7" t="s">
        <v>93</v>
      </c>
      <c r="S33" s="4">
        <v>68</v>
      </c>
    </row>
    <row r="34" spans="8:19" x14ac:dyDescent="0.25">
      <c r="H34" s="4" t="s">
        <v>18</v>
      </c>
      <c r="I34" s="7" t="s">
        <v>237</v>
      </c>
      <c r="J34" s="4">
        <v>62</v>
      </c>
      <c r="Q34" s="4" t="s">
        <v>29</v>
      </c>
      <c r="R34" s="7" t="s">
        <v>93</v>
      </c>
      <c r="S34" s="4">
        <v>44</v>
      </c>
    </row>
    <row r="35" spans="8:19" x14ac:dyDescent="0.25">
      <c r="H35" s="4" t="s">
        <v>18</v>
      </c>
      <c r="I35" s="7" t="s">
        <v>237</v>
      </c>
      <c r="J35" s="4">
        <v>40</v>
      </c>
      <c r="Q35" s="4" t="s">
        <v>29</v>
      </c>
      <c r="R35" s="7" t="s">
        <v>93</v>
      </c>
      <c r="S35" s="4">
        <v>20</v>
      </c>
    </row>
    <row r="36" spans="8:19" x14ac:dyDescent="0.25">
      <c r="H36" s="4" t="s">
        <v>18</v>
      </c>
      <c r="I36" s="7" t="s">
        <v>237</v>
      </c>
      <c r="J36" s="4">
        <v>57</v>
      </c>
      <c r="Q36" s="4" t="s">
        <v>29</v>
      </c>
      <c r="R36" s="7" t="s">
        <v>93</v>
      </c>
      <c r="S36" s="4">
        <v>28</v>
      </c>
    </row>
    <row r="37" spans="8:19" x14ac:dyDescent="0.25">
      <c r="H37" s="4" t="s">
        <v>18</v>
      </c>
      <c r="I37" s="7" t="s">
        <v>237</v>
      </c>
      <c r="J37" s="4">
        <v>102</v>
      </c>
      <c r="Q37" s="4" t="s">
        <v>29</v>
      </c>
      <c r="R37" s="7" t="s">
        <v>93</v>
      </c>
      <c r="S37" s="4">
        <v>106</v>
      </c>
    </row>
    <row r="38" spans="8:19" x14ac:dyDescent="0.25">
      <c r="H38" s="4" t="s">
        <v>18</v>
      </c>
      <c r="I38" s="7" t="s">
        <v>237</v>
      </c>
      <c r="J38" s="4">
        <v>111</v>
      </c>
      <c r="Q38" s="4" t="s">
        <v>29</v>
      </c>
      <c r="R38" s="7" t="s">
        <v>93</v>
      </c>
      <c r="S38" s="4">
        <v>61</v>
      </c>
    </row>
    <row r="39" spans="8:19" x14ac:dyDescent="0.25">
      <c r="H39" s="4" t="s">
        <v>18</v>
      </c>
      <c r="I39" s="7" t="s">
        <v>237</v>
      </c>
      <c r="J39" s="4">
        <v>32</v>
      </c>
      <c r="Q39" s="4" t="s">
        <v>29</v>
      </c>
      <c r="R39" s="7" t="s">
        <v>93</v>
      </c>
      <c r="S39" s="4">
        <v>16</v>
      </c>
    </row>
    <row r="40" spans="8:19" x14ac:dyDescent="0.25">
      <c r="H40" s="4" t="s">
        <v>18</v>
      </c>
      <c r="I40" s="7" t="s">
        <v>237</v>
      </c>
      <c r="J40" s="4">
        <v>216</v>
      </c>
      <c r="Q40" s="4" t="s">
        <v>29</v>
      </c>
      <c r="R40" s="7" t="s">
        <v>93</v>
      </c>
      <c r="S40" s="4">
        <v>31</v>
      </c>
    </row>
    <row r="41" spans="8:19" x14ac:dyDescent="0.25">
      <c r="H41" s="4" t="s">
        <v>18</v>
      </c>
      <c r="I41" s="7" t="s">
        <v>237</v>
      </c>
      <c r="J41" s="4">
        <v>58</v>
      </c>
      <c r="Q41" s="4" t="s">
        <v>29</v>
      </c>
      <c r="R41" s="7" t="s">
        <v>93</v>
      </c>
      <c r="S41" s="4">
        <v>40</v>
      </c>
    </row>
    <row r="42" spans="8:19" x14ac:dyDescent="0.25">
      <c r="H42" s="4" t="s">
        <v>18</v>
      </c>
      <c r="I42" s="7" t="s">
        <v>237</v>
      </c>
      <c r="J42" s="4">
        <v>77</v>
      </c>
      <c r="Q42" s="4" t="s">
        <v>29</v>
      </c>
      <c r="R42" s="7" t="s">
        <v>93</v>
      </c>
      <c r="S42" s="4">
        <v>123</v>
      </c>
    </row>
    <row r="43" spans="8:19" x14ac:dyDescent="0.25">
      <c r="H43" s="4" t="s">
        <v>18</v>
      </c>
      <c r="I43" s="7" t="s">
        <v>237</v>
      </c>
      <c r="J43" s="4">
        <v>70</v>
      </c>
      <c r="Q43" s="4" t="s">
        <v>29</v>
      </c>
      <c r="R43" s="7" t="s">
        <v>93</v>
      </c>
      <c r="S43" s="4">
        <v>101</v>
      </c>
    </row>
    <row r="44" spans="8:19" x14ac:dyDescent="0.25">
      <c r="H44" s="4" t="s">
        <v>18</v>
      </c>
      <c r="I44" s="7" t="s">
        <v>237</v>
      </c>
      <c r="J44" s="4">
        <v>61</v>
      </c>
      <c r="Q44" s="4" t="s">
        <v>29</v>
      </c>
      <c r="R44" s="7" t="s">
        <v>93</v>
      </c>
      <c r="S44" s="4">
        <v>30</v>
      </c>
    </row>
    <row r="45" spans="8:19" x14ac:dyDescent="0.25">
      <c r="H45" s="4" t="s">
        <v>18</v>
      </c>
      <c r="I45" s="7" t="s">
        <v>237</v>
      </c>
      <c r="J45" s="4">
        <v>95</v>
      </c>
      <c r="Q45" s="4" t="s">
        <v>29</v>
      </c>
      <c r="R45" s="7" t="s">
        <v>93</v>
      </c>
      <c r="S45" s="4">
        <v>47</v>
      </c>
    </row>
    <row r="46" spans="8:19" x14ac:dyDescent="0.25">
      <c r="H46" s="4" t="s">
        <v>18</v>
      </c>
      <c r="I46" s="7" t="s">
        <v>237</v>
      </c>
      <c r="J46" s="4">
        <v>30</v>
      </c>
      <c r="Q46" s="4" t="s">
        <v>29</v>
      </c>
      <c r="R46" s="7" t="s">
        <v>93</v>
      </c>
      <c r="S46" s="4">
        <v>59</v>
      </c>
    </row>
    <row r="47" spans="8:19" x14ac:dyDescent="0.25">
      <c r="Q47" s="4" t="s">
        <v>29</v>
      </c>
      <c r="R47" s="7" t="s">
        <v>93</v>
      </c>
      <c r="S47" s="4">
        <v>113</v>
      </c>
    </row>
    <row r="48" spans="8:19" x14ac:dyDescent="0.25">
      <c r="Q48" s="4" t="s">
        <v>29</v>
      </c>
      <c r="R48" s="7" t="s">
        <v>93</v>
      </c>
      <c r="S48" s="4">
        <v>30</v>
      </c>
    </row>
    <row r="49" spans="17:19" x14ac:dyDescent="0.25">
      <c r="Q49" s="4" t="s">
        <v>29</v>
      </c>
      <c r="R49" s="7" t="s">
        <v>93</v>
      </c>
      <c r="S49" s="5">
        <v>100</v>
      </c>
    </row>
    <row r="50" spans="17:19" x14ac:dyDescent="0.25">
      <c r="Q50" s="4" t="s">
        <v>29</v>
      </c>
      <c r="R50" s="7" t="s">
        <v>93</v>
      </c>
      <c r="S50" s="4">
        <v>64</v>
      </c>
    </row>
    <row r="51" spans="17:19" x14ac:dyDescent="0.25">
      <c r="Q51" s="4" t="s">
        <v>29</v>
      </c>
      <c r="R51" s="7" t="s">
        <v>93</v>
      </c>
      <c r="S51" s="4">
        <v>55</v>
      </c>
    </row>
    <row r="52" spans="17:19" x14ac:dyDescent="0.25">
      <c r="Q52" s="4" t="s">
        <v>29</v>
      </c>
      <c r="R52" s="7" t="s">
        <v>93</v>
      </c>
      <c r="S52" s="4">
        <v>38</v>
      </c>
    </row>
  </sheetData>
  <mergeCells count="25">
    <mergeCell ref="B30:E30"/>
    <mergeCell ref="B24:D24"/>
    <mergeCell ref="B25:D25"/>
    <mergeCell ref="B26:D26"/>
    <mergeCell ref="B27:D27"/>
    <mergeCell ref="B28:E28"/>
    <mergeCell ref="B29:E29"/>
    <mergeCell ref="B23:E23"/>
    <mergeCell ref="B12:D12"/>
    <mergeCell ref="B13:D13"/>
    <mergeCell ref="B14:E14"/>
    <mergeCell ref="B15:E15"/>
    <mergeCell ref="B16:D16"/>
    <mergeCell ref="B17:D17"/>
    <mergeCell ref="B18:D18"/>
    <mergeCell ref="B19:E19"/>
    <mergeCell ref="B20:D20"/>
    <mergeCell ref="B21:D21"/>
    <mergeCell ref="B22:D22"/>
    <mergeCell ref="B11:D11"/>
    <mergeCell ref="B2:E2"/>
    <mergeCell ref="B3:E3"/>
    <mergeCell ref="B4:E4"/>
    <mergeCell ref="B8:E8"/>
    <mergeCell ref="B10:E10"/>
  </mergeCells>
  <conditionalFormatting sqref="E13">
    <cfRule type="cellIs" dxfId="8" priority="1" stopIfTrue="1" operator="not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/>
  </sheetViews>
  <sheetFormatPr defaultRowHeight="15" x14ac:dyDescent="0.25"/>
  <sheetData>
    <row r="2" spans="1:7" x14ac:dyDescent="0.25">
      <c r="A2" t="s">
        <v>12</v>
      </c>
      <c r="B2" t="b">
        <v>1</v>
      </c>
      <c r="C2" t="b">
        <v>1</v>
      </c>
      <c r="D2" t="s">
        <v>12</v>
      </c>
      <c r="E2" t="s">
        <v>62</v>
      </c>
      <c r="G2">
        <v>3</v>
      </c>
    </row>
    <row r="3" spans="1:7" x14ac:dyDescent="0.25">
      <c r="A3" t="s">
        <v>79</v>
      </c>
      <c r="B3" t="b">
        <v>1</v>
      </c>
      <c r="C3" t="b">
        <v>1</v>
      </c>
      <c r="D3" t="s">
        <v>12</v>
      </c>
      <c r="E3" t="s">
        <v>62</v>
      </c>
    </row>
    <row r="4" spans="1:7" x14ac:dyDescent="0.25">
      <c r="A4" t="s">
        <v>90</v>
      </c>
      <c r="B4" t="b">
        <v>1</v>
      </c>
      <c r="C4" t="b">
        <v>1</v>
      </c>
      <c r="D4" t="s">
        <v>12</v>
      </c>
      <c r="E4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1"/>
  <sheetViews>
    <sheetView workbookViewId="0"/>
  </sheetViews>
  <sheetFormatPr defaultColWidth="8.85546875" defaultRowHeight="11.25" x14ac:dyDescent="0.2"/>
  <cols>
    <col min="1" max="16384" width="8.85546875" style="3"/>
  </cols>
  <sheetData>
    <row r="1" spans="1:22" x14ac:dyDescent="0.2">
      <c r="A1" s="3" t="s">
        <v>91</v>
      </c>
      <c r="B1" s="3" t="s">
        <v>77</v>
      </c>
      <c r="C1" s="3" t="s">
        <v>1</v>
      </c>
      <c r="D1" s="3" t="s">
        <v>2</v>
      </c>
      <c r="E1" s="3" t="s">
        <v>3</v>
      </c>
      <c r="F1" s="3" t="s">
        <v>57</v>
      </c>
      <c r="G1" s="3" t="s">
        <v>4</v>
      </c>
      <c r="H1" s="3" t="s">
        <v>5</v>
      </c>
      <c r="I1" s="3" t="s">
        <v>6</v>
      </c>
      <c r="J1" s="3" t="s">
        <v>59</v>
      </c>
      <c r="K1" s="3" t="s">
        <v>7</v>
      </c>
      <c r="L1" s="3" t="s">
        <v>60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61</v>
      </c>
      <c r="U1" s="3" t="s">
        <v>16</v>
      </c>
      <c r="V1" s="3" t="s">
        <v>17</v>
      </c>
    </row>
    <row r="2" spans="1:22" x14ac:dyDescent="0.2">
      <c r="A2" s="3">
        <v>65</v>
      </c>
      <c r="B2" s="3">
        <v>100361</v>
      </c>
      <c r="C2" s="3" t="s">
        <v>18</v>
      </c>
      <c r="D2" s="3">
        <v>26</v>
      </c>
      <c r="E2" s="3" t="s">
        <v>36</v>
      </c>
      <c r="F2" s="3" t="s">
        <v>32</v>
      </c>
      <c r="G2" s="3" t="s">
        <v>21</v>
      </c>
      <c r="H2" s="3" t="s">
        <v>21</v>
      </c>
      <c r="I2" s="3" t="s">
        <v>21</v>
      </c>
      <c r="J2" s="3">
        <v>11</v>
      </c>
      <c r="K2" s="3">
        <v>0</v>
      </c>
      <c r="L2" s="3">
        <v>10</v>
      </c>
      <c r="M2" s="3">
        <v>5</v>
      </c>
      <c r="N2" s="3">
        <v>2</v>
      </c>
      <c r="O2" s="3">
        <v>0</v>
      </c>
      <c r="P2" s="3">
        <v>0</v>
      </c>
      <c r="Q2" s="3" t="s">
        <v>21</v>
      </c>
      <c r="R2" s="3" t="s">
        <v>22</v>
      </c>
      <c r="S2" s="3">
        <v>0</v>
      </c>
      <c r="T2" s="3" t="s">
        <v>30</v>
      </c>
      <c r="U2" s="3" t="s">
        <v>28</v>
      </c>
      <c r="V2" s="3" t="s">
        <v>24</v>
      </c>
    </row>
    <row r="3" spans="1:22" x14ac:dyDescent="0.2">
      <c r="A3" s="3">
        <v>118</v>
      </c>
      <c r="B3" s="3">
        <v>95818</v>
      </c>
      <c r="C3" s="3" t="s">
        <v>29</v>
      </c>
      <c r="D3" s="3">
        <v>41</v>
      </c>
      <c r="E3" s="3" t="s">
        <v>31</v>
      </c>
      <c r="F3" s="3" t="s">
        <v>41</v>
      </c>
      <c r="G3" s="3" t="s">
        <v>22</v>
      </c>
      <c r="H3" s="3" t="s">
        <v>22</v>
      </c>
      <c r="I3" s="3" t="s">
        <v>21</v>
      </c>
      <c r="J3" s="3">
        <v>16</v>
      </c>
      <c r="K3" s="3">
        <v>0</v>
      </c>
      <c r="L3" s="3">
        <v>5</v>
      </c>
      <c r="M3" s="3">
        <v>9</v>
      </c>
      <c r="N3" s="3">
        <v>2</v>
      </c>
      <c r="O3" s="3">
        <v>0</v>
      </c>
      <c r="P3" s="3">
        <v>0</v>
      </c>
      <c r="Q3" s="3" t="s">
        <v>21</v>
      </c>
      <c r="R3" s="3" t="s">
        <v>21</v>
      </c>
      <c r="S3" s="3">
        <v>2</v>
      </c>
      <c r="T3" s="3" t="s">
        <v>44</v>
      </c>
      <c r="U3" s="3" t="s">
        <v>28</v>
      </c>
      <c r="V3" s="3" t="s">
        <v>28</v>
      </c>
    </row>
    <row r="4" spans="1:22" x14ac:dyDescent="0.2">
      <c r="A4" s="3">
        <v>110</v>
      </c>
      <c r="B4" s="3">
        <v>97351</v>
      </c>
      <c r="C4" s="3" t="s">
        <v>29</v>
      </c>
      <c r="D4" s="3">
        <v>38</v>
      </c>
      <c r="E4" s="3" t="s">
        <v>50</v>
      </c>
      <c r="F4" s="3" t="s">
        <v>32</v>
      </c>
      <c r="G4" s="3" t="s">
        <v>22</v>
      </c>
      <c r="H4" s="3" t="s">
        <v>22</v>
      </c>
      <c r="I4" s="3" t="s">
        <v>22</v>
      </c>
      <c r="J4" s="3">
        <v>20</v>
      </c>
      <c r="K4" s="3">
        <v>0</v>
      </c>
      <c r="L4" s="3">
        <v>5</v>
      </c>
      <c r="M4" s="3">
        <v>23</v>
      </c>
      <c r="N4" s="3">
        <v>19</v>
      </c>
      <c r="O4" s="3">
        <v>0</v>
      </c>
      <c r="P4" s="3">
        <v>0</v>
      </c>
      <c r="Q4" s="3" t="s">
        <v>22</v>
      </c>
      <c r="R4" s="3" t="s">
        <v>22</v>
      </c>
      <c r="S4" s="3">
        <v>0</v>
      </c>
      <c r="T4" s="3" t="s">
        <v>30</v>
      </c>
      <c r="U4" s="3" t="s">
        <v>28</v>
      </c>
      <c r="V4" s="3" t="s">
        <v>28</v>
      </c>
    </row>
    <row r="5" spans="1:22" x14ac:dyDescent="0.2">
      <c r="A5" s="3">
        <v>100</v>
      </c>
      <c r="B5" s="3">
        <v>97277</v>
      </c>
      <c r="C5" s="3" t="s">
        <v>29</v>
      </c>
      <c r="D5" s="3">
        <v>35</v>
      </c>
      <c r="E5" s="3" t="s">
        <v>26</v>
      </c>
      <c r="F5" s="3" t="s">
        <v>27</v>
      </c>
      <c r="G5" s="3" t="s">
        <v>21</v>
      </c>
      <c r="H5" s="3" t="s">
        <v>21</v>
      </c>
      <c r="I5" s="3" t="s">
        <v>22</v>
      </c>
      <c r="J5" s="3">
        <v>20</v>
      </c>
      <c r="K5" s="3">
        <v>0</v>
      </c>
      <c r="L5" s="3">
        <v>20</v>
      </c>
      <c r="M5" s="3">
        <v>8</v>
      </c>
      <c r="N5" s="3">
        <v>8</v>
      </c>
      <c r="O5" s="3">
        <v>0</v>
      </c>
      <c r="P5" s="3">
        <v>0.1</v>
      </c>
      <c r="Q5" s="3" t="s">
        <v>21</v>
      </c>
      <c r="R5" s="3" t="s">
        <v>22</v>
      </c>
      <c r="S5" s="3">
        <v>0</v>
      </c>
      <c r="T5" s="3" t="s">
        <v>44</v>
      </c>
      <c r="U5" s="3" t="s">
        <v>24</v>
      </c>
      <c r="V5" s="3" t="s">
        <v>24</v>
      </c>
    </row>
    <row r="6" spans="1:22" x14ac:dyDescent="0.2">
      <c r="A6" s="3">
        <v>84</v>
      </c>
      <c r="B6" s="3">
        <v>98660</v>
      </c>
      <c r="C6" s="3" t="s">
        <v>29</v>
      </c>
      <c r="D6" s="3">
        <v>39</v>
      </c>
      <c r="E6" s="3" t="s">
        <v>31</v>
      </c>
      <c r="F6" s="3" t="s">
        <v>20</v>
      </c>
      <c r="G6" s="3" t="s">
        <v>22</v>
      </c>
      <c r="H6" s="3" t="s">
        <v>22</v>
      </c>
      <c r="I6" s="3" t="s">
        <v>22</v>
      </c>
      <c r="J6" s="3">
        <v>20</v>
      </c>
      <c r="K6" s="3">
        <v>0</v>
      </c>
      <c r="L6" s="3">
        <v>5</v>
      </c>
      <c r="M6" s="3">
        <v>24</v>
      </c>
      <c r="N6" s="3">
        <v>10</v>
      </c>
      <c r="O6" s="3">
        <v>0</v>
      </c>
      <c r="P6" s="3">
        <v>0.1</v>
      </c>
      <c r="Q6" s="3" t="s">
        <v>22</v>
      </c>
      <c r="R6" s="3" t="s">
        <v>21</v>
      </c>
      <c r="S6" s="3">
        <v>9</v>
      </c>
      <c r="T6" s="3" t="s">
        <v>34</v>
      </c>
      <c r="U6" s="3" t="s">
        <v>39</v>
      </c>
      <c r="V6" s="3" t="s">
        <v>25</v>
      </c>
    </row>
    <row r="7" spans="1:22" x14ac:dyDescent="0.2">
      <c r="A7" s="3">
        <v>124</v>
      </c>
      <c r="B7" s="3">
        <v>55000</v>
      </c>
      <c r="C7" s="3" t="s">
        <v>18</v>
      </c>
      <c r="D7" s="3">
        <v>24</v>
      </c>
      <c r="E7" s="3" t="s">
        <v>19</v>
      </c>
      <c r="F7" s="3" t="s">
        <v>43</v>
      </c>
      <c r="G7" s="3" t="s">
        <v>22</v>
      </c>
      <c r="H7" s="3" t="s">
        <v>21</v>
      </c>
      <c r="I7" s="3" t="s">
        <v>22</v>
      </c>
      <c r="J7" s="3">
        <v>20</v>
      </c>
      <c r="K7" s="3">
        <v>0</v>
      </c>
      <c r="L7" s="3">
        <v>0</v>
      </c>
      <c r="M7" s="3">
        <v>9</v>
      </c>
      <c r="N7" s="3">
        <v>11</v>
      </c>
      <c r="O7" s="3">
        <v>0</v>
      </c>
      <c r="P7" s="3">
        <v>0.1</v>
      </c>
      <c r="Q7" s="3" t="s">
        <v>22</v>
      </c>
      <c r="R7" s="3" t="s">
        <v>21</v>
      </c>
      <c r="S7" s="3">
        <v>7.5</v>
      </c>
      <c r="T7" s="3" t="s">
        <v>30</v>
      </c>
      <c r="U7" s="3" t="s">
        <v>24</v>
      </c>
      <c r="V7" s="3" t="s">
        <v>28</v>
      </c>
    </row>
    <row r="8" spans="1:22" x14ac:dyDescent="0.2">
      <c r="A8" s="3">
        <v>136</v>
      </c>
      <c r="B8" s="3">
        <v>96691</v>
      </c>
      <c r="C8" s="3" t="s">
        <v>29</v>
      </c>
      <c r="D8" s="3">
        <v>40</v>
      </c>
      <c r="E8" s="3" t="s">
        <v>31</v>
      </c>
      <c r="F8" s="3" t="s">
        <v>41</v>
      </c>
      <c r="G8" s="3" t="s">
        <v>21</v>
      </c>
      <c r="H8" s="3" t="s">
        <v>21</v>
      </c>
      <c r="I8" s="3" t="s">
        <v>22</v>
      </c>
      <c r="J8" s="3">
        <v>20</v>
      </c>
      <c r="K8" s="3">
        <v>0</v>
      </c>
      <c r="L8" s="3">
        <v>5</v>
      </c>
      <c r="M8" s="3">
        <v>21</v>
      </c>
      <c r="N8" s="3">
        <v>11</v>
      </c>
      <c r="O8" s="3">
        <v>0</v>
      </c>
      <c r="P8" s="3">
        <v>0.1</v>
      </c>
      <c r="Q8" s="3" t="s">
        <v>22</v>
      </c>
      <c r="R8" s="3" t="s">
        <v>21</v>
      </c>
      <c r="S8" s="3">
        <v>8</v>
      </c>
      <c r="T8" s="3" t="s">
        <v>34</v>
      </c>
      <c r="U8" s="3" t="s">
        <v>28</v>
      </c>
      <c r="V8" s="3" t="s">
        <v>24</v>
      </c>
    </row>
    <row r="9" spans="1:22" x14ac:dyDescent="0.2">
      <c r="A9" s="3">
        <v>99</v>
      </c>
      <c r="B9" s="3">
        <v>101095</v>
      </c>
      <c r="C9" s="3" t="s">
        <v>18</v>
      </c>
      <c r="D9" s="3">
        <v>39</v>
      </c>
      <c r="E9" s="3" t="s">
        <v>19</v>
      </c>
      <c r="F9" s="3" t="s">
        <v>32</v>
      </c>
      <c r="G9" s="3" t="s">
        <v>21</v>
      </c>
      <c r="H9" s="3" t="s">
        <v>21</v>
      </c>
      <c r="I9" s="3" t="s">
        <v>22</v>
      </c>
      <c r="J9" s="3">
        <v>20</v>
      </c>
      <c r="K9" s="3">
        <v>0</v>
      </c>
      <c r="L9" s="3">
        <v>35</v>
      </c>
      <c r="M9" s="3">
        <v>2</v>
      </c>
      <c r="N9" s="3">
        <v>2</v>
      </c>
      <c r="O9" s="3">
        <v>1</v>
      </c>
      <c r="P9" s="3">
        <v>0.1</v>
      </c>
      <c r="Q9" s="3" t="s">
        <v>21</v>
      </c>
      <c r="R9" s="3" t="s">
        <v>21</v>
      </c>
      <c r="S9" s="3">
        <v>6.25</v>
      </c>
      <c r="T9" s="3" t="s">
        <v>49</v>
      </c>
      <c r="U9" s="3" t="s">
        <v>24</v>
      </c>
      <c r="V9" s="3" t="s">
        <v>28</v>
      </c>
    </row>
    <row r="10" spans="1:22" x14ac:dyDescent="0.2">
      <c r="A10" s="3">
        <v>5</v>
      </c>
      <c r="B10" s="3">
        <v>99671</v>
      </c>
      <c r="C10" s="3" t="s">
        <v>18</v>
      </c>
      <c r="D10" s="3">
        <v>36</v>
      </c>
      <c r="E10" s="3" t="s">
        <v>31</v>
      </c>
      <c r="F10" s="3" t="s">
        <v>32</v>
      </c>
      <c r="G10" s="3" t="s">
        <v>22</v>
      </c>
      <c r="H10" s="3" t="s">
        <v>21</v>
      </c>
      <c r="I10" s="3" t="s">
        <v>22</v>
      </c>
      <c r="J10" s="3">
        <v>20</v>
      </c>
      <c r="K10" s="3">
        <v>0</v>
      </c>
      <c r="L10" s="3">
        <v>5</v>
      </c>
      <c r="M10" s="3">
        <v>30</v>
      </c>
      <c r="N10" s="3">
        <v>3</v>
      </c>
      <c r="O10" s="3">
        <v>0</v>
      </c>
      <c r="P10" s="3">
        <v>0.1</v>
      </c>
      <c r="Q10" s="3" t="s">
        <v>21</v>
      </c>
      <c r="R10" s="3" t="s">
        <v>21</v>
      </c>
      <c r="S10" s="3">
        <v>10</v>
      </c>
      <c r="T10" s="3" t="s">
        <v>34</v>
      </c>
      <c r="U10" s="3" t="s">
        <v>24</v>
      </c>
      <c r="V10" s="3" t="s">
        <v>24</v>
      </c>
    </row>
    <row r="11" spans="1:22" x14ac:dyDescent="0.2">
      <c r="A11" s="3">
        <v>76</v>
      </c>
      <c r="B11" s="3">
        <v>63450</v>
      </c>
      <c r="C11" s="3" t="s">
        <v>29</v>
      </c>
      <c r="D11" s="3">
        <v>19</v>
      </c>
      <c r="E11" s="3" t="s">
        <v>26</v>
      </c>
      <c r="F11" s="3" t="s">
        <v>43</v>
      </c>
      <c r="G11" s="3" t="s">
        <v>21</v>
      </c>
      <c r="H11" s="3" t="s">
        <v>21</v>
      </c>
      <c r="I11" s="3" t="s">
        <v>21</v>
      </c>
      <c r="J11" s="3">
        <v>25</v>
      </c>
      <c r="K11" s="3">
        <v>0</v>
      </c>
      <c r="L11" s="3">
        <v>0</v>
      </c>
      <c r="M11" s="3">
        <v>1</v>
      </c>
      <c r="N11" s="3">
        <v>14</v>
      </c>
      <c r="O11" s="3">
        <v>0</v>
      </c>
      <c r="P11" s="3">
        <v>0.1</v>
      </c>
      <c r="Q11" s="3" t="s">
        <v>22</v>
      </c>
      <c r="R11" s="3" t="s">
        <v>21</v>
      </c>
      <c r="S11" s="3">
        <v>5</v>
      </c>
      <c r="T11" s="3" t="s">
        <v>34</v>
      </c>
      <c r="U11" s="3" t="s">
        <v>28</v>
      </c>
      <c r="V11" s="3" t="s">
        <v>24</v>
      </c>
    </row>
    <row r="12" spans="1:22" x14ac:dyDescent="0.2">
      <c r="A12" s="3">
        <v>16</v>
      </c>
      <c r="B12" s="3">
        <v>93853</v>
      </c>
      <c r="C12" s="3" t="s">
        <v>18</v>
      </c>
      <c r="D12" s="3">
        <v>41</v>
      </c>
      <c r="E12" s="3" t="s">
        <v>19</v>
      </c>
      <c r="F12" s="3" t="s">
        <v>41</v>
      </c>
      <c r="G12" s="3" t="s">
        <v>21</v>
      </c>
      <c r="H12" s="3" t="s">
        <v>21</v>
      </c>
      <c r="I12" s="3" t="s">
        <v>21</v>
      </c>
      <c r="J12" s="3">
        <v>26</v>
      </c>
      <c r="K12" s="3">
        <v>20</v>
      </c>
      <c r="L12" s="3">
        <v>15</v>
      </c>
      <c r="M12" s="3">
        <v>14</v>
      </c>
      <c r="N12" s="3">
        <v>1</v>
      </c>
      <c r="O12" s="3">
        <v>0</v>
      </c>
      <c r="P12" s="3">
        <v>0.2</v>
      </c>
      <c r="Q12" s="3" t="s">
        <v>22</v>
      </c>
      <c r="R12" s="3" t="s">
        <v>21</v>
      </c>
      <c r="S12" s="3">
        <v>8.75</v>
      </c>
      <c r="T12" s="3" t="s">
        <v>35</v>
      </c>
      <c r="U12" s="3" t="s">
        <v>24</v>
      </c>
      <c r="V12" s="3" t="s">
        <v>24</v>
      </c>
    </row>
    <row r="13" spans="1:22" x14ac:dyDescent="0.2">
      <c r="A13" s="3">
        <v>104</v>
      </c>
      <c r="B13" s="3">
        <v>59000</v>
      </c>
      <c r="C13" s="3" t="s">
        <v>29</v>
      </c>
      <c r="D13" s="3">
        <v>20</v>
      </c>
      <c r="E13" s="3" t="s">
        <v>31</v>
      </c>
      <c r="F13" s="3" t="s">
        <v>43</v>
      </c>
      <c r="G13" s="3" t="s">
        <v>22</v>
      </c>
      <c r="H13" s="3" t="s">
        <v>22</v>
      </c>
      <c r="I13" s="3" t="s">
        <v>21</v>
      </c>
      <c r="J13" s="3">
        <v>28</v>
      </c>
      <c r="K13" s="3">
        <v>0</v>
      </c>
      <c r="L13" s="3">
        <v>0</v>
      </c>
      <c r="M13" s="3">
        <v>9</v>
      </c>
      <c r="N13" s="3">
        <v>22</v>
      </c>
      <c r="O13" s="3">
        <v>0</v>
      </c>
      <c r="P13" s="3">
        <v>0</v>
      </c>
      <c r="Q13" s="3" t="s">
        <v>22</v>
      </c>
      <c r="R13" s="3" t="s">
        <v>22</v>
      </c>
      <c r="S13" s="3">
        <v>0</v>
      </c>
      <c r="T13" s="3" t="s">
        <v>38</v>
      </c>
      <c r="U13" s="3" t="s">
        <v>24</v>
      </c>
      <c r="V13" s="3" t="s">
        <v>25</v>
      </c>
    </row>
    <row r="14" spans="1:22" x14ac:dyDescent="0.2">
      <c r="A14" s="3">
        <v>89</v>
      </c>
      <c r="B14" s="3">
        <v>35350</v>
      </c>
      <c r="C14" s="3" t="s">
        <v>29</v>
      </c>
      <c r="D14" s="3">
        <v>53</v>
      </c>
      <c r="E14" s="3" t="s">
        <v>31</v>
      </c>
      <c r="F14" s="3" t="s">
        <v>53</v>
      </c>
      <c r="G14" s="3" t="s">
        <v>22</v>
      </c>
      <c r="H14" s="3" t="s">
        <v>22</v>
      </c>
      <c r="I14" s="3" t="s">
        <v>22</v>
      </c>
      <c r="J14" s="3">
        <v>30</v>
      </c>
      <c r="K14" s="3">
        <v>0</v>
      </c>
      <c r="L14" s="3">
        <v>0</v>
      </c>
      <c r="M14" s="3">
        <v>19</v>
      </c>
      <c r="N14" s="3">
        <v>12</v>
      </c>
      <c r="O14" s="3">
        <v>0</v>
      </c>
      <c r="P14" s="3">
        <v>0.2</v>
      </c>
      <c r="Q14" s="3" t="s">
        <v>22</v>
      </c>
      <c r="R14" s="3" t="s">
        <v>21</v>
      </c>
      <c r="S14" s="3">
        <v>0</v>
      </c>
      <c r="T14" s="3" t="s">
        <v>35</v>
      </c>
      <c r="U14" s="3" t="s">
        <v>28</v>
      </c>
      <c r="V14" s="3" t="s">
        <v>25</v>
      </c>
    </row>
    <row r="15" spans="1:22" x14ac:dyDescent="0.2">
      <c r="A15" s="3">
        <v>127</v>
      </c>
      <c r="B15" s="3">
        <v>94600</v>
      </c>
      <c r="C15" s="3" t="s">
        <v>18</v>
      </c>
      <c r="D15" s="3">
        <v>33</v>
      </c>
      <c r="E15" s="3" t="s">
        <v>31</v>
      </c>
      <c r="F15" s="3" t="s">
        <v>27</v>
      </c>
      <c r="G15" s="3" t="s">
        <v>22</v>
      </c>
      <c r="H15" s="3" t="s">
        <v>22</v>
      </c>
      <c r="I15" s="3" t="s">
        <v>22</v>
      </c>
      <c r="J15" s="3">
        <v>30</v>
      </c>
      <c r="K15" s="3">
        <v>0</v>
      </c>
      <c r="L15" s="3">
        <v>5</v>
      </c>
      <c r="M15" s="3">
        <v>16</v>
      </c>
      <c r="N15" s="3">
        <v>10</v>
      </c>
      <c r="O15" s="3">
        <v>1</v>
      </c>
      <c r="P15" s="3">
        <v>0.2</v>
      </c>
      <c r="Q15" s="3" t="s">
        <v>21</v>
      </c>
      <c r="R15" s="3" t="s">
        <v>21</v>
      </c>
      <c r="S15" s="3">
        <v>3.75</v>
      </c>
      <c r="T15" s="3" t="s">
        <v>34</v>
      </c>
      <c r="U15" s="3" t="s">
        <v>24</v>
      </c>
      <c r="V15" s="3" t="s">
        <v>28</v>
      </c>
    </row>
    <row r="16" spans="1:22" x14ac:dyDescent="0.2">
      <c r="A16" s="3">
        <v>141</v>
      </c>
      <c r="B16" s="3">
        <v>98673</v>
      </c>
      <c r="C16" s="3" t="s">
        <v>29</v>
      </c>
      <c r="D16" s="3">
        <v>53</v>
      </c>
      <c r="E16" s="3" t="s">
        <v>42</v>
      </c>
      <c r="F16" s="3" t="s">
        <v>33</v>
      </c>
      <c r="G16" s="3" t="s">
        <v>21</v>
      </c>
      <c r="H16" s="3" t="s">
        <v>21</v>
      </c>
      <c r="I16" s="3" t="s">
        <v>22</v>
      </c>
      <c r="J16" s="3">
        <v>30</v>
      </c>
      <c r="K16" s="3">
        <v>0</v>
      </c>
      <c r="L16" s="3">
        <v>5</v>
      </c>
      <c r="M16" s="3">
        <v>29</v>
      </c>
      <c r="N16" s="3">
        <v>2</v>
      </c>
      <c r="O16" s="3">
        <v>1</v>
      </c>
      <c r="P16" s="3">
        <v>0.2</v>
      </c>
      <c r="Q16" s="3" t="s">
        <v>22</v>
      </c>
      <c r="R16" s="3" t="s">
        <v>21</v>
      </c>
      <c r="S16" s="3">
        <v>5</v>
      </c>
      <c r="T16" s="3" t="s">
        <v>44</v>
      </c>
      <c r="U16" s="3" t="s">
        <v>24</v>
      </c>
      <c r="V16" s="3" t="s">
        <v>28</v>
      </c>
    </row>
    <row r="17" spans="1:22" x14ac:dyDescent="0.2">
      <c r="A17" s="3">
        <v>80</v>
      </c>
      <c r="B17" s="3">
        <v>99064</v>
      </c>
      <c r="C17" s="3" t="s">
        <v>29</v>
      </c>
      <c r="D17" s="3">
        <v>41</v>
      </c>
      <c r="E17" s="3" t="s">
        <v>19</v>
      </c>
      <c r="F17" s="3" t="s">
        <v>32</v>
      </c>
      <c r="G17" s="3" t="s">
        <v>22</v>
      </c>
      <c r="H17" s="3" t="s">
        <v>21</v>
      </c>
      <c r="I17" s="3" t="s">
        <v>22</v>
      </c>
      <c r="J17" s="3">
        <v>30</v>
      </c>
      <c r="K17" s="3">
        <v>0</v>
      </c>
      <c r="L17" s="3">
        <v>15</v>
      </c>
      <c r="M17" s="3">
        <v>27</v>
      </c>
      <c r="N17" s="3">
        <v>5</v>
      </c>
      <c r="O17" s="3">
        <v>0</v>
      </c>
      <c r="P17" s="3">
        <v>1</v>
      </c>
      <c r="Q17" s="3" t="s">
        <v>22</v>
      </c>
      <c r="R17" s="3" t="s">
        <v>21</v>
      </c>
      <c r="S17" s="3">
        <v>13</v>
      </c>
      <c r="T17" s="3" t="s">
        <v>34</v>
      </c>
      <c r="U17" s="3" t="s">
        <v>28</v>
      </c>
      <c r="V17" s="3" t="s">
        <v>25</v>
      </c>
    </row>
    <row r="18" spans="1:22" x14ac:dyDescent="0.2">
      <c r="A18" s="3">
        <v>145</v>
      </c>
      <c r="B18" s="3">
        <v>98853</v>
      </c>
      <c r="C18" s="3" t="s">
        <v>18</v>
      </c>
      <c r="D18" s="3">
        <v>46</v>
      </c>
      <c r="E18" s="3" t="s">
        <v>31</v>
      </c>
      <c r="F18" s="3" t="s">
        <v>33</v>
      </c>
      <c r="G18" s="3" t="s">
        <v>22</v>
      </c>
      <c r="H18" s="3" t="s">
        <v>21</v>
      </c>
      <c r="I18" s="3" t="s">
        <v>22</v>
      </c>
      <c r="J18" s="3">
        <v>30</v>
      </c>
      <c r="K18" s="3">
        <v>0</v>
      </c>
      <c r="L18" s="3">
        <v>5</v>
      </c>
      <c r="M18" s="3">
        <v>26</v>
      </c>
      <c r="N18" s="3">
        <v>7</v>
      </c>
      <c r="O18" s="3">
        <v>2</v>
      </c>
      <c r="P18" s="3">
        <v>1</v>
      </c>
      <c r="Q18" s="3" t="s">
        <v>22</v>
      </c>
      <c r="R18" s="3" t="s">
        <v>21</v>
      </c>
      <c r="S18" s="3">
        <v>6.25</v>
      </c>
      <c r="T18" s="3" t="s">
        <v>49</v>
      </c>
      <c r="U18" s="3" t="s">
        <v>28</v>
      </c>
      <c r="V18" s="3" t="s">
        <v>28</v>
      </c>
    </row>
    <row r="19" spans="1:22" x14ac:dyDescent="0.2">
      <c r="A19" s="3">
        <v>128</v>
      </c>
      <c r="B19" s="3">
        <v>100846</v>
      </c>
      <c r="C19" s="3" t="s">
        <v>29</v>
      </c>
      <c r="D19" s="3">
        <v>37</v>
      </c>
      <c r="E19" s="3" t="s">
        <v>19</v>
      </c>
      <c r="F19" s="3" t="s">
        <v>51</v>
      </c>
      <c r="G19" s="3" t="s">
        <v>21</v>
      </c>
      <c r="H19" s="3" t="s">
        <v>21</v>
      </c>
      <c r="I19" s="3" t="s">
        <v>22</v>
      </c>
      <c r="J19" s="3">
        <v>30</v>
      </c>
      <c r="K19" s="3">
        <v>0</v>
      </c>
      <c r="L19" s="3">
        <v>35</v>
      </c>
      <c r="M19" s="3">
        <v>28</v>
      </c>
      <c r="N19" s="3">
        <v>10</v>
      </c>
      <c r="O19" s="3">
        <v>0</v>
      </c>
      <c r="P19" s="3">
        <v>1</v>
      </c>
      <c r="Q19" s="3" t="s">
        <v>21</v>
      </c>
      <c r="R19" s="3" t="s">
        <v>21</v>
      </c>
      <c r="S19" s="3">
        <v>20</v>
      </c>
      <c r="T19" s="3" t="s">
        <v>34</v>
      </c>
      <c r="U19" s="3" t="s">
        <v>28</v>
      </c>
      <c r="V19" s="3" t="s">
        <v>28</v>
      </c>
    </row>
    <row r="20" spans="1:22" x14ac:dyDescent="0.2">
      <c r="A20" s="3">
        <v>21</v>
      </c>
      <c r="B20" s="3">
        <v>96210</v>
      </c>
      <c r="C20" s="3" t="s">
        <v>29</v>
      </c>
      <c r="D20" s="3">
        <v>55</v>
      </c>
      <c r="E20" s="3" t="s">
        <v>31</v>
      </c>
      <c r="F20" s="3" t="s">
        <v>45</v>
      </c>
      <c r="G20" s="3" t="s">
        <v>21</v>
      </c>
      <c r="H20" s="3" t="s">
        <v>21</v>
      </c>
      <c r="I20" s="3" t="s">
        <v>22</v>
      </c>
      <c r="J20" s="3">
        <v>30</v>
      </c>
      <c r="K20" s="3">
        <v>0</v>
      </c>
      <c r="L20" s="3">
        <v>5</v>
      </c>
      <c r="M20" s="3">
        <v>20</v>
      </c>
      <c r="N20" s="3">
        <v>12</v>
      </c>
      <c r="O20" s="3">
        <v>0</v>
      </c>
      <c r="P20" s="3">
        <v>1</v>
      </c>
      <c r="Q20" s="3" t="s">
        <v>21</v>
      </c>
      <c r="R20" s="3" t="s">
        <v>21</v>
      </c>
      <c r="S20" s="3">
        <v>0</v>
      </c>
      <c r="T20" s="3" t="s">
        <v>34</v>
      </c>
      <c r="U20" s="3" t="s">
        <v>25</v>
      </c>
      <c r="V20" s="3" t="s">
        <v>28</v>
      </c>
    </row>
    <row r="21" spans="1:22" x14ac:dyDescent="0.2">
      <c r="A21" s="3">
        <v>119</v>
      </c>
      <c r="B21" s="3">
        <v>75000</v>
      </c>
      <c r="C21" s="3" t="s">
        <v>29</v>
      </c>
      <c r="D21" s="3">
        <v>39</v>
      </c>
      <c r="E21" s="3" t="s">
        <v>19</v>
      </c>
      <c r="F21" s="3" t="s">
        <v>27</v>
      </c>
      <c r="G21" s="3" t="s">
        <v>21</v>
      </c>
      <c r="H21" s="3" t="s">
        <v>22</v>
      </c>
      <c r="I21" s="3" t="s">
        <v>21</v>
      </c>
      <c r="J21" s="3">
        <v>31</v>
      </c>
      <c r="K21" s="3">
        <v>0</v>
      </c>
      <c r="L21" s="3">
        <v>0</v>
      </c>
      <c r="M21" s="3">
        <v>8</v>
      </c>
      <c r="N21" s="3">
        <v>16</v>
      </c>
      <c r="O21" s="3">
        <v>0</v>
      </c>
      <c r="P21" s="3">
        <v>0</v>
      </c>
      <c r="Q21" s="3" t="s">
        <v>21</v>
      </c>
      <c r="R21" s="3" t="s">
        <v>22</v>
      </c>
      <c r="S21" s="3">
        <v>0</v>
      </c>
      <c r="T21" s="3" t="s">
        <v>38</v>
      </c>
      <c r="U21" s="3" t="s">
        <v>39</v>
      </c>
      <c r="V21" s="3" t="s">
        <v>39</v>
      </c>
    </row>
    <row r="22" spans="1:22" x14ac:dyDescent="0.2">
      <c r="A22" s="3">
        <v>129</v>
      </c>
      <c r="B22" s="3">
        <v>58000</v>
      </c>
      <c r="C22" s="3" t="s">
        <v>18</v>
      </c>
      <c r="D22" s="3">
        <v>19</v>
      </c>
      <c r="E22" s="3" t="s">
        <v>26</v>
      </c>
      <c r="F22" s="3" t="s">
        <v>20</v>
      </c>
      <c r="G22" s="3" t="s">
        <v>21</v>
      </c>
      <c r="H22" s="3" t="s">
        <v>21</v>
      </c>
      <c r="I22" s="3" t="s">
        <v>21</v>
      </c>
      <c r="J22" s="3">
        <v>32</v>
      </c>
      <c r="K22" s="3">
        <v>0</v>
      </c>
      <c r="L22" s="3">
        <v>0</v>
      </c>
      <c r="M22" s="3">
        <v>6</v>
      </c>
      <c r="N22" s="3">
        <v>13</v>
      </c>
      <c r="O22" s="3">
        <v>0</v>
      </c>
      <c r="P22" s="3">
        <v>0</v>
      </c>
      <c r="Q22" s="3" t="s">
        <v>21</v>
      </c>
      <c r="R22" s="3" t="s">
        <v>22</v>
      </c>
      <c r="S22" s="3">
        <v>0</v>
      </c>
      <c r="T22" s="3" t="s">
        <v>30</v>
      </c>
      <c r="U22" s="3" t="s">
        <v>24</v>
      </c>
      <c r="V22" s="3" t="s">
        <v>28</v>
      </c>
    </row>
    <row r="23" spans="1:22" x14ac:dyDescent="0.2">
      <c r="A23" s="3">
        <v>19</v>
      </c>
      <c r="B23" s="3">
        <v>45000</v>
      </c>
      <c r="C23" s="3" t="s">
        <v>18</v>
      </c>
      <c r="D23" s="3">
        <v>34</v>
      </c>
      <c r="E23" s="3" t="s">
        <v>42</v>
      </c>
      <c r="F23" s="3" t="s">
        <v>53</v>
      </c>
      <c r="G23" s="3" t="s">
        <v>22</v>
      </c>
      <c r="H23" s="3" t="s">
        <v>22</v>
      </c>
      <c r="I23" s="3" t="s">
        <v>21</v>
      </c>
      <c r="J23" s="3">
        <v>37</v>
      </c>
      <c r="K23" s="3">
        <v>0</v>
      </c>
      <c r="L23" s="3">
        <v>0</v>
      </c>
      <c r="M23" s="3">
        <v>14</v>
      </c>
      <c r="N23" s="3">
        <v>14</v>
      </c>
      <c r="O23" s="3">
        <v>0</v>
      </c>
      <c r="P23" s="3">
        <v>0</v>
      </c>
      <c r="Q23" s="3" t="s">
        <v>22</v>
      </c>
      <c r="R23" s="3" t="s">
        <v>22</v>
      </c>
      <c r="S23" s="3">
        <v>0</v>
      </c>
      <c r="T23" s="3" t="s">
        <v>44</v>
      </c>
      <c r="U23" s="3" t="s">
        <v>24</v>
      </c>
      <c r="V23" s="3" t="s">
        <v>25</v>
      </c>
    </row>
    <row r="24" spans="1:22" x14ac:dyDescent="0.2">
      <c r="A24" s="3">
        <v>149</v>
      </c>
      <c r="B24" s="3">
        <v>95570</v>
      </c>
      <c r="C24" s="3" t="s">
        <v>29</v>
      </c>
      <c r="D24" s="3">
        <v>52</v>
      </c>
      <c r="E24" s="3" t="s">
        <v>36</v>
      </c>
      <c r="F24" s="3" t="s">
        <v>48</v>
      </c>
      <c r="G24" s="3" t="s">
        <v>21</v>
      </c>
      <c r="H24" s="3" t="s">
        <v>22</v>
      </c>
      <c r="I24" s="3" t="s">
        <v>21</v>
      </c>
      <c r="J24" s="3">
        <v>38</v>
      </c>
      <c r="K24" s="3">
        <v>20</v>
      </c>
      <c r="L24" s="3">
        <v>50</v>
      </c>
      <c r="M24" s="3">
        <v>13</v>
      </c>
      <c r="N24" s="3">
        <v>0</v>
      </c>
      <c r="O24" s="3">
        <v>1</v>
      </c>
      <c r="P24" s="3">
        <v>0.2</v>
      </c>
      <c r="Q24" s="3" t="s">
        <v>22</v>
      </c>
      <c r="R24" s="3" t="s">
        <v>21</v>
      </c>
      <c r="S24" s="3">
        <v>0</v>
      </c>
      <c r="T24" s="3" t="s">
        <v>44</v>
      </c>
      <c r="U24" s="3" t="s">
        <v>28</v>
      </c>
      <c r="V24" s="3" t="s">
        <v>28</v>
      </c>
    </row>
    <row r="25" spans="1:22" x14ac:dyDescent="0.2">
      <c r="A25" s="3">
        <v>108</v>
      </c>
      <c r="B25" s="3">
        <v>96997</v>
      </c>
      <c r="C25" s="3" t="s">
        <v>18</v>
      </c>
      <c r="D25" s="3">
        <v>36</v>
      </c>
      <c r="E25" s="3" t="s">
        <v>31</v>
      </c>
      <c r="F25" s="3" t="s">
        <v>32</v>
      </c>
      <c r="G25" s="3" t="s">
        <v>21</v>
      </c>
      <c r="H25" s="3" t="s">
        <v>22</v>
      </c>
      <c r="I25" s="3" t="s">
        <v>22</v>
      </c>
      <c r="J25" s="3">
        <v>40</v>
      </c>
      <c r="K25" s="3">
        <v>0</v>
      </c>
      <c r="L25" s="3">
        <v>5</v>
      </c>
      <c r="M25" s="3">
        <v>7</v>
      </c>
      <c r="N25" s="3">
        <v>14</v>
      </c>
      <c r="O25" s="3">
        <v>0</v>
      </c>
      <c r="P25" s="3">
        <v>2</v>
      </c>
      <c r="Q25" s="3" t="s">
        <v>22</v>
      </c>
      <c r="R25" s="3" t="s">
        <v>22</v>
      </c>
      <c r="S25" s="3">
        <v>0</v>
      </c>
      <c r="T25" s="3" t="s">
        <v>38</v>
      </c>
      <c r="U25" s="3" t="s">
        <v>25</v>
      </c>
      <c r="V25" s="3" t="s">
        <v>39</v>
      </c>
    </row>
    <row r="26" spans="1:22" x14ac:dyDescent="0.2">
      <c r="A26" s="3">
        <v>105</v>
      </c>
      <c r="B26" s="3">
        <v>93250</v>
      </c>
      <c r="C26" s="3" t="s">
        <v>18</v>
      </c>
      <c r="D26" s="3">
        <v>58</v>
      </c>
      <c r="E26" s="3" t="s">
        <v>46</v>
      </c>
      <c r="F26" s="3" t="s">
        <v>48</v>
      </c>
      <c r="G26" s="3" t="s">
        <v>22</v>
      </c>
      <c r="H26" s="3" t="s">
        <v>22</v>
      </c>
      <c r="I26" s="3" t="s">
        <v>22</v>
      </c>
      <c r="J26" s="3">
        <v>40</v>
      </c>
      <c r="K26" s="3">
        <v>0</v>
      </c>
      <c r="L26" s="3">
        <v>5</v>
      </c>
      <c r="M26" s="3">
        <v>36</v>
      </c>
      <c r="N26" s="3">
        <v>15</v>
      </c>
      <c r="O26" s="3">
        <v>1</v>
      </c>
      <c r="P26" s="3">
        <v>0.5</v>
      </c>
      <c r="Q26" s="3" t="s">
        <v>22</v>
      </c>
      <c r="R26" s="3" t="s">
        <v>21</v>
      </c>
      <c r="S26" s="3">
        <v>6.25</v>
      </c>
      <c r="T26" s="3" t="s">
        <v>35</v>
      </c>
      <c r="U26" s="3" t="s">
        <v>28</v>
      </c>
      <c r="V26" s="3" t="s">
        <v>24</v>
      </c>
    </row>
    <row r="27" spans="1:22" x14ac:dyDescent="0.2">
      <c r="A27" s="3">
        <v>66</v>
      </c>
      <c r="B27" s="3">
        <v>101928</v>
      </c>
      <c r="C27" s="3" t="s">
        <v>18</v>
      </c>
      <c r="D27" s="3">
        <v>42</v>
      </c>
      <c r="E27" s="3" t="s">
        <v>19</v>
      </c>
      <c r="F27" s="3" t="s">
        <v>33</v>
      </c>
      <c r="G27" s="3" t="s">
        <v>21</v>
      </c>
      <c r="H27" s="3" t="s">
        <v>21</v>
      </c>
      <c r="I27" s="3" t="s">
        <v>22</v>
      </c>
      <c r="J27" s="3">
        <v>40</v>
      </c>
      <c r="K27" s="3">
        <v>0</v>
      </c>
      <c r="L27" s="3">
        <v>35</v>
      </c>
      <c r="M27" s="3">
        <v>22</v>
      </c>
      <c r="N27" s="3">
        <v>14</v>
      </c>
      <c r="O27" s="3">
        <v>1</v>
      </c>
      <c r="P27" s="3">
        <v>0.5</v>
      </c>
      <c r="Q27" s="3" t="s">
        <v>21</v>
      </c>
      <c r="R27" s="3" t="s">
        <v>21</v>
      </c>
      <c r="S27" s="3">
        <v>8.75</v>
      </c>
      <c r="T27" s="3" t="s">
        <v>44</v>
      </c>
      <c r="U27" s="3" t="s">
        <v>24</v>
      </c>
      <c r="V27" s="3" t="s">
        <v>39</v>
      </c>
    </row>
    <row r="28" spans="1:22" x14ac:dyDescent="0.2">
      <c r="A28" s="3">
        <v>106</v>
      </c>
      <c r="B28" s="3">
        <v>95314</v>
      </c>
      <c r="C28" s="3" t="s">
        <v>29</v>
      </c>
      <c r="D28" s="3">
        <v>37</v>
      </c>
      <c r="E28" s="3" t="s">
        <v>19</v>
      </c>
      <c r="F28" s="3" t="s">
        <v>27</v>
      </c>
      <c r="G28" s="3" t="s">
        <v>22</v>
      </c>
      <c r="H28" s="3" t="s">
        <v>22</v>
      </c>
      <c r="I28" s="3" t="s">
        <v>22</v>
      </c>
      <c r="J28" s="3">
        <v>40</v>
      </c>
      <c r="K28" s="3">
        <v>0</v>
      </c>
      <c r="L28" s="3">
        <v>15</v>
      </c>
      <c r="M28" s="3">
        <v>13</v>
      </c>
      <c r="N28" s="3">
        <v>3</v>
      </c>
      <c r="O28" s="3">
        <v>1</v>
      </c>
      <c r="P28" s="3">
        <v>2</v>
      </c>
      <c r="Q28" s="3" t="s">
        <v>22</v>
      </c>
      <c r="R28" s="3" t="s">
        <v>21</v>
      </c>
      <c r="S28" s="3">
        <v>6.25</v>
      </c>
      <c r="T28" s="3" t="s">
        <v>35</v>
      </c>
      <c r="U28" s="3" t="s">
        <v>25</v>
      </c>
      <c r="V28" s="3" t="s">
        <v>25</v>
      </c>
    </row>
    <row r="29" spans="1:22" x14ac:dyDescent="0.2">
      <c r="A29" s="3">
        <v>121</v>
      </c>
      <c r="B29" s="3">
        <v>94675</v>
      </c>
      <c r="C29" s="3" t="s">
        <v>29</v>
      </c>
      <c r="D29" s="3">
        <v>45</v>
      </c>
      <c r="E29" s="3" t="s">
        <v>42</v>
      </c>
      <c r="F29" s="3" t="s">
        <v>33</v>
      </c>
      <c r="G29" s="3" t="s">
        <v>22</v>
      </c>
      <c r="H29" s="3" t="s">
        <v>22</v>
      </c>
      <c r="I29" s="3" t="s">
        <v>22</v>
      </c>
      <c r="J29" s="3">
        <v>40</v>
      </c>
      <c r="K29" s="3">
        <v>0</v>
      </c>
      <c r="L29" s="3">
        <v>5</v>
      </c>
      <c r="M29" s="3">
        <v>22</v>
      </c>
      <c r="N29" s="3">
        <v>6</v>
      </c>
      <c r="O29" s="3">
        <v>1</v>
      </c>
      <c r="P29" s="3">
        <v>2</v>
      </c>
      <c r="Q29" s="3" t="s">
        <v>22</v>
      </c>
      <c r="R29" s="3" t="s">
        <v>21</v>
      </c>
      <c r="S29" s="3">
        <v>0</v>
      </c>
      <c r="T29" s="3" t="s">
        <v>44</v>
      </c>
      <c r="U29" s="3" t="s">
        <v>24</v>
      </c>
      <c r="V29" s="3" t="s">
        <v>24</v>
      </c>
    </row>
    <row r="30" spans="1:22" x14ac:dyDescent="0.2">
      <c r="A30" s="3">
        <v>120</v>
      </c>
      <c r="B30" s="3">
        <v>97176</v>
      </c>
      <c r="C30" s="3" t="s">
        <v>18</v>
      </c>
      <c r="D30" s="3">
        <v>44</v>
      </c>
      <c r="E30" s="3" t="s">
        <v>42</v>
      </c>
      <c r="F30" s="3" t="s">
        <v>33</v>
      </c>
      <c r="G30" s="3" t="s">
        <v>21</v>
      </c>
      <c r="H30" s="3" t="s">
        <v>21</v>
      </c>
      <c r="I30" s="3" t="s">
        <v>21</v>
      </c>
      <c r="J30" s="3">
        <v>41</v>
      </c>
      <c r="K30" s="3">
        <v>35</v>
      </c>
      <c r="L30" s="3">
        <v>5</v>
      </c>
      <c r="M30" s="3">
        <v>3</v>
      </c>
      <c r="N30" s="3">
        <v>9</v>
      </c>
      <c r="O30" s="3">
        <v>3</v>
      </c>
      <c r="P30" s="3">
        <v>1</v>
      </c>
      <c r="Q30" s="3" t="s">
        <v>21</v>
      </c>
      <c r="R30" s="3" t="s">
        <v>21</v>
      </c>
      <c r="S30" s="3">
        <v>5</v>
      </c>
      <c r="T30" s="3" t="s">
        <v>34</v>
      </c>
      <c r="U30" s="3" t="s">
        <v>24</v>
      </c>
      <c r="V30" s="3" t="s">
        <v>24</v>
      </c>
    </row>
    <row r="31" spans="1:22" x14ac:dyDescent="0.2">
      <c r="A31" s="3">
        <v>96</v>
      </c>
      <c r="B31" s="3">
        <v>69000</v>
      </c>
      <c r="C31" s="3" t="s">
        <v>18</v>
      </c>
      <c r="D31" s="3">
        <v>36</v>
      </c>
      <c r="E31" s="3" t="s">
        <v>19</v>
      </c>
      <c r="F31" s="3" t="s">
        <v>20</v>
      </c>
      <c r="G31" s="3" t="s">
        <v>21</v>
      </c>
      <c r="H31" s="3" t="s">
        <v>21</v>
      </c>
      <c r="I31" s="3" t="s">
        <v>21</v>
      </c>
      <c r="J31" s="3">
        <v>42</v>
      </c>
      <c r="K31" s="3">
        <v>0</v>
      </c>
      <c r="L31" s="3">
        <v>0</v>
      </c>
      <c r="M31" s="3">
        <v>11</v>
      </c>
      <c r="N31" s="3">
        <v>23</v>
      </c>
      <c r="O31" s="3">
        <v>0</v>
      </c>
      <c r="P31" s="3">
        <v>0</v>
      </c>
      <c r="Q31" s="3" t="s">
        <v>22</v>
      </c>
      <c r="R31" s="3" t="s">
        <v>22</v>
      </c>
      <c r="S31" s="3">
        <v>0</v>
      </c>
      <c r="T31" s="3" t="s">
        <v>35</v>
      </c>
      <c r="U31" s="3" t="s">
        <v>24</v>
      </c>
      <c r="V31" s="3" t="s">
        <v>28</v>
      </c>
    </row>
    <row r="32" spans="1:22" x14ac:dyDescent="0.2">
      <c r="A32" s="3">
        <v>97</v>
      </c>
      <c r="B32" s="3">
        <v>38000</v>
      </c>
      <c r="C32" s="3" t="s">
        <v>29</v>
      </c>
      <c r="D32" s="3">
        <v>42</v>
      </c>
      <c r="E32" s="3" t="s">
        <v>50</v>
      </c>
      <c r="F32" s="3" t="s">
        <v>20</v>
      </c>
      <c r="G32" s="3" t="s">
        <v>21</v>
      </c>
      <c r="H32" s="3" t="s">
        <v>21</v>
      </c>
      <c r="I32" s="3" t="s">
        <v>21</v>
      </c>
      <c r="J32" s="3">
        <v>44</v>
      </c>
      <c r="K32" s="3">
        <v>0</v>
      </c>
      <c r="L32" s="3">
        <v>0</v>
      </c>
      <c r="M32" s="3">
        <v>2</v>
      </c>
      <c r="N32" s="3">
        <v>15</v>
      </c>
      <c r="O32" s="3">
        <v>0</v>
      </c>
      <c r="P32" s="3">
        <v>0</v>
      </c>
      <c r="Q32" s="3" t="s">
        <v>22</v>
      </c>
      <c r="R32" s="3" t="s">
        <v>22</v>
      </c>
      <c r="S32" s="3">
        <v>0</v>
      </c>
      <c r="T32" s="3" t="s">
        <v>23</v>
      </c>
      <c r="U32" s="3" t="s">
        <v>28</v>
      </c>
      <c r="V32" s="3" t="s">
        <v>25</v>
      </c>
    </row>
    <row r="33" spans="1:22" x14ac:dyDescent="0.2">
      <c r="A33" s="3">
        <v>109</v>
      </c>
      <c r="B33" s="3">
        <v>145000</v>
      </c>
      <c r="C33" s="3" t="s">
        <v>18</v>
      </c>
      <c r="D33" s="3">
        <v>61</v>
      </c>
      <c r="E33" s="3" t="s">
        <v>19</v>
      </c>
      <c r="F33" s="3" t="s">
        <v>47</v>
      </c>
      <c r="G33" s="3" t="s">
        <v>22</v>
      </c>
      <c r="H33" s="3" t="s">
        <v>21</v>
      </c>
      <c r="I33" s="3" t="s">
        <v>21</v>
      </c>
      <c r="J33" s="3">
        <v>44</v>
      </c>
      <c r="K33" s="3">
        <v>35</v>
      </c>
      <c r="L33" s="3">
        <v>60</v>
      </c>
      <c r="M33" s="3">
        <v>5</v>
      </c>
      <c r="N33" s="3">
        <v>6</v>
      </c>
      <c r="O33" s="3">
        <v>2</v>
      </c>
      <c r="P33" s="3">
        <v>1</v>
      </c>
      <c r="Q33" s="3" t="s">
        <v>22</v>
      </c>
      <c r="R33" s="3" t="s">
        <v>21</v>
      </c>
      <c r="S33" s="3">
        <v>0</v>
      </c>
      <c r="T33" s="3" t="s">
        <v>35</v>
      </c>
      <c r="U33" s="3" t="s">
        <v>28</v>
      </c>
      <c r="V33" s="3" t="s">
        <v>28</v>
      </c>
    </row>
    <row r="34" spans="1:22" x14ac:dyDescent="0.2">
      <c r="A34" s="3">
        <v>78</v>
      </c>
      <c r="B34" s="3">
        <v>102420</v>
      </c>
      <c r="C34" s="3" t="s">
        <v>18</v>
      </c>
      <c r="D34" s="3">
        <v>55</v>
      </c>
      <c r="E34" s="3" t="s">
        <v>40</v>
      </c>
      <c r="F34" s="3" t="s">
        <v>33</v>
      </c>
      <c r="G34" s="3" t="s">
        <v>21</v>
      </c>
      <c r="H34" s="3" t="s">
        <v>21</v>
      </c>
      <c r="I34" s="3" t="s">
        <v>21</v>
      </c>
      <c r="J34" s="3">
        <v>45</v>
      </c>
      <c r="K34" s="3">
        <v>35</v>
      </c>
      <c r="L34" s="3">
        <v>15</v>
      </c>
      <c r="M34" s="3">
        <v>14</v>
      </c>
      <c r="N34" s="3">
        <v>4</v>
      </c>
      <c r="O34" s="3">
        <v>0</v>
      </c>
      <c r="P34" s="3">
        <v>0.5</v>
      </c>
      <c r="Q34" s="3" t="s">
        <v>21</v>
      </c>
      <c r="R34" s="3" t="s">
        <v>22</v>
      </c>
      <c r="S34" s="3">
        <v>0</v>
      </c>
      <c r="T34" s="3" t="s">
        <v>44</v>
      </c>
      <c r="U34" s="3" t="s">
        <v>28</v>
      </c>
      <c r="V34" s="3" t="s">
        <v>24</v>
      </c>
    </row>
    <row r="35" spans="1:22" x14ac:dyDescent="0.2">
      <c r="A35" s="3">
        <v>125</v>
      </c>
      <c r="B35" s="3">
        <v>96073</v>
      </c>
      <c r="C35" s="3" t="s">
        <v>29</v>
      </c>
      <c r="D35" s="3">
        <v>34</v>
      </c>
      <c r="E35" s="3" t="s">
        <v>26</v>
      </c>
      <c r="F35" s="3" t="s">
        <v>20</v>
      </c>
      <c r="G35" s="3" t="s">
        <v>21</v>
      </c>
      <c r="H35" s="3" t="s">
        <v>21</v>
      </c>
      <c r="I35" s="3" t="s">
        <v>21</v>
      </c>
      <c r="J35" s="3">
        <v>45</v>
      </c>
      <c r="K35" s="3">
        <v>45</v>
      </c>
      <c r="L35" s="3">
        <v>20</v>
      </c>
      <c r="M35" s="3">
        <v>1</v>
      </c>
      <c r="N35" s="3">
        <v>8</v>
      </c>
      <c r="O35" s="3">
        <v>1</v>
      </c>
      <c r="P35" s="3">
        <v>1</v>
      </c>
      <c r="Q35" s="3" t="s">
        <v>21</v>
      </c>
      <c r="R35" s="3" t="s">
        <v>21</v>
      </c>
      <c r="S35" s="3">
        <v>2.5</v>
      </c>
      <c r="T35" s="3" t="s">
        <v>35</v>
      </c>
      <c r="U35" s="3" t="s">
        <v>24</v>
      </c>
      <c r="V35" s="3" t="s">
        <v>28</v>
      </c>
    </row>
    <row r="36" spans="1:22" x14ac:dyDescent="0.2">
      <c r="A36" s="3">
        <v>63</v>
      </c>
      <c r="B36" s="3">
        <v>125000</v>
      </c>
      <c r="C36" s="3" t="s">
        <v>18</v>
      </c>
      <c r="D36" s="3">
        <v>55</v>
      </c>
      <c r="E36" s="3" t="s">
        <v>42</v>
      </c>
      <c r="F36" s="3" t="s">
        <v>52</v>
      </c>
      <c r="G36" s="3" t="s">
        <v>22</v>
      </c>
      <c r="H36" s="3" t="s">
        <v>21</v>
      </c>
      <c r="I36" s="3" t="s">
        <v>21</v>
      </c>
      <c r="J36" s="3">
        <v>46</v>
      </c>
      <c r="K36" s="3">
        <v>45</v>
      </c>
      <c r="L36" s="3">
        <v>5</v>
      </c>
      <c r="M36" s="3">
        <v>6</v>
      </c>
      <c r="N36" s="3">
        <v>16</v>
      </c>
      <c r="O36" s="3">
        <v>1</v>
      </c>
      <c r="P36" s="3">
        <v>1</v>
      </c>
      <c r="Q36" s="3" t="s">
        <v>22</v>
      </c>
      <c r="R36" s="3" t="s">
        <v>21</v>
      </c>
      <c r="S36" s="3">
        <v>3.75</v>
      </c>
      <c r="T36" s="3" t="s">
        <v>23</v>
      </c>
      <c r="U36" s="3" t="s">
        <v>39</v>
      </c>
      <c r="V36" s="3" t="s">
        <v>24</v>
      </c>
    </row>
    <row r="37" spans="1:22" x14ac:dyDescent="0.2">
      <c r="A37" s="3">
        <v>130</v>
      </c>
      <c r="B37" s="3">
        <v>54000</v>
      </c>
      <c r="C37" s="3" t="s">
        <v>29</v>
      </c>
      <c r="D37" s="3">
        <v>42</v>
      </c>
      <c r="E37" s="3" t="s">
        <v>31</v>
      </c>
      <c r="F37" s="3" t="s">
        <v>43</v>
      </c>
      <c r="G37" s="3" t="s">
        <v>22</v>
      </c>
      <c r="H37" s="3" t="s">
        <v>22</v>
      </c>
      <c r="I37" s="3" t="s">
        <v>21</v>
      </c>
      <c r="J37" s="3">
        <v>47</v>
      </c>
      <c r="K37" s="3">
        <v>45</v>
      </c>
      <c r="L37" s="3">
        <v>0</v>
      </c>
      <c r="M37" s="3">
        <v>6</v>
      </c>
      <c r="N37" s="3">
        <v>19</v>
      </c>
      <c r="O37" s="3">
        <v>2</v>
      </c>
      <c r="P37" s="3">
        <v>1</v>
      </c>
      <c r="Q37" s="3" t="s">
        <v>22</v>
      </c>
      <c r="R37" s="3" t="s">
        <v>21</v>
      </c>
      <c r="S37" s="3">
        <v>5</v>
      </c>
      <c r="T37" s="3" t="s">
        <v>34</v>
      </c>
      <c r="U37" s="3" t="s">
        <v>28</v>
      </c>
      <c r="V37" s="3" t="s">
        <v>28</v>
      </c>
    </row>
    <row r="38" spans="1:22" x14ac:dyDescent="0.2">
      <c r="A38" s="3">
        <v>87</v>
      </c>
      <c r="B38" s="3">
        <v>96053</v>
      </c>
      <c r="C38" s="3" t="s">
        <v>18</v>
      </c>
      <c r="D38" s="3">
        <v>44</v>
      </c>
      <c r="E38" s="3" t="s">
        <v>26</v>
      </c>
      <c r="F38" s="3" t="s">
        <v>32</v>
      </c>
      <c r="G38" s="3" t="s">
        <v>22</v>
      </c>
      <c r="H38" s="3" t="s">
        <v>22</v>
      </c>
      <c r="I38" s="3" t="s">
        <v>21</v>
      </c>
      <c r="J38" s="3">
        <v>49</v>
      </c>
      <c r="K38" s="3">
        <v>35</v>
      </c>
      <c r="L38" s="3">
        <v>60</v>
      </c>
      <c r="M38" s="3">
        <v>53</v>
      </c>
      <c r="N38" s="3">
        <v>17</v>
      </c>
      <c r="O38" s="3">
        <v>0</v>
      </c>
      <c r="P38" s="3">
        <v>1.5</v>
      </c>
      <c r="Q38" s="3" t="s">
        <v>22</v>
      </c>
      <c r="R38" s="3" t="s">
        <v>22</v>
      </c>
      <c r="S38" s="3">
        <v>0</v>
      </c>
      <c r="T38" s="3" t="s">
        <v>23</v>
      </c>
      <c r="U38" s="3" t="s">
        <v>24</v>
      </c>
      <c r="V38" s="3" t="s">
        <v>28</v>
      </c>
    </row>
    <row r="39" spans="1:22" x14ac:dyDescent="0.2">
      <c r="A39" s="3">
        <v>55</v>
      </c>
      <c r="B39" s="3">
        <v>100146</v>
      </c>
      <c r="C39" s="3" t="s">
        <v>18</v>
      </c>
      <c r="D39" s="3">
        <v>39</v>
      </c>
      <c r="E39" s="3" t="s">
        <v>31</v>
      </c>
      <c r="F39" s="3" t="s">
        <v>27</v>
      </c>
      <c r="G39" s="3" t="s">
        <v>22</v>
      </c>
      <c r="H39" s="3" t="s">
        <v>21</v>
      </c>
      <c r="I39" s="3" t="s">
        <v>21</v>
      </c>
      <c r="J39" s="3">
        <v>49</v>
      </c>
      <c r="K39" s="3">
        <v>35</v>
      </c>
      <c r="L39" s="3">
        <v>15</v>
      </c>
      <c r="M39" s="3">
        <v>10</v>
      </c>
      <c r="N39" s="3">
        <v>6</v>
      </c>
      <c r="O39" s="3">
        <v>1</v>
      </c>
      <c r="P39" s="3">
        <v>0.5</v>
      </c>
      <c r="Q39" s="3" t="s">
        <v>22</v>
      </c>
      <c r="R39" s="3" t="s">
        <v>21</v>
      </c>
      <c r="S39" s="3">
        <v>8.75</v>
      </c>
      <c r="T39" s="3" t="s">
        <v>30</v>
      </c>
      <c r="U39" s="3" t="s">
        <v>24</v>
      </c>
      <c r="V39" s="3" t="s">
        <v>39</v>
      </c>
    </row>
    <row r="40" spans="1:22" x14ac:dyDescent="0.2">
      <c r="A40" s="3">
        <v>75</v>
      </c>
      <c r="B40" s="3">
        <v>225000</v>
      </c>
      <c r="C40" s="3" t="s">
        <v>18</v>
      </c>
      <c r="D40" s="3">
        <v>40</v>
      </c>
      <c r="E40" s="3" t="s">
        <v>36</v>
      </c>
      <c r="F40" s="3" t="s">
        <v>51</v>
      </c>
      <c r="G40" s="3" t="s">
        <v>21</v>
      </c>
      <c r="H40" s="3" t="s">
        <v>22</v>
      </c>
      <c r="I40" s="3" t="s">
        <v>22</v>
      </c>
      <c r="J40" s="3">
        <v>50</v>
      </c>
      <c r="K40" s="3">
        <v>0</v>
      </c>
      <c r="L40" s="3">
        <v>15</v>
      </c>
      <c r="M40" s="3">
        <v>24</v>
      </c>
      <c r="N40" s="3">
        <v>5</v>
      </c>
      <c r="O40" s="3">
        <v>0</v>
      </c>
      <c r="P40" s="3">
        <v>0.5</v>
      </c>
      <c r="Q40" s="3" t="s">
        <v>21</v>
      </c>
      <c r="R40" s="3" t="s">
        <v>22</v>
      </c>
      <c r="S40" s="3">
        <v>0</v>
      </c>
      <c r="T40" s="3" t="s">
        <v>44</v>
      </c>
      <c r="U40" s="3" t="s">
        <v>24</v>
      </c>
      <c r="V40" s="3" t="s">
        <v>24</v>
      </c>
    </row>
    <row r="41" spans="1:22" x14ac:dyDescent="0.2">
      <c r="A41" s="3">
        <v>52</v>
      </c>
      <c r="B41" s="3">
        <v>98772</v>
      </c>
      <c r="C41" s="3" t="s">
        <v>18</v>
      </c>
      <c r="D41" s="3">
        <v>35</v>
      </c>
      <c r="E41" s="3" t="s">
        <v>40</v>
      </c>
      <c r="F41" s="3" t="s">
        <v>20</v>
      </c>
      <c r="G41" s="3" t="s">
        <v>22</v>
      </c>
      <c r="H41" s="3" t="s">
        <v>21</v>
      </c>
      <c r="I41" s="3" t="s">
        <v>22</v>
      </c>
      <c r="J41" s="3">
        <v>50</v>
      </c>
      <c r="K41" s="3">
        <v>0</v>
      </c>
      <c r="L41" s="3">
        <v>5</v>
      </c>
      <c r="M41" s="3">
        <v>51</v>
      </c>
      <c r="N41" s="3">
        <v>3</v>
      </c>
      <c r="O41" s="3">
        <v>0</v>
      </c>
      <c r="P41" s="3">
        <v>0.5</v>
      </c>
      <c r="Q41" s="3" t="s">
        <v>21</v>
      </c>
      <c r="R41" s="3" t="s">
        <v>21</v>
      </c>
      <c r="S41" s="3">
        <v>6</v>
      </c>
      <c r="T41" s="3" t="s">
        <v>34</v>
      </c>
      <c r="U41" s="3" t="s">
        <v>39</v>
      </c>
      <c r="V41" s="3" t="s">
        <v>28</v>
      </c>
    </row>
    <row r="42" spans="1:22" x14ac:dyDescent="0.2">
      <c r="A42" s="3">
        <v>58</v>
      </c>
      <c r="B42" s="3">
        <v>97485</v>
      </c>
      <c r="C42" s="3" t="s">
        <v>18</v>
      </c>
      <c r="D42" s="3">
        <v>34</v>
      </c>
      <c r="E42" s="3" t="s">
        <v>26</v>
      </c>
      <c r="F42" s="3" t="s">
        <v>32</v>
      </c>
      <c r="G42" s="3" t="s">
        <v>22</v>
      </c>
      <c r="H42" s="3" t="s">
        <v>21</v>
      </c>
      <c r="I42" s="3" t="s">
        <v>22</v>
      </c>
      <c r="J42" s="3">
        <v>50</v>
      </c>
      <c r="K42" s="3">
        <v>0</v>
      </c>
      <c r="L42" s="3">
        <v>50</v>
      </c>
      <c r="M42" s="3">
        <v>20</v>
      </c>
      <c r="N42" s="3">
        <v>5</v>
      </c>
      <c r="O42" s="3">
        <v>2</v>
      </c>
      <c r="P42" s="3">
        <v>0.5</v>
      </c>
      <c r="Q42" s="3" t="s">
        <v>22</v>
      </c>
      <c r="R42" s="3" t="s">
        <v>21</v>
      </c>
      <c r="S42" s="3">
        <v>2.5</v>
      </c>
      <c r="T42" s="3" t="s">
        <v>49</v>
      </c>
      <c r="U42" s="3" t="s">
        <v>28</v>
      </c>
      <c r="V42" s="3" t="s">
        <v>28</v>
      </c>
    </row>
    <row r="43" spans="1:22" x14ac:dyDescent="0.2">
      <c r="A43" s="3">
        <v>11</v>
      </c>
      <c r="B43" s="3">
        <v>90025</v>
      </c>
      <c r="C43" s="3" t="s">
        <v>18</v>
      </c>
      <c r="D43" s="3">
        <v>32</v>
      </c>
      <c r="E43" s="3" t="s">
        <v>26</v>
      </c>
      <c r="F43" s="3" t="s">
        <v>20</v>
      </c>
      <c r="G43" s="3" t="s">
        <v>21</v>
      </c>
      <c r="H43" s="3" t="s">
        <v>21</v>
      </c>
      <c r="I43" s="3" t="s">
        <v>22</v>
      </c>
      <c r="J43" s="3">
        <v>50</v>
      </c>
      <c r="K43" s="3">
        <v>0</v>
      </c>
      <c r="L43" s="3">
        <v>20</v>
      </c>
      <c r="M43" s="3">
        <v>28</v>
      </c>
      <c r="N43" s="3">
        <v>19</v>
      </c>
      <c r="O43" s="3">
        <v>0</v>
      </c>
      <c r="P43" s="3">
        <v>0.5</v>
      </c>
      <c r="Q43" s="3" t="s">
        <v>21</v>
      </c>
      <c r="R43" s="3" t="s">
        <v>21</v>
      </c>
      <c r="S43" s="3">
        <v>6.25</v>
      </c>
      <c r="T43" s="3" t="s">
        <v>35</v>
      </c>
      <c r="U43" s="3" t="s">
        <v>25</v>
      </c>
      <c r="V43" s="3" t="s">
        <v>24</v>
      </c>
    </row>
    <row r="44" spans="1:22" x14ac:dyDescent="0.2">
      <c r="A44" s="3">
        <v>77</v>
      </c>
      <c r="B44" s="3">
        <v>42000</v>
      </c>
      <c r="C44" s="3" t="s">
        <v>18</v>
      </c>
      <c r="D44" s="3">
        <v>32</v>
      </c>
      <c r="E44" s="3" t="s">
        <v>26</v>
      </c>
      <c r="F44" s="3" t="s">
        <v>78</v>
      </c>
      <c r="G44" s="3" t="s">
        <v>21</v>
      </c>
      <c r="H44" s="3" t="s">
        <v>21</v>
      </c>
      <c r="I44" s="3" t="s">
        <v>22</v>
      </c>
      <c r="J44" s="3">
        <v>50</v>
      </c>
      <c r="K44" s="3">
        <v>0</v>
      </c>
      <c r="L44" s="3">
        <v>0</v>
      </c>
      <c r="M44" s="3">
        <v>42</v>
      </c>
      <c r="N44" s="3">
        <v>23</v>
      </c>
      <c r="O44" s="3">
        <v>0</v>
      </c>
      <c r="P44" s="3">
        <v>0.5</v>
      </c>
      <c r="Q44" s="3" t="s">
        <v>22</v>
      </c>
      <c r="R44" s="3" t="s">
        <v>21</v>
      </c>
      <c r="S44" s="3">
        <v>0</v>
      </c>
      <c r="T44" s="3" t="s">
        <v>23</v>
      </c>
      <c r="U44" s="3" t="s">
        <v>28</v>
      </c>
      <c r="V44" s="3" t="s">
        <v>24</v>
      </c>
    </row>
    <row r="45" spans="1:22" x14ac:dyDescent="0.2">
      <c r="A45" s="3">
        <v>82</v>
      </c>
      <c r="B45" s="3">
        <v>97146</v>
      </c>
      <c r="C45" s="3" t="s">
        <v>29</v>
      </c>
      <c r="D45" s="3">
        <v>52</v>
      </c>
      <c r="E45" s="3" t="s">
        <v>19</v>
      </c>
      <c r="F45" s="3" t="s">
        <v>48</v>
      </c>
      <c r="G45" s="3" t="s">
        <v>21</v>
      </c>
      <c r="H45" s="3" t="s">
        <v>21</v>
      </c>
      <c r="I45" s="3" t="s">
        <v>22</v>
      </c>
      <c r="J45" s="3">
        <v>50</v>
      </c>
      <c r="K45" s="3">
        <v>0</v>
      </c>
      <c r="L45" s="3">
        <v>15</v>
      </c>
      <c r="M45" s="3">
        <v>54</v>
      </c>
      <c r="N45" s="3">
        <v>6</v>
      </c>
      <c r="O45" s="3">
        <v>1</v>
      </c>
      <c r="P45" s="3">
        <v>1</v>
      </c>
      <c r="Q45" s="3" t="s">
        <v>22</v>
      </c>
      <c r="R45" s="3" t="s">
        <v>21</v>
      </c>
      <c r="S45" s="3">
        <v>6.25</v>
      </c>
      <c r="T45" s="3" t="s">
        <v>23</v>
      </c>
      <c r="U45" s="3" t="s">
        <v>24</v>
      </c>
      <c r="V45" s="3" t="s">
        <v>24</v>
      </c>
    </row>
    <row r="46" spans="1:22" x14ac:dyDescent="0.2">
      <c r="A46" s="3">
        <v>31</v>
      </c>
      <c r="B46" s="3">
        <v>97200</v>
      </c>
      <c r="C46" s="3" t="s">
        <v>18</v>
      </c>
      <c r="D46" s="3">
        <v>35</v>
      </c>
      <c r="E46" s="3" t="s">
        <v>42</v>
      </c>
      <c r="F46" s="3" t="s">
        <v>32</v>
      </c>
      <c r="G46" s="3" t="s">
        <v>21</v>
      </c>
      <c r="H46" s="3" t="s">
        <v>21</v>
      </c>
      <c r="I46" s="3" t="s">
        <v>22</v>
      </c>
      <c r="J46" s="3">
        <v>50</v>
      </c>
      <c r="K46" s="3">
        <v>0</v>
      </c>
      <c r="L46" s="3">
        <v>25</v>
      </c>
      <c r="M46" s="3">
        <v>45</v>
      </c>
      <c r="N46" s="3">
        <v>16</v>
      </c>
      <c r="O46" s="3">
        <v>0</v>
      </c>
      <c r="P46" s="3">
        <v>1</v>
      </c>
      <c r="Q46" s="3" t="s">
        <v>22</v>
      </c>
      <c r="R46" s="3" t="s">
        <v>21</v>
      </c>
      <c r="S46" s="3">
        <v>6.25</v>
      </c>
      <c r="T46" s="3" t="s">
        <v>34</v>
      </c>
      <c r="U46" s="3" t="s">
        <v>28</v>
      </c>
      <c r="V46" s="3" t="s">
        <v>24</v>
      </c>
    </row>
    <row r="47" spans="1:22" x14ac:dyDescent="0.2">
      <c r="A47" s="3">
        <v>81</v>
      </c>
      <c r="B47" s="3">
        <v>95110</v>
      </c>
      <c r="C47" s="3" t="s">
        <v>29</v>
      </c>
      <c r="D47" s="3">
        <v>28</v>
      </c>
      <c r="E47" s="3" t="s">
        <v>19</v>
      </c>
      <c r="F47" s="3" t="s">
        <v>27</v>
      </c>
      <c r="G47" s="3" t="s">
        <v>21</v>
      </c>
      <c r="H47" s="3" t="s">
        <v>21</v>
      </c>
      <c r="I47" s="3" t="s">
        <v>22</v>
      </c>
      <c r="J47" s="3">
        <v>50</v>
      </c>
      <c r="K47" s="3">
        <v>0</v>
      </c>
      <c r="L47" s="3">
        <v>5</v>
      </c>
      <c r="M47" s="3">
        <v>22</v>
      </c>
      <c r="N47" s="3">
        <v>17</v>
      </c>
      <c r="O47" s="3">
        <v>2</v>
      </c>
      <c r="P47" s="3">
        <v>2.5</v>
      </c>
      <c r="Q47" s="3" t="s">
        <v>21</v>
      </c>
      <c r="R47" s="3" t="s">
        <v>21</v>
      </c>
      <c r="S47" s="3">
        <v>15</v>
      </c>
      <c r="T47" s="3" t="s">
        <v>34</v>
      </c>
      <c r="U47" s="3" t="s">
        <v>24</v>
      </c>
      <c r="V47" s="3" t="s">
        <v>28</v>
      </c>
    </row>
    <row r="48" spans="1:22" x14ac:dyDescent="0.2">
      <c r="A48" s="3">
        <v>35</v>
      </c>
      <c r="B48" s="3">
        <v>97338</v>
      </c>
      <c r="C48" s="3" t="s">
        <v>18</v>
      </c>
      <c r="D48" s="3">
        <v>35</v>
      </c>
      <c r="E48" s="3" t="s">
        <v>26</v>
      </c>
      <c r="F48" s="3" t="s">
        <v>20</v>
      </c>
      <c r="G48" s="3" t="s">
        <v>21</v>
      </c>
      <c r="H48" s="3" t="s">
        <v>21</v>
      </c>
      <c r="I48" s="3" t="s">
        <v>22</v>
      </c>
      <c r="J48" s="3">
        <v>50</v>
      </c>
      <c r="K48" s="3">
        <v>0</v>
      </c>
      <c r="L48" s="3">
        <v>20</v>
      </c>
      <c r="M48" s="3">
        <v>26</v>
      </c>
      <c r="N48" s="3">
        <v>21</v>
      </c>
      <c r="O48" s="3">
        <v>0</v>
      </c>
      <c r="P48" s="3">
        <v>2.5</v>
      </c>
      <c r="Q48" s="3" t="s">
        <v>21</v>
      </c>
      <c r="R48" s="3" t="s">
        <v>21</v>
      </c>
      <c r="S48" s="3">
        <v>1.25</v>
      </c>
      <c r="T48" s="3" t="s">
        <v>23</v>
      </c>
      <c r="U48" s="3" t="s">
        <v>24</v>
      </c>
      <c r="V48" s="3" t="s">
        <v>24</v>
      </c>
    </row>
    <row r="49" spans="1:22" x14ac:dyDescent="0.2">
      <c r="A49" s="3">
        <v>40</v>
      </c>
      <c r="B49" s="3">
        <v>52000</v>
      </c>
      <c r="C49" s="3" t="s">
        <v>18</v>
      </c>
      <c r="D49" s="3">
        <v>18</v>
      </c>
      <c r="E49" s="3" t="s">
        <v>42</v>
      </c>
      <c r="F49" s="3" t="s">
        <v>78</v>
      </c>
      <c r="G49" s="3" t="s">
        <v>22</v>
      </c>
      <c r="H49" s="3" t="s">
        <v>22</v>
      </c>
      <c r="I49" s="3" t="s">
        <v>21</v>
      </c>
      <c r="J49" s="3">
        <v>51</v>
      </c>
      <c r="K49" s="3">
        <v>35</v>
      </c>
      <c r="L49" s="3">
        <v>0</v>
      </c>
      <c r="M49" s="3">
        <v>17</v>
      </c>
      <c r="N49" s="3">
        <v>10</v>
      </c>
      <c r="O49" s="3">
        <v>1</v>
      </c>
      <c r="P49" s="3">
        <v>0.5</v>
      </c>
      <c r="Q49" s="3" t="s">
        <v>21</v>
      </c>
      <c r="R49" s="3" t="s">
        <v>21</v>
      </c>
      <c r="S49" s="3">
        <v>7.5</v>
      </c>
      <c r="T49" s="3" t="s">
        <v>35</v>
      </c>
      <c r="U49" s="3" t="s">
        <v>28</v>
      </c>
      <c r="V49" s="3" t="s">
        <v>39</v>
      </c>
    </row>
    <row r="50" spans="1:22" x14ac:dyDescent="0.2">
      <c r="A50" s="3">
        <v>48</v>
      </c>
      <c r="B50" s="3">
        <v>97568</v>
      </c>
      <c r="C50" s="3" t="s">
        <v>29</v>
      </c>
      <c r="D50" s="3">
        <v>36</v>
      </c>
      <c r="E50" s="3" t="s">
        <v>26</v>
      </c>
      <c r="F50" s="3" t="s">
        <v>32</v>
      </c>
      <c r="G50" s="3" t="s">
        <v>21</v>
      </c>
      <c r="H50" s="3" t="s">
        <v>22</v>
      </c>
      <c r="I50" s="3" t="s">
        <v>21</v>
      </c>
      <c r="J50" s="3">
        <v>54</v>
      </c>
      <c r="K50" s="3">
        <v>45</v>
      </c>
      <c r="L50" s="3">
        <v>20</v>
      </c>
      <c r="M50" s="3">
        <v>5</v>
      </c>
      <c r="N50" s="3">
        <v>17</v>
      </c>
      <c r="O50" s="3">
        <v>1</v>
      </c>
      <c r="P50" s="3">
        <v>1</v>
      </c>
      <c r="Q50" s="3" t="s">
        <v>22</v>
      </c>
      <c r="R50" s="3" t="s">
        <v>21</v>
      </c>
      <c r="S50" s="3">
        <v>37.5</v>
      </c>
      <c r="T50" s="3" t="s">
        <v>30</v>
      </c>
      <c r="U50" s="3" t="s">
        <v>24</v>
      </c>
      <c r="V50" s="3" t="s">
        <v>28</v>
      </c>
    </row>
    <row r="51" spans="1:22" x14ac:dyDescent="0.2">
      <c r="A51" s="3">
        <v>18</v>
      </c>
      <c r="B51" s="3">
        <v>99398</v>
      </c>
      <c r="C51" s="3" t="s">
        <v>29</v>
      </c>
      <c r="D51" s="3">
        <v>35</v>
      </c>
      <c r="E51" s="3" t="s">
        <v>19</v>
      </c>
      <c r="F51" s="3" t="s">
        <v>32</v>
      </c>
      <c r="G51" s="3" t="s">
        <v>21</v>
      </c>
      <c r="H51" s="3" t="s">
        <v>21</v>
      </c>
      <c r="I51" s="3" t="s">
        <v>21</v>
      </c>
      <c r="J51" s="3">
        <v>54</v>
      </c>
      <c r="K51" s="3">
        <v>45</v>
      </c>
      <c r="L51" s="3">
        <v>15</v>
      </c>
      <c r="M51" s="3">
        <v>11</v>
      </c>
      <c r="N51" s="3">
        <v>8</v>
      </c>
      <c r="O51" s="3">
        <v>0</v>
      </c>
      <c r="P51" s="3">
        <v>1</v>
      </c>
      <c r="Q51" s="3" t="s">
        <v>21</v>
      </c>
      <c r="R51" s="3" t="s">
        <v>21</v>
      </c>
      <c r="S51" s="3">
        <v>2.5</v>
      </c>
      <c r="T51" s="3" t="s">
        <v>23</v>
      </c>
      <c r="U51" s="3" t="s">
        <v>39</v>
      </c>
      <c r="V51" s="3" t="s">
        <v>39</v>
      </c>
    </row>
    <row r="52" spans="1:22" x14ac:dyDescent="0.2">
      <c r="A52" s="3">
        <v>54</v>
      </c>
      <c r="B52" s="3">
        <v>51000</v>
      </c>
      <c r="C52" s="3" t="s">
        <v>18</v>
      </c>
      <c r="D52" s="3">
        <v>19</v>
      </c>
      <c r="E52" s="3" t="s">
        <v>31</v>
      </c>
      <c r="F52" s="3" t="s">
        <v>41</v>
      </c>
      <c r="G52" s="3" t="s">
        <v>22</v>
      </c>
      <c r="H52" s="3" t="s">
        <v>22</v>
      </c>
      <c r="I52" s="3" t="s">
        <v>21</v>
      </c>
      <c r="J52" s="3">
        <v>55</v>
      </c>
      <c r="K52" s="3">
        <v>35</v>
      </c>
      <c r="L52" s="3">
        <v>0</v>
      </c>
      <c r="M52" s="3">
        <v>22</v>
      </c>
      <c r="N52" s="3">
        <v>5</v>
      </c>
      <c r="O52" s="3">
        <v>1</v>
      </c>
      <c r="P52" s="3">
        <v>0.5</v>
      </c>
      <c r="Q52" s="3" t="s">
        <v>21</v>
      </c>
      <c r="R52" s="3" t="s">
        <v>21</v>
      </c>
      <c r="S52" s="3">
        <v>15</v>
      </c>
      <c r="T52" s="3" t="s">
        <v>23</v>
      </c>
      <c r="U52" s="3" t="s">
        <v>39</v>
      </c>
      <c r="V52" s="3" t="s">
        <v>25</v>
      </c>
    </row>
    <row r="53" spans="1:22" x14ac:dyDescent="0.2">
      <c r="A53" s="3">
        <v>8</v>
      </c>
      <c r="B53" s="3">
        <v>101800</v>
      </c>
      <c r="C53" s="3" t="s">
        <v>29</v>
      </c>
      <c r="D53" s="3">
        <v>41</v>
      </c>
      <c r="E53" s="3" t="s">
        <v>19</v>
      </c>
      <c r="F53" s="3" t="s">
        <v>27</v>
      </c>
      <c r="G53" s="3" t="s">
        <v>21</v>
      </c>
      <c r="H53" s="3" t="s">
        <v>21</v>
      </c>
      <c r="I53" s="3" t="s">
        <v>21</v>
      </c>
      <c r="J53" s="3">
        <v>55</v>
      </c>
      <c r="K53" s="3">
        <v>45</v>
      </c>
      <c r="L53" s="3">
        <v>35</v>
      </c>
      <c r="M53" s="3">
        <v>22</v>
      </c>
      <c r="N53" s="3">
        <v>4</v>
      </c>
      <c r="O53" s="3">
        <v>0</v>
      </c>
      <c r="P53" s="3">
        <v>1.5</v>
      </c>
      <c r="Q53" s="3" t="s">
        <v>21</v>
      </c>
      <c r="R53" s="3" t="s">
        <v>21</v>
      </c>
      <c r="S53" s="3">
        <v>1.25</v>
      </c>
      <c r="T53" s="3" t="s">
        <v>35</v>
      </c>
      <c r="U53" s="3" t="s">
        <v>24</v>
      </c>
      <c r="V53" s="3" t="s">
        <v>24</v>
      </c>
    </row>
    <row r="54" spans="1:22" x14ac:dyDescent="0.2">
      <c r="A54" s="3">
        <v>26</v>
      </c>
      <c r="B54" s="3">
        <v>99063</v>
      </c>
      <c r="C54" s="3" t="s">
        <v>18</v>
      </c>
      <c r="D54" s="3">
        <v>37</v>
      </c>
      <c r="E54" s="3" t="s">
        <v>26</v>
      </c>
      <c r="F54" s="3" t="s">
        <v>27</v>
      </c>
      <c r="G54" s="3" t="s">
        <v>21</v>
      </c>
      <c r="H54" s="3" t="s">
        <v>21</v>
      </c>
      <c r="I54" s="3" t="s">
        <v>21</v>
      </c>
      <c r="J54" s="3">
        <v>55</v>
      </c>
      <c r="K54" s="3">
        <v>45</v>
      </c>
      <c r="L54" s="3">
        <v>20</v>
      </c>
      <c r="M54" s="3">
        <v>67</v>
      </c>
      <c r="N54" s="3">
        <v>8</v>
      </c>
      <c r="O54" s="3">
        <v>0</v>
      </c>
      <c r="P54" s="3">
        <v>1.5</v>
      </c>
      <c r="Q54" s="3" t="s">
        <v>21</v>
      </c>
      <c r="R54" s="3" t="s">
        <v>21</v>
      </c>
      <c r="S54" s="3">
        <v>6.25</v>
      </c>
      <c r="T54" s="3" t="s">
        <v>23</v>
      </c>
      <c r="U54" s="3" t="s">
        <v>24</v>
      </c>
      <c r="V54" s="3" t="s">
        <v>28</v>
      </c>
    </row>
    <row r="55" spans="1:22" x14ac:dyDescent="0.2">
      <c r="A55" s="3">
        <v>42</v>
      </c>
      <c r="B55" s="3">
        <v>99524</v>
      </c>
      <c r="C55" s="3" t="s">
        <v>18</v>
      </c>
      <c r="D55" s="3">
        <v>40</v>
      </c>
      <c r="E55" s="3" t="s">
        <v>36</v>
      </c>
      <c r="F55" s="3" t="s">
        <v>32</v>
      </c>
      <c r="G55" s="3" t="s">
        <v>21</v>
      </c>
      <c r="H55" s="3" t="s">
        <v>21</v>
      </c>
      <c r="I55" s="3" t="s">
        <v>21</v>
      </c>
      <c r="J55" s="3">
        <v>55</v>
      </c>
      <c r="K55" s="3">
        <v>45</v>
      </c>
      <c r="L55" s="3">
        <v>5</v>
      </c>
      <c r="M55" s="3">
        <v>2</v>
      </c>
      <c r="N55" s="3">
        <v>12</v>
      </c>
      <c r="O55" s="3">
        <v>1</v>
      </c>
      <c r="P55" s="3">
        <v>1.5</v>
      </c>
      <c r="Q55" s="3" t="s">
        <v>22</v>
      </c>
      <c r="R55" s="3" t="s">
        <v>21</v>
      </c>
      <c r="S55" s="3">
        <v>0</v>
      </c>
      <c r="T55" s="3" t="s">
        <v>35</v>
      </c>
      <c r="U55" s="3" t="s">
        <v>28</v>
      </c>
      <c r="V55" s="3" t="s">
        <v>24</v>
      </c>
    </row>
    <row r="56" spans="1:22" x14ac:dyDescent="0.2">
      <c r="A56" s="3">
        <v>25</v>
      </c>
      <c r="B56" s="3">
        <v>40000</v>
      </c>
      <c r="C56" s="3" t="s">
        <v>29</v>
      </c>
      <c r="D56" s="3">
        <v>44</v>
      </c>
      <c r="E56" s="3" t="s">
        <v>19</v>
      </c>
      <c r="F56" s="3" t="s">
        <v>33</v>
      </c>
      <c r="G56" s="3" t="s">
        <v>21</v>
      </c>
      <c r="H56" s="3" t="s">
        <v>21</v>
      </c>
      <c r="I56" s="3" t="s">
        <v>21</v>
      </c>
      <c r="J56" s="3">
        <v>55</v>
      </c>
      <c r="K56" s="3">
        <v>45</v>
      </c>
      <c r="L56" s="3">
        <v>0</v>
      </c>
      <c r="M56" s="3">
        <v>23</v>
      </c>
      <c r="N56" s="3">
        <v>12</v>
      </c>
      <c r="O56" s="3">
        <v>3</v>
      </c>
      <c r="P56" s="3">
        <v>1.5</v>
      </c>
      <c r="Q56" s="3" t="s">
        <v>22</v>
      </c>
      <c r="R56" s="3" t="s">
        <v>21</v>
      </c>
      <c r="S56" s="3">
        <v>15</v>
      </c>
      <c r="T56" s="3" t="s">
        <v>23</v>
      </c>
      <c r="U56" s="3" t="s">
        <v>24</v>
      </c>
      <c r="V56" s="3" t="s">
        <v>28</v>
      </c>
    </row>
    <row r="57" spans="1:22" x14ac:dyDescent="0.2">
      <c r="A57" s="3">
        <v>32</v>
      </c>
      <c r="B57" s="3">
        <v>250250</v>
      </c>
      <c r="C57" s="3" t="s">
        <v>18</v>
      </c>
      <c r="D57" s="3">
        <v>55</v>
      </c>
      <c r="E57" s="3" t="s">
        <v>46</v>
      </c>
      <c r="F57" s="3" t="s">
        <v>37</v>
      </c>
      <c r="G57" s="3" t="s">
        <v>21</v>
      </c>
      <c r="H57" s="3" t="s">
        <v>21</v>
      </c>
      <c r="I57" s="3" t="s">
        <v>21</v>
      </c>
      <c r="J57" s="3">
        <v>55</v>
      </c>
      <c r="K57" s="3">
        <v>45</v>
      </c>
      <c r="L57" s="3">
        <v>10</v>
      </c>
      <c r="M57" s="3">
        <v>13</v>
      </c>
      <c r="N57" s="3">
        <v>12</v>
      </c>
      <c r="O57" s="3">
        <v>1</v>
      </c>
      <c r="P57" s="3">
        <v>1.5</v>
      </c>
      <c r="Q57" s="3" t="s">
        <v>21</v>
      </c>
      <c r="R57" s="3" t="s">
        <v>21</v>
      </c>
      <c r="S57" s="3">
        <v>15</v>
      </c>
      <c r="T57" s="3" t="s">
        <v>23</v>
      </c>
      <c r="U57" s="3" t="s">
        <v>28</v>
      </c>
      <c r="V57" s="3" t="s">
        <v>28</v>
      </c>
    </row>
    <row r="58" spans="1:22" x14ac:dyDescent="0.2">
      <c r="A58" s="3">
        <v>148</v>
      </c>
      <c r="B58" s="3">
        <v>165000</v>
      </c>
      <c r="C58" s="3" t="s">
        <v>29</v>
      </c>
      <c r="D58" s="3">
        <v>39</v>
      </c>
      <c r="E58" s="3" t="s">
        <v>36</v>
      </c>
      <c r="F58" s="3" t="s">
        <v>51</v>
      </c>
      <c r="G58" s="3" t="s">
        <v>21</v>
      </c>
      <c r="H58" s="3" t="s">
        <v>21</v>
      </c>
      <c r="I58" s="3" t="s">
        <v>21</v>
      </c>
      <c r="J58" s="3">
        <v>55</v>
      </c>
      <c r="K58" s="3">
        <v>55</v>
      </c>
      <c r="L58" s="3">
        <v>15</v>
      </c>
      <c r="M58" s="3">
        <v>3</v>
      </c>
      <c r="N58" s="3">
        <v>16</v>
      </c>
      <c r="O58" s="3">
        <v>3</v>
      </c>
      <c r="P58" s="3">
        <v>2.5</v>
      </c>
      <c r="Q58" s="3" t="s">
        <v>21</v>
      </c>
      <c r="R58" s="3" t="s">
        <v>21</v>
      </c>
      <c r="S58" s="3">
        <v>3.75</v>
      </c>
      <c r="T58" s="3" t="s">
        <v>34</v>
      </c>
      <c r="U58" s="3" t="s">
        <v>24</v>
      </c>
      <c r="V58" s="3" t="s">
        <v>24</v>
      </c>
    </row>
    <row r="59" spans="1:22" x14ac:dyDescent="0.2">
      <c r="A59" s="3">
        <v>47</v>
      </c>
      <c r="B59" s="3">
        <v>156750</v>
      </c>
      <c r="C59" s="3" t="s">
        <v>29</v>
      </c>
      <c r="D59" s="3">
        <v>36</v>
      </c>
      <c r="E59" s="3" t="s">
        <v>31</v>
      </c>
      <c r="F59" s="3" t="s">
        <v>51</v>
      </c>
      <c r="G59" s="3" t="s">
        <v>21</v>
      </c>
      <c r="H59" s="3" t="s">
        <v>21</v>
      </c>
      <c r="I59" s="3" t="s">
        <v>21</v>
      </c>
      <c r="J59" s="3">
        <v>57</v>
      </c>
      <c r="K59" s="3">
        <v>55</v>
      </c>
      <c r="L59" s="3">
        <v>15</v>
      </c>
      <c r="M59" s="3">
        <v>15</v>
      </c>
      <c r="N59" s="3">
        <v>12</v>
      </c>
      <c r="O59" s="3">
        <v>0</v>
      </c>
      <c r="P59" s="3">
        <v>1.5</v>
      </c>
      <c r="Q59" s="3" t="s">
        <v>22</v>
      </c>
      <c r="R59" s="3" t="s">
        <v>22</v>
      </c>
      <c r="S59" s="3">
        <v>0</v>
      </c>
      <c r="T59" s="3" t="s">
        <v>35</v>
      </c>
      <c r="U59" s="3" t="s">
        <v>24</v>
      </c>
      <c r="V59" s="3" t="s">
        <v>24</v>
      </c>
    </row>
    <row r="60" spans="1:22" x14ac:dyDescent="0.2">
      <c r="A60" s="3">
        <v>107</v>
      </c>
      <c r="B60" s="3">
        <v>189000</v>
      </c>
      <c r="C60" s="3" t="s">
        <v>18</v>
      </c>
      <c r="D60" s="3">
        <v>20</v>
      </c>
      <c r="E60" s="3" t="s">
        <v>42</v>
      </c>
      <c r="F60" s="3" t="s">
        <v>27</v>
      </c>
      <c r="G60" s="3" t="s">
        <v>21</v>
      </c>
      <c r="H60" s="3" t="s">
        <v>21</v>
      </c>
      <c r="I60" s="3" t="s">
        <v>21</v>
      </c>
      <c r="J60" s="3">
        <v>57</v>
      </c>
      <c r="K60" s="3">
        <v>55</v>
      </c>
      <c r="L60" s="3">
        <v>10</v>
      </c>
      <c r="M60" s="3">
        <v>10</v>
      </c>
      <c r="N60" s="3">
        <v>0</v>
      </c>
      <c r="O60" s="3">
        <v>0</v>
      </c>
      <c r="P60" s="3">
        <v>2.5</v>
      </c>
      <c r="Q60" s="3" t="s">
        <v>21</v>
      </c>
      <c r="R60" s="3" t="s">
        <v>22</v>
      </c>
      <c r="S60" s="3">
        <v>0</v>
      </c>
      <c r="T60" s="3" t="s">
        <v>30</v>
      </c>
      <c r="U60" s="3" t="s">
        <v>28</v>
      </c>
      <c r="V60" s="3" t="s">
        <v>24</v>
      </c>
    </row>
    <row r="61" spans="1:22" x14ac:dyDescent="0.2">
      <c r="A61" s="3">
        <v>134</v>
      </c>
      <c r="B61" s="3">
        <v>97000</v>
      </c>
      <c r="C61" s="3" t="s">
        <v>18</v>
      </c>
      <c r="D61" s="3">
        <v>32</v>
      </c>
      <c r="E61" s="3" t="s">
        <v>26</v>
      </c>
      <c r="F61" s="3" t="s">
        <v>32</v>
      </c>
      <c r="G61" s="3" t="s">
        <v>21</v>
      </c>
      <c r="H61" s="3" t="s">
        <v>21</v>
      </c>
      <c r="I61" s="3" t="s">
        <v>21</v>
      </c>
      <c r="J61" s="3">
        <v>58</v>
      </c>
      <c r="K61" s="3">
        <v>55</v>
      </c>
      <c r="L61" s="3">
        <v>20</v>
      </c>
      <c r="M61" s="3">
        <v>30</v>
      </c>
      <c r="N61" s="3">
        <v>8</v>
      </c>
      <c r="O61" s="3">
        <v>0</v>
      </c>
      <c r="P61" s="3">
        <v>1.5</v>
      </c>
      <c r="Q61" s="3" t="s">
        <v>21</v>
      </c>
      <c r="R61" s="3" t="s">
        <v>22</v>
      </c>
      <c r="S61" s="3">
        <v>0</v>
      </c>
      <c r="T61" s="3" t="s">
        <v>23</v>
      </c>
      <c r="U61" s="3" t="s">
        <v>24</v>
      </c>
      <c r="V61" s="3" t="s">
        <v>24</v>
      </c>
    </row>
    <row r="62" spans="1:22" x14ac:dyDescent="0.2">
      <c r="A62" s="3">
        <v>91</v>
      </c>
      <c r="B62" s="3">
        <v>90164</v>
      </c>
      <c r="C62" s="3" t="s">
        <v>29</v>
      </c>
      <c r="D62" s="3">
        <v>46</v>
      </c>
      <c r="E62" s="3" t="s">
        <v>19</v>
      </c>
      <c r="F62" s="3" t="s">
        <v>33</v>
      </c>
      <c r="G62" s="3" t="s">
        <v>22</v>
      </c>
      <c r="H62" s="3" t="s">
        <v>22</v>
      </c>
      <c r="I62" s="3" t="s">
        <v>21</v>
      </c>
      <c r="J62" s="3">
        <v>58</v>
      </c>
      <c r="K62" s="3">
        <v>45</v>
      </c>
      <c r="L62" s="3">
        <v>15</v>
      </c>
      <c r="M62" s="3">
        <v>13</v>
      </c>
      <c r="N62" s="3">
        <v>17</v>
      </c>
      <c r="O62" s="3">
        <v>4</v>
      </c>
      <c r="P62" s="3">
        <v>1</v>
      </c>
      <c r="Q62" s="3" t="s">
        <v>21</v>
      </c>
      <c r="R62" s="3" t="s">
        <v>21</v>
      </c>
      <c r="S62" s="3">
        <v>5</v>
      </c>
      <c r="T62" s="3" t="s">
        <v>35</v>
      </c>
      <c r="U62" s="3" t="s">
        <v>24</v>
      </c>
      <c r="V62" s="3" t="s">
        <v>28</v>
      </c>
    </row>
    <row r="63" spans="1:22" x14ac:dyDescent="0.2">
      <c r="A63" s="3">
        <v>53</v>
      </c>
      <c r="B63" s="3">
        <v>99991</v>
      </c>
      <c r="C63" s="3" t="s">
        <v>18</v>
      </c>
      <c r="D63" s="3">
        <v>44</v>
      </c>
      <c r="E63" s="3" t="s">
        <v>42</v>
      </c>
      <c r="F63" s="3" t="s">
        <v>33</v>
      </c>
      <c r="G63" s="3" t="s">
        <v>21</v>
      </c>
      <c r="H63" s="3" t="s">
        <v>21</v>
      </c>
      <c r="I63" s="3" t="s">
        <v>21</v>
      </c>
      <c r="J63" s="3">
        <v>58</v>
      </c>
      <c r="K63" s="3">
        <v>35</v>
      </c>
      <c r="L63" s="3">
        <v>5</v>
      </c>
      <c r="M63" s="3">
        <v>17</v>
      </c>
      <c r="N63" s="3">
        <v>1</v>
      </c>
      <c r="O63" s="3">
        <v>3</v>
      </c>
      <c r="P63" s="3">
        <v>1</v>
      </c>
      <c r="Q63" s="3" t="s">
        <v>21</v>
      </c>
      <c r="R63" s="3" t="s">
        <v>21</v>
      </c>
      <c r="S63" s="3">
        <v>0</v>
      </c>
      <c r="T63" s="3" t="s">
        <v>30</v>
      </c>
      <c r="U63" s="3" t="s">
        <v>24</v>
      </c>
      <c r="V63" s="3" t="s">
        <v>25</v>
      </c>
    </row>
    <row r="64" spans="1:22" x14ac:dyDescent="0.2">
      <c r="A64" s="3">
        <v>131</v>
      </c>
      <c r="B64" s="3">
        <v>95297</v>
      </c>
      <c r="C64" s="3" t="s">
        <v>29</v>
      </c>
      <c r="D64" s="3">
        <v>49</v>
      </c>
      <c r="E64" s="3" t="s">
        <v>19</v>
      </c>
      <c r="F64" s="3" t="s">
        <v>33</v>
      </c>
      <c r="G64" s="3" t="s">
        <v>22</v>
      </c>
      <c r="H64" s="3" t="s">
        <v>21</v>
      </c>
      <c r="I64" s="3" t="s">
        <v>21</v>
      </c>
      <c r="J64" s="3">
        <v>59</v>
      </c>
      <c r="K64" s="3">
        <v>35</v>
      </c>
      <c r="L64" s="3">
        <v>50</v>
      </c>
      <c r="M64" s="3">
        <v>17</v>
      </c>
      <c r="N64" s="3">
        <v>14</v>
      </c>
      <c r="O64" s="3">
        <v>1</v>
      </c>
      <c r="P64" s="3">
        <v>1</v>
      </c>
      <c r="Q64" s="3" t="s">
        <v>21</v>
      </c>
      <c r="R64" s="3" t="s">
        <v>21</v>
      </c>
      <c r="S64" s="3">
        <v>0</v>
      </c>
      <c r="T64" s="3" t="s">
        <v>44</v>
      </c>
      <c r="U64" s="3" t="s">
        <v>28</v>
      </c>
      <c r="V64" s="3" t="s">
        <v>28</v>
      </c>
    </row>
    <row r="65" spans="1:22" x14ac:dyDescent="0.2">
      <c r="A65" s="3">
        <v>113</v>
      </c>
      <c r="B65" s="3">
        <v>155000</v>
      </c>
      <c r="C65" s="3" t="s">
        <v>18</v>
      </c>
      <c r="D65" s="3">
        <v>44</v>
      </c>
      <c r="E65" s="3" t="s">
        <v>50</v>
      </c>
      <c r="F65" s="3" t="s">
        <v>51</v>
      </c>
      <c r="G65" s="3" t="s">
        <v>21</v>
      </c>
      <c r="H65" s="3" t="s">
        <v>22</v>
      </c>
      <c r="I65" s="3" t="s">
        <v>21</v>
      </c>
      <c r="J65" s="3">
        <v>59</v>
      </c>
      <c r="K65" s="3">
        <v>55</v>
      </c>
      <c r="L65" s="3">
        <v>15</v>
      </c>
      <c r="M65" s="3">
        <v>45</v>
      </c>
      <c r="N65" s="3">
        <v>11</v>
      </c>
      <c r="O65" s="3">
        <v>0</v>
      </c>
      <c r="P65" s="3">
        <v>2.5</v>
      </c>
      <c r="Q65" s="3" t="s">
        <v>21</v>
      </c>
      <c r="R65" s="3" t="s">
        <v>21</v>
      </c>
      <c r="S65" s="3">
        <v>25</v>
      </c>
      <c r="T65" s="3" t="s">
        <v>34</v>
      </c>
      <c r="U65" s="3" t="s">
        <v>24</v>
      </c>
      <c r="V65" s="3" t="s">
        <v>39</v>
      </c>
    </row>
    <row r="66" spans="1:22" x14ac:dyDescent="0.2">
      <c r="A66" s="3">
        <v>132</v>
      </c>
      <c r="B66" s="3">
        <v>88887</v>
      </c>
      <c r="C66" s="3" t="s">
        <v>29</v>
      </c>
      <c r="D66" s="3">
        <v>42</v>
      </c>
      <c r="E66" s="3" t="s">
        <v>26</v>
      </c>
      <c r="F66" s="3" t="s">
        <v>32</v>
      </c>
      <c r="G66" s="3" t="s">
        <v>22</v>
      </c>
      <c r="H66" s="3" t="s">
        <v>21</v>
      </c>
      <c r="I66" s="3" t="s">
        <v>21</v>
      </c>
      <c r="J66" s="3">
        <v>59</v>
      </c>
      <c r="K66" s="3">
        <v>55</v>
      </c>
      <c r="L66" s="3">
        <v>20</v>
      </c>
      <c r="M66" s="3">
        <v>28</v>
      </c>
      <c r="N66" s="3">
        <v>18</v>
      </c>
      <c r="O66" s="3">
        <v>2</v>
      </c>
      <c r="P66" s="3">
        <v>2.5</v>
      </c>
      <c r="Q66" s="3" t="s">
        <v>21</v>
      </c>
      <c r="R66" s="3" t="s">
        <v>21</v>
      </c>
      <c r="S66" s="3">
        <v>5</v>
      </c>
      <c r="T66" s="3" t="s">
        <v>44</v>
      </c>
      <c r="U66" s="3" t="s">
        <v>28</v>
      </c>
      <c r="V66" s="3" t="s">
        <v>28</v>
      </c>
    </row>
    <row r="67" spans="1:22" x14ac:dyDescent="0.2">
      <c r="A67" s="3">
        <v>44</v>
      </c>
      <c r="B67" s="3">
        <v>70000</v>
      </c>
      <c r="C67" s="3" t="s">
        <v>18</v>
      </c>
      <c r="D67" s="3">
        <v>52</v>
      </c>
      <c r="E67" s="3" t="s">
        <v>42</v>
      </c>
      <c r="F67" s="3" t="s">
        <v>45</v>
      </c>
      <c r="G67" s="3" t="s">
        <v>21</v>
      </c>
      <c r="H67" s="3" t="s">
        <v>21</v>
      </c>
      <c r="I67" s="3" t="s">
        <v>21</v>
      </c>
      <c r="J67" s="3">
        <v>60</v>
      </c>
      <c r="K67" s="3">
        <v>35</v>
      </c>
      <c r="L67" s="3">
        <v>0</v>
      </c>
      <c r="M67" s="3">
        <v>37</v>
      </c>
      <c r="N67" s="3">
        <v>10</v>
      </c>
      <c r="O67" s="3">
        <v>1</v>
      </c>
      <c r="P67" s="3">
        <v>0.5</v>
      </c>
      <c r="Q67" s="3" t="s">
        <v>22</v>
      </c>
      <c r="R67" s="3" t="s">
        <v>21</v>
      </c>
      <c r="S67" s="3">
        <v>0</v>
      </c>
      <c r="T67" s="3" t="s">
        <v>35</v>
      </c>
      <c r="U67" s="3" t="s">
        <v>28</v>
      </c>
      <c r="V67" s="3" t="s">
        <v>39</v>
      </c>
    </row>
    <row r="68" spans="1:22" x14ac:dyDescent="0.2">
      <c r="A68" s="3">
        <v>2</v>
      </c>
      <c r="B68" s="3">
        <v>62500</v>
      </c>
      <c r="C68" s="3" t="s">
        <v>29</v>
      </c>
      <c r="D68" s="3">
        <v>33</v>
      </c>
      <c r="E68" s="3" t="s">
        <v>26</v>
      </c>
      <c r="F68" s="3" t="s">
        <v>27</v>
      </c>
      <c r="G68" s="3" t="s">
        <v>21</v>
      </c>
      <c r="H68" s="3" t="s">
        <v>21</v>
      </c>
      <c r="I68" s="3" t="s">
        <v>21</v>
      </c>
      <c r="J68" s="3">
        <v>60</v>
      </c>
      <c r="K68" s="3">
        <v>45</v>
      </c>
      <c r="L68" s="3">
        <v>10</v>
      </c>
      <c r="M68" s="3">
        <v>21</v>
      </c>
      <c r="N68" s="3">
        <v>16</v>
      </c>
      <c r="O68" s="3">
        <v>3</v>
      </c>
      <c r="P68" s="3">
        <v>1</v>
      </c>
      <c r="Q68" s="3" t="s">
        <v>21</v>
      </c>
      <c r="R68" s="3" t="s">
        <v>21</v>
      </c>
      <c r="S68" s="3">
        <v>12.5</v>
      </c>
      <c r="T68" s="3" t="s">
        <v>23</v>
      </c>
      <c r="U68" s="3" t="s">
        <v>28</v>
      </c>
      <c r="V68" s="3" t="s">
        <v>28</v>
      </c>
    </row>
    <row r="69" spans="1:22" x14ac:dyDescent="0.2">
      <c r="A69" s="3">
        <v>98</v>
      </c>
      <c r="B69" s="3">
        <v>95957</v>
      </c>
      <c r="C69" s="3" t="s">
        <v>29</v>
      </c>
      <c r="D69" s="3">
        <v>54</v>
      </c>
      <c r="E69" s="3" t="s">
        <v>31</v>
      </c>
      <c r="F69" s="3" t="s">
        <v>48</v>
      </c>
      <c r="G69" s="3" t="s">
        <v>22</v>
      </c>
      <c r="H69" s="3" t="s">
        <v>21</v>
      </c>
      <c r="I69" s="3" t="s">
        <v>21</v>
      </c>
      <c r="J69" s="3">
        <v>60</v>
      </c>
      <c r="K69" s="3">
        <v>55</v>
      </c>
      <c r="L69" s="3">
        <v>40</v>
      </c>
      <c r="M69" s="3">
        <v>22</v>
      </c>
      <c r="N69" s="3">
        <v>17</v>
      </c>
      <c r="O69" s="3">
        <v>3</v>
      </c>
      <c r="P69" s="3">
        <v>2.5</v>
      </c>
      <c r="Q69" s="3" t="s">
        <v>22</v>
      </c>
      <c r="R69" s="3" t="s">
        <v>21</v>
      </c>
      <c r="S69" s="3">
        <v>0</v>
      </c>
      <c r="T69" s="3" t="s">
        <v>49</v>
      </c>
      <c r="U69" s="3" t="s">
        <v>24</v>
      </c>
      <c r="V69" s="3" t="s">
        <v>28</v>
      </c>
    </row>
    <row r="70" spans="1:22" x14ac:dyDescent="0.2">
      <c r="A70" s="3">
        <v>116</v>
      </c>
      <c r="B70" s="3">
        <v>93448</v>
      </c>
      <c r="C70" s="3" t="s">
        <v>29</v>
      </c>
      <c r="D70" s="3">
        <v>60</v>
      </c>
      <c r="E70" s="3" t="s">
        <v>31</v>
      </c>
      <c r="F70" s="3" t="s">
        <v>45</v>
      </c>
      <c r="G70" s="3" t="s">
        <v>21</v>
      </c>
      <c r="H70" s="3" t="s">
        <v>21</v>
      </c>
      <c r="I70" s="3" t="s">
        <v>21</v>
      </c>
      <c r="J70" s="3">
        <v>61</v>
      </c>
      <c r="K70" s="3">
        <v>55</v>
      </c>
      <c r="L70" s="3">
        <v>50</v>
      </c>
      <c r="M70" s="3">
        <v>28</v>
      </c>
      <c r="N70" s="3">
        <v>7</v>
      </c>
      <c r="O70" s="3">
        <v>0</v>
      </c>
      <c r="P70" s="3">
        <v>2.5</v>
      </c>
      <c r="Q70" s="3" t="s">
        <v>22</v>
      </c>
      <c r="R70" s="3" t="s">
        <v>22</v>
      </c>
      <c r="S70" s="3">
        <v>0</v>
      </c>
      <c r="T70" s="3" t="s">
        <v>35</v>
      </c>
      <c r="U70" s="3" t="s">
        <v>28</v>
      </c>
      <c r="V70" s="3" t="s">
        <v>28</v>
      </c>
    </row>
    <row r="71" spans="1:22" x14ac:dyDescent="0.2">
      <c r="A71" s="3">
        <v>14</v>
      </c>
      <c r="B71" s="3">
        <v>48652</v>
      </c>
      <c r="C71" s="3" t="s">
        <v>29</v>
      </c>
      <c r="D71" s="3">
        <v>39</v>
      </c>
      <c r="E71" s="3" t="s">
        <v>42</v>
      </c>
      <c r="F71" s="3" t="s">
        <v>43</v>
      </c>
      <c r="G71" s="3" t="s">
        <v>22</v>
      </c>
      <c r="H71" s="3" t="s">
        <v>21</v>
      </c>
      <c r="I71" s="3" t="s">
        <v>21</v>
      </c>
      <c r="J71" s="3">
        <v>61</v>
      </c>
      <c r="K71" s="3">
        <v>45</v>
      </c>
      <c r="L71" s="3">
        <v>0</v>
      </c>
      <c r="M71" s="3">
        <v>42</v>
      </c>
      <c r="N71" s="3">
        <v>18</v>
      </c>
      <c r="O71" s="3">
        <v>0</v>
      </c>
      <c r="P71" s="3">
        <v>1</v>
      </c>
      <c r="Q71" s="3" t="s">
        <v>22</v>
      </c>
      <c r="R71" s="3" t="s">
        <v>21</v>
      </c>
      <c r="S71" s="3">
        <v>3.75</v>
      </c>
      <c r="T71" s="3" t="s">
        <v>23</v>
      </c>
      <c r="U71" s="3" t="s">
        <v>25</v>
      </c>
      <c r="V71" s="3" t="s">
        <v>25</v>
      </c>
    </row>
    <row r="72" spans="1:22" x14ac:dyDescent="0.2">
      <c r="A72" s="3">
        <v>22</v>
      </c>
      <c r="B72" s="3">
        <v>58500</v>
      </c>
      <c r="C72" s="3" t="s">
        <v>18</v>
      </c>
      <c r="D72" s="3">
        <v>38</v>
      </c>
      <c r="E72" s="3" t="s">
        <v>19</v>
      </c>
      <c r="F72" s="3" t="s">
        <v>20</v>
      </c>
      <c r="G72" s="3" t="s">
        <v>21</v>
      </c>
      <c r="H72" s="3" t="s">
        <v>21</v>
      </c>
      <c r="I72" s="3" t="s">
        <v>21</v>
      </c>
      <c r="J72" s="3">
        <v>61</v>
      </c>
      <c r="K72" s="3">
        <v>55</v>
      </c>
      <c r="L72" s="3">
        <v>0</v>
      </c>
      <c r="M72" s="3">
        <v>22</v>
      </c>
      <c r="N72" s="3">
        <v>0</v>
      </c>
      <c r="O72" s="3">
        <v>0</v>
      </c>
      <c r="P72" s="3">
        <v>1.5</v>
      </c>
      <c r="Q72" s="3" t="s">
        <v>22</v>
      </c>
      <c r="R72" s="3" t="s">
        <v>21</v>
      </c>
      <c r="S72" s="3">
        <v>1.25</v>
      </c>
      <c r="T72" s="3" t="s">
        <v>38</v>
      </c>
      <c r="U72" s="3" t="s">
        <v>25</v>
      </c>
      <c r="V72" s="3" t="s">
        <v>24</v>
      </c>
    </row>
    <row r="73" spans="1:22" x14ac:dyDescent="0.2">
      <c r="A73" s="3">
        <v>140</v>
      </c>
      <c r="B73" s="3">
        <v>180000</v>
      </c>
      <c r="C73" s="3" t="s">
        <v>18</v>
      </c>
      <c r="D73" s="3">
        <v>51</v>
      </c>
      <c r="E73" s="3" t="s">
        <v>42</v>
      </c>
      <c r="F73" s="3" t="s">
        <v>37</v>
      </c>
      <c r="G73" s="3" t="s">
        <v>21</v>
      </c>
      <c r="H73" s="3" t="s">
        <v>21</v>
      </c>
      <c r="I73" s="3" t="s">
        <v>21</v>
      </c>
      <c r="J73" s="3">
        <v>61</v>
      </c>
      <c r="K73" s="3">
        <v>55</v>
      </c>
      <c r="L73" s="3">
        <v>50</v>
      </c>
      <c r="M73" s="3">
        <v>19</v>
      </c>
      <c r="N73" s="3">
        <v>6</v>
      </c>
      <c r="O73" s="3">
        <v>0</v>
      </c>
      <c r="P73" s="3">
        <v>1.5</v>
      </c>
      <c r="Q73" s="3" t="s">
        <v>21</v>
      </c>
      <c r="R73" s="3" t="s">
        <v>21</v>
      </c>
      <c r="S73" s="3">
        <v>0</v>
      </c>
      <c r="T73" s="3" t="s">
        <v>34</v>
      </c>
      <c r="U73" s="3" t="s">
        <v>28</v>
      </c>
      <c r="V73" s="3" t="s">
        <v>24</v>
      </c>
    </row>
    <row r="74" spans="1:22" x14ac:dyDescent="0.2">
      <c r="A74" s="3">
        <v>57</v>
      </c>
      <c r="B74" s="3">
        <v>96757</v>
      </c>
      <c r="C74" s="3" t="s">
        <v>18</v>
      </c>
      <c r="D74" s="3">
        <v>37</v>
      </c>
      <c r="E74" s="3" t="s">
        <v>26</v>
      </c>
      <c r="F74" s="3" t="s">
        <v>51</v>
      </c>
      <c r="G74" s="3" t="s">
        <v>21</v>
      </c>
      <c r="H74" s="3" t="s">
        <v>21</v>
      </c>
      <c r="I74" s="3" t="s">
        <v>21</v>
      </c>
      <c r="J74" s="3">
        <v>62</v>
      </c>
      <c r="K74" s="3">
        <v>45</v>
      </c>
      <c r="L74" s="3">
        <v>40</v>
      </c>
      <c r="M74" s="3">
        <v>49</v>
      </c>
      <c r="N74" s="3">
        <v>9</v>
      </c>
      <c r="O74" s="3">
        <v>0</v>
      </c>
      <c r="P74" s="3">
        <v>1</v>
      </c>
      <c r="Q74" s="3" t="s">
        <v>22</v>
      </c>
      <c r="R74" s="3" t="s">
        <v>22</v>
      </c>
      <c r="S74" s="3">
        <v>0</v>
      </c>
      <c r="T74" s="3" t="s">
        <v>30</v>
      </c>
      <c r="U74" s="3" t="s">
        <v>24</v>
      </c>
      <c r="V74" s="3" t="s">
        <v>25</v>
      </c>
    </row>
    <row r="75" spans="1:22" x14ac:dyDescent="0.2">
      <c r="A75" s="3">
        <v>103</v>
      </c>
      <c r="B75" s="3">
        <v>96290</v>
      </c>
      <c r="C75" s="3" t="s">
        <v>18</v>
      </c>
      <c r="D75" s="3">
        <v>39</v>
      </c>
      <c r="E75" s="3" t="s">
        <v>19</v>
      </c>
      <c r="F75" s="3" t="s">
        <v>32</v>
      </c>
      <c r="G75" s="3" t="s">
        <v>21</v>
      </c>
      <c r="H75" s="3" t="s">
        <v>21</v>
      </c>
      <c r="I75" s="3" t="s">
        <v>21</v>
      </c>
      <c r="J75" s="3">
        <v>62</v>
      </c>
      <c r="K75" s="3">
        <v>35</v>
      </c>
      <c r="L75" s="3">
        <v>15</v>
      </c>
      <c r="M75" s="3">
        <v>44</v>
      </c>
      <c r="N75" s="3">
        <v>2</v>
      </c>
      <c r="O75" s="3">
        <v>0</v>
      </c>
      <c r="P75" s="3">
        <v>1</v>
      </c>
      <c r="Q75" s="3" t="s">
        <v>22</v>
      </c>
      <c r="R75" s="3" t="s">
        <v>21</v>
      </c>
      <c r="S75" s="3">
        <v>6.25</v>
      </c>
      <c r="T75" s="3" t="s">
        <v>35</v>
      </c>
      <c r="U75" s="3" t="s">
        <v>24</v>
      </c>
      <c r="V75" s="3" t="s">
        <v>28</v>
      </c>
    </row>
    <row r="76" spans="1:22" x14ac:dyDescent="0.2">
      <c r="A76" s="3">
        <v>146</v>
      </c>
      <c r="B76" s="3">
        <v>97756</v>
      </c>
      <c r="C76" s="3" t="s">
        <v>29</v>
      </c>
      <c r="D76" s="3">
        <v>42</v>
      </c>
      <c r="E76" s="3" t="s">
        <v>42</v>
      </c>
      <c r="F76" s="3" t="s">
        <v>27</v>
      </c>
      <c r="G76" s="3" t="s">
        <v>21</v>
      </c>
      <c r="H76" s="3" t="s">
        <v>21</v>
      </c>
      <c r="I76" s="3" t="s">
        <v>21</v>
      </c>
      <c r="J76" s="3">
        <v>64</v>
      </c>
      <c r="K76" s="3">
        <v>55</v>
      </c>
      <c r="L76" s="3">
        <v>5</v>
      </c>
      <c r="M76" s="3">
        <v>30</v>
      </c>
      <c r="N76" s="3">
        <v>18</v>
      </c>
      <c r="O76" s="3">
        <v>1</v>
      </c>
      <c r="P76" s="3">
        <v>1</v>
      </c>
      <c r="Q76" s="3" t="s">
        <v>21</v>
      </c>
      <c r="R76" s="3" t="s">
        <v>21</v>
      </c>
      <c r="S76" s="3">
        <v>0</v>
      </c>
      <c r="T76" s="3" t="s">
        <v>38</v>
      </c>
      <c r="U76" s="3" t="s">
        <v>28</v>
      </c>
      <c r="V76" s="3" t="s">
        <v>28</v>
      </c>
    </row>
    <row r="77" spans="1:22" x14ac:dyDescent="0.2">
      <c r="A77" s="3">
        <v>38</v>
      </c>
      <c r="B77" s="3">
        <v>98364</v>
      </c>
      <c r="C77" s="3" t="s">
        <v>29</v>
      </c>
      <c r="D77" s="3">
        <v>59</v>
      </c>
      <c r="E77" s="3" t="s">
        <v>36</v>
      </c>
      <c r="F77" s="3" t="s">
        <v>47</v>
      </c>
      <c r="G77" s="3" t="s">
        <v>21</v>
      </c>
      <c r="H77" s="3" t="s">
        <v>21</v>
      </c>
      <c r="I77" s="3" t="s">
        <v>21</v>
      </c>
      <c r="J77" s="3">
        <v>64</v>
      </c>
      <c r="K77" s="3">
        <v>55</v>
      </c>
      <c r="L77" s="3">
        <v>35</v>
      </c>
      <c r="M77" s="3">
        <v>24</v>
      </c>
      <c r="N77" s="3">
        <v>18</v>
      </c>
      <c r="O77" s="3">
        <v>1</v>
      </c>
      <c r="P77" s="3">
        <v>1.5</v>
      </c>
      <c r="Q77" s="3" t="s">
        <v>22</v>
      </c>
      <c r="R77" s="3" t="s">
        <v>21</v>
      </c>
      <c r="S77" s="3">
        <v>0</v>
      </c>
      <c r="T77" s="3" t="s">
        <v>35</v>
      </c>
      <c r="U77" s="3" t="s">
        <v>25</v>
      </c>
      <c r="V77" s="3" t="s">
        <v>28</v>
      </c>
    </row>
    <row r="78" spans="1:22" x14ac:dyDescent="0.2">
      <c r="A78" s="3">
        <v>45</v>
      </c>
      <c r="B78" s="3">
        <v>96907</v>
      </c>
      <c r="C78" s="3" t="s">
        <v>18</v>
      </c>
      <c r="D78" s="3">
        <v>45</v>
      </c>
      <c r="E78" s="3" t="s">
        <v>19</v>
      </c>
      <c r="F78" s="3" t="s">
        <v>20</v>
      </c>
      <c r="G78" s="3" t="s">
        <v>21</v>
      </c>
      <c r="H78" s="3" t="s">
        <v>21</v>
      </c>
      <c r="I78" s="3" t="s">
        <v>21</v>
      </c>
      <c r="J78" s="3">
        <v>64</v>
      </c>
      <c r="K78" s="3">
        <v>55</v>
      </c>
      <c r="L78" s="3">
        <v>15</v>
      </c>
      <c r="M78" s="3">
        <v>23</v>
      </c>
      <c r="N78" s="3">
        <v>22</v>
      </c>
      <c r="O78" s="3">
        <v>3</v>
      </c>
      <c r="P78" s="3">
        <v>1.5</v>
      </c>
      <c r="Q78" s="3" t="s">
        <v>21</v>
      </c>
      <c r="R78" s="3" t="s">
        <v>21</v>
      </c>
      <c r="S78" s="3">
        <v>0</v>
      </c>
      <c r="T78" s="3" t="s">
        <v>34</v>
      </c>
      <c r="U78" s="3" t="s">
        <v>28</v>
      </c>
      <c r="V78" s="3" t="s">
        <v>25</v>
      </c>
    </row>
    <row r="79" spans="1:22" x14ac:dyDescent="0.2">
      <c r="A79" s="3">
        <v>70</v>
      </c>
      <c r="B79" s="3">
        <v>250000</v>
      </c>
      <c r="C79" s="3" t="s">
        <v>18</v>
      </c>
      <c r="D79" s="3">
        <v>35</v>
      </c>
      <c r="E79" s="3" t="s">
        <v>31</v>
      </c>
      <c r="F79" s="3" t="s">
        <v>33</v>
      </c>
      <c r="G79" s="3" t="s">
        <v>21</v>
      </c>
      <c r="H79" s="3" t="s">
        <v>21</v>
      </c>
      <c r="I79" s="3" t="s">
        <v>21</v>
      </c>
      <c r="J79" s="3">
        <v>65</v>
      </c>
      <c r="K79" s="3">
        <v>45</v>
      </c>
      <c r="L79" s="3">
        <v>40</v>
      </c>
      <c r="M79" s="3">
        <v>14</v>
      </c>
      <c r="N79" s="3">
        <v>5</v>
      </c>
      <c r="O79" s="3">
        <v>0</v>
      </c>
      <c r="P79" s="3">
        <v>1.5</v>
      </c>
      <c r="Q79" s="3" t="s">
        <v>21</v>
      </c>
      <c r="R79" s="3" t="s">
        <v>22</v>
      </c>
      <c r="S79" s="3">
        <v>0</v>
      </c>
      <c r="T79" s="3" t="s">
        <v>34</v>
      </c>
      <c r="U79" s="3" t="s">
        <v>24</v>
      </c>
      <c r="V79" s="3" t="s">
        <v>28</v>
      </c>
    </row>
    <row r="80" spans="1:22" x14ac:dyDescent="0.2">
      <c r="A80" s="3">
        <v>27</v>
      </c>
      <c r="B80" s="3">
        <v>100378</v>
      </c>
      <c r="C80" s="3" t="s">
        <v>18</v>
      </c>
      <c r="D80" s="3">
        <v>37</v>
      </c>
      <c r="E80" s="3" t="s">
        <v>36</v>
      </c>
      <c r="F80" s="3" t="s">
        <v>20</v>
      </c>
      <c r="G80" s="3" t="s">
        <v>21</v>
      </c>
      <c r="H80" s="3" t="s">
        <v>21</v>
      </c>
      <c r="I80" s="3" t="s">
        <v>21</v>
      </c>
      <c r="J80" s="3">
        <v>65</v>
      </c>
      <c r="K80" s="3">
        <v>45</v>
      </c>
      <c r="L80" s="3">
        <v>15</v>
      </c>
      <c r="M80" s="3">
        <v>13</v>
      </c>
      <c r="N80" s="3">
        <v>7</v>
      </c>
      <c r="O80" s="3">
        <v>0</v>
      </c>
      <c r="P80" s="3">
        <v>1.5</v>
      </c>
      <c r="Q80" s="3" t="s">
        <v>22</v>
      </c>
      <c r="R80" s="3" t="s">
        <v>21</v>
      </c>
      <c r="S80" s="3">
        <v>1.25</v>
      </c>
      <c r="T80" s="3" t="s">
        <v>23</v>
      </c>
      <c r="U80" s="3" t="s">
        <v>28</v>
      </c>
      <c r="V80" s="3" t="s">
        <v>24</v>
      </c>
    </row>
    <row r="81" spans="1:22" x14ac:dyDescent="0.2">
      <c r="A81" s="3">
        <v>92</v>
      </c>
      <c r="B81" s="3">
        <v>150600</v>
      </c>
      <c r="C81" s="3" t="s">
        <v>18</v>
      </c>
      <c r="D81" s="3">
        <v>56</v>
      </c>
      <c r="E81" s="3" t="s">
        <v>19</v>
      </c>
      <c r="F81" s="3" t="s">
        <v>52</v>
      </c>
      <c r="G81" s="3" t="s">
        <v>22</v>
      </c>
      <c r="H81" s="3" t="s">
        <v>22</v>
      </c>
      <c r="I81" s="3" t="s">
        <v>21</v>
      </c>
      <c r="J81" s="3">
        <v>66</v>
      </c>
      <c r="K81" s="3">
        <v>45</v>
      </c>
      <c r="L81" s="3">
        <v>35</v>
      </c>
      <c r="M81" s="3">
        <v>32</v>
      </c>
      <c r="N81" s="3">
        <v>14</v>
      </c>
      <c r="O81" s="3">
        <v>0</v>
      </c>
      <c r="P81" s="3">
        <v>1</v>
      </c>
      <c r="Q81" s="3" t="s">
        <v>22</v>
      </c>
      <c r="R81" s="3" t="s">
        <v>22</v>
      </c>
      <c r="S81" s="3">
        <v>0</v>
      </c>
      <c r="T81" s="3" t="s">
        <v>35</v>
      </c>
      <c r="U81" s="3" t="s">
        <v>28</v>
      </c>
      <c r="V81" s="3" t="s">
        <v>28</v>
      </c>
    </row>
    <row r="82" spans="1:22" x14ac:dyDescent="0.2">
      <c r="A82" s="3">
        <v>1</v>
      </c>
      <c r="B82" s="3">
        <v>98191</v>
      </c>
      <c r="C82" s="3" t="s">
        <v>18</v>
      </c>
      <c r="D82" s="3">
        <v>33</v>
      </c>
      <c r="E82" s="3" t="s">
        <v>19</v>
      </c>
      <c r="F82" s="3" t="s">
        <v>20</v>
      </c>
      <c r="G82" s="3" t="s">
        <v>21</v>
      </c>
      <c r="H82" s="3" t="s">
        <v>21</v>
      </c>
      <c r="I82" s="3" t="s">
        <v>21</v>
      </c>
      <c r="J82" s="3">
        <v>66</v>
      </c>
      <c r="K82" s="3">
        <v>45</v>
      </c>
      <c r="L82" s="3">
        <v>15</v>
      </c>
      <c r="M82" s="3">
        <v>23</v>
      </c>
      <c r="N82" s="3">
        <v>16</v>
      </c>
      <c r="O82" s="3">
        <v>1</v>
      </c>
      <c r="P82" s="3">
        <v>1</v>
      </c>
      <c r="Q82" s="3" t="s">
        <v>21</v>
      </c>
      <c r="R82" s="3" t="s">
        <v>21</v>
      </c>
      <c r="S82" s="3">
        <v>15</v>
      </c>
      <c r="T82" s="3" t="s">
        <v>23</v>
      </c>
      <c r="U82" s="3" t="s">
        <v>24</v>
      </c>
      <c r="V82" s="3" t="s">
        <v>25</v>
      </c>
    </row>
    <row r="83" spans="1:22" x14ac:dyDescent="0.2">
      <c r="A83" s="3">
        <v>90</v>
      </c>
      <c r="B83" s="3">
        <v>96656</v>
      </c>
      <c r="C83" s="3" t="s">
        <v>18</v>
      </c>
      <c r="D83" s="3">
        <v>37</v>
      </c>
      <c r="E83" s="3" t="s">
        <v>40</v>
      </c>
      <c r="F83" s="3" t="s">
        <v>51</v>
      </c>
      <c r="G83" s="3" t="s">
        <v>21</v>
      </c>
      <c r="H83" s="3" t="s">
        <v>21</v>
      </c>
      <c r="I83" s="3" t="s">
        <v>21</v>
      </c>
      <c r="J83" s="3">
        <v>68</v>
      </c>
      <c r="K83" s="3">
        <v>55</v>
      </c>
      <c r="L83" s="3">
        <v>5</v>
      </c>
      <c r="M83" s="3">
        <v>28</v>
      </c>
      <c r="N83" s="3">
        <v>3</v>
      </c>
      <c r="O83" s="3">
        <v>1</v>
      </c>
      <c r="P83" s="3">
        <v>1.5</v>
      </c>
      <c r="Q83" s="3" t="s">
        <v>22</v>
      </c>
      <c r="R83" s="3" t="s">
        <v>21</v>
      </c>
      <c r="S83" s="3">
        <v>2.5</v>
      </c>
      <c r="T83" s="3" t="s">
        <v>35</v>
      </c>
      <c r="U83" s="3" t="s">
        <v>24</v>
      </c>
      <c r="V83" s="3" t="s">
        <v>28</v>
      </c>
    </row>
    <row r="84" spans="1:22" x14ac:dyDescent="0.2">
      <c r="A84" s="3">
        <v>94</v>
      </c>
      <c r="B84" s="3">
        <v>95017</v>
      </c>
      <c r="C84" s="3" t="s">
        <v>29</v>
      </c>
      <c r="D84" s="3">
        <v>38</v>
      </c>
      <c r="E84" s="3" t="s">
        <v>19</v>
      </c>
      <c r="F84" s="3" t="s">
        <v>51</v>
      </c>
      <c r="G84" s="3" t="s">
        <v>21</v>
      </c>
      <c r="H84" s="3" t="s">
        <v>21</v>
      </c>
      <c r="I84" s="3" t="s">
        <v>21</v>
      </c>
      <c r="J84" s="3">
        <v>68</v>
      </c>
      <c r="K84" s="3">
        <v>55</v>
      </c>
      <c r="L84" s="3">
        <v>45</v>
      </c>
      <c r="M84" s="3">
        <v>4</v>
      </c>
      <c r="N84" s="3">
        <v>13</v>
      </c>
      <c r="O84" s="3">
        <v>1</v>
      </c>
      <c r="P84" s="3">
        <v>1.5</v>
      </c>
      <c r="Q84" s="3" t="s">
        <v>21</v>
      </c>
      <c r="R84" s="3" t="s">
        <v>21</v>
      </c>
      <c r="S84" s="3">
        <v>2.5</v>
      </c>
      <c r="T84" s="3" t="s">
        <v>44</v>
      </c>
      <c r="U84" s="3" t="s">
        <v>24</v>
      </c>
      <c r="V84" s="3" t="s">
        <v>25</v>
      </c>
    </row>
    <row r="85" spans="1:22" x14ac:dyDescent="0.2">
      <c r="A85" s="3">
        <v>51</v>
      </c>
      <c r="B85" s="3">
        <v>100583</v>
      </c>
      <c r="C85" s="3" t="s">
        <v>18</v>
      </c>
      <c r="D85" s="3">
        <v>49</v>
      </c>
      <c r="E85" s="3" t="s">
        <v>31</v>
      </c>
      <c r="F85" s="3" t="s">
        <v>33</v>
      </c>
      <c r="G85" s="3" t="s">
        <v>21</v>
      </c>
      <c r="H85" s="3" t="s">
        <v>21</v>
      </c>
      <c r="I85" s="3" t="s">
        <v>21</v>
      </c>
      <c r="J85" s="3">
        <v>70</v>
      </c>
      <c r="K85" s="3">
        <v>70</v>
      </c>
      <c r="L85" s="3">
        <v>50</v>
      </c>
      <c r="M85" s="3">
        <v>16</v>
      </c>
      <c r="N85" s="3">
        <v>5</v>
      </c>
      <c r="O85" s="3">
        <v>0</v>
      </c>
      <c r="P85" s="3">
        <v>2</v>
      </c>
      <c r="Q85" s="3" t="s">
        <v>22</v>
      </c>
      <c r="R85" s="3" t="s">
        <v>22</v>
      </c>
      <c r="S85" s="3">
        <v>0</v>
      </c>
      <c r="T85" s="3" t="s">
        <v>35</v>
      </c>
      <c r="U85" s="3" t="s">
        <v>28</v>
      </c>
      <c r="V85" s="3" t="s">
        <v>24</v>
      </c>
    </row>
    <row r="86" spans="1:22" x14ac:dyDescent="0.2">
      <c r="A86" s="3">
        <v>139</v>
      </c>
      <c r="B86" s="3">
        <v>100345</v>
      </c>
      <c r="C86" s="3" t="s">
        <v>18</v>
      </c>
      <c r="D86" s="3">
        <v>40</v>
      </c>
      <c r="E86" s="3" t="s">
        <v>19</v>
      </c>
      <c r="F86" s="3" t="s">
        <v>27</v>
      </c>
      <c r="G86" s="3" t="s">
        <v>22</v>
      </c>
      <c r="H86" s="3" t="s">
        <v>21</v>
      </c>
      <c r="I86" s="3" t="s">
        <v>22</v>
      </c>
      <c r="J86" s="3">
        <v>70</v>
      </c>
      <c r="K86" s="3">
        <v>0</v>
      </c>
      <c r="L86" s="3">
        <v>35</v>
      </c>
      <c r="M86" s="3">
        <v>41</v>
      </c>
      <c r="N86" s="3">
        <v>14</v>
      </c>
      <c r="O86" s="3">
        <v>1</v>
      </c>
      <c r="P86" s="3">
        <v>0.5</v>
      </c>
      <c r="Q86" s="3" t="s">
        <v>21</v>
      </c>
      <c r="R86" s="3" t="s">
        <v>21</v>
      </c>
      <c r="S86" s="3">
        <v>0</v>
      </c>
      <c r="T86" s="3" t="s">
        <v>44</v>
      </c>
      <c r="U86" s="3" t="s">
        <v>28</v>
      </c>
      <c r="V86" s="3" t="s">
        <v>24</v>
      </c>
    </row>
    <row r="87" spans="1:22" x14ac:dyDescent="0.2">
      <c r="A87" s="3">
        <v>17</v>
      </c>
      <c r="B87" s="3">
        <v>98678</v>
      </c>
      <c r="C87" s="3" t="s">
        <v>29</v>
      </c>
      <c r="D87" s="3">
        <v>26</v>
      </c>
      <c r="E87" s="3" t="s">
        <v>31</v>
      </c>
      <c r="F87" s="3" t="s">
        <v>51</v>
      </c>
      <c r="G87" s="3" t="s">
        <v>21</v>
      </c>
      <c r="H87" s="3" t="s">
        <v>21</v>
      </c>
      <c r="I87" s="3" t="s">
        <v>22</v>
      </c>
      <c r="J87" s="3">
        <v>70</v>
      </c>
      <c r="K87" s="3">
        <v>0</v>
      </c>
      <c r="L87" s="3">
        <v>0</v>
      </c>
      <c r="M87" s="3">
        <v>41</v>
      </c>
      <c r="N87" s="3">
        <v>5</v>
      </c>
      <c r="O87" s="3">
        <v>0</v>
      </c>
      <c r="P87" s="3">
        <v>1</v>
      </c>
      <c r="Q87" s="3" t="s">
        <v>21</v>
      </c>
      <c r="R87" s="3" t="s">
        <v>21</v>
      </c>
      <c r="S87" s="3">
        <v>11.25</v>
      </c>
      <c r="T87" s="3" t="s">
        <v>35</v>
      </c>
      <c r="U87" s="3" t="s">
        <v>28</v>
      </c>
      <c r="V87" s="3" t="s">
        <v>24</v>
      </c>
    </row>
    <row r="88" spans="1:22" x14ac:dyDescent="0.2">
      <c r="A88" s="3">
        <v>72</v>
      </c>
      <c r="B88" s="3">
        <v>160000</v>
      </c>
      <c r="C88" s="3" t="s">
        <v>29</v>
      </c>
      <c r="D88" s="3">
        <v>56</v>
      </c>
      <c r="E88" s="3" t="s">
        <v>42</v>
      </c>
      <c r="F88" s="3" t="s">
        <v>47</v>
      </c>
      <c r="G88" s="3" t="s">
        <v>22</v>
      </c>
      <c r="H88" s="3" t="s">
        <v>21</v>
      </c>
      <c r="I88" s="3" t="s">
        <v>21</v>
      </c>
      <c r="J88" s="3">
        <v>70</v>
      </c>
      <c r="K88" s="3">
        <v>70</v>
      </c>
      <c r="L88" s="3">
        <v>35</v>
      </c>
      <c r="M88" s="3">
        <v>4</v>
      </c>
      <c r="N88" s="3">
        <v>25</v>
      </c>
      <c r="O88" s="3">
        <v>2</v>
      </c>
      <c r="P88" s="3">
        <v>1.5</v>
      </c>
      <c r="Q88" s="3" t="s">
        <v>22</v>
      </c>
      <c r="R88" s="3" t="s">
        <v>21</v>
      </c>
      <c r="S88" s="3">
        <v>0</v>
      </c>
      <c r="T88" s="3" t="s">
        <v>49</v>
      </c>
      <c r="U88" s="3" t="s">
        <v>28</v>
      </c>
      <c r="V88" s="3" t="s">
        <v>28</v>
      </c>
    </row>
    <row r="89" spans="1:22" x14ac:dyDescent="0.2">
      <c r="A89" s="3">
        <v>142</v>
      </c>
      <c r="B89" s="3">
        <v>95000</v>
      </c>
      <c r="C89" s="3" t="s">
        <v>18</v>
      </c>
      <c r="D89" s="3">
        <v>28</v>
      </c>
      <c r="E89" s="3" t="s">
        <v>26</v>
      </c>
      <c r="F89" s="3" t="s">
        <v>27</v>
      </c>
      <c r="G89" s="3" t="s">
        <v>21</v>
      </c>
      <c r="H89" s="3" t="s">
        <v>21</v>
      </c>
      <c r="I89" s="3" t="s">
        <v>21</v>
      </c>
      <c r="J89" s="3">
        <v>70</v>
      </c>
      <c r="K89" s="3">
        <v>70</v>
      </c>
      <c r="L89" s="3">
        <v>20</v>
      </c>
      <c r="M89" s="3">
        <v>14</v>
      </c>
      <c r="N89" s="3">
        <v>25</v>
      </c>
      <c r="O89" s="3">
        <v>0</v>
      </c>
      <c r="P89" s="3">
        <v>2</v>
      </c>
      <c r="Q89" s="3" t="s">
        <v>21</v>
      </c>
      <c r="R89" s="3" t="s">
        <v>21</v>
      </c>
      <c r="S89" s="3">
        <v>20</v>
      </c>
      <c r="T89" s="3" t="s">
        <v>23</v>
      </c>
      <c r="U89" s="3" t="s">
        <v>24</v>
      </c>
      <c r="V89" s="3" t="s">
        <v>24</v>
      </c>
    </row>
    <row r="90" spans="1:22" x14ac:dyDescent="0.2">
      <c r="A90" s="3">
        <v>24</v>
      </c>
      <c r="B90" s="3">
        <v>69000</v>
      </c>
      <c r="C90" s="3" t="s">
        <v>29</v>
      </c>
      <c r="D90" s="3">
        <v>23</v>
      </c>
      <c r="E90" s="3" t="s">
        <v>26</v>
      </c>
      <c r="F90" s="3" t="s">
        <v>20</v>
      </c>
      <c r="G90" s="3" t="s">
        <v>21</v>
      </c>
      <c r="H90" s="3" t="s">
        <v>21</v>
      </c>
      <c r="I90" s="3" t="s">
        <v>21</v>
      </c>
      <c r="J90" s="3">
        <v>70</v>
      </c>
      <c r="K90" s="3">
        <v>70</v>
      </c>
      <c r="L90" s="3">
        <v>0</v>
      </c>
      <c r="M90" s="3">
        <v>7</v>
      </c>
      <c r="N90" s="3">
        <v>12</v>
      </c>
      <c r="O90" s="3">
        <v>1</v>
      </c>
      <c r="P90" s="3">
        <v>2.5</v>
      </c>
      <c r="Q90" s="3" t="s">
        <v>22</v>
      </c>
      <c r="R90" s="3" t="s">
        <v>21</v>
      </c>
      <c r="S90" s="3">
        <v>5</v>
      </c>
      <c r="T90" s="3" t="s">
        <v>35</v>
      </c>
      <c r="U90" s="3" t="s">
        <v>24</v>
      </c>
      <c r="V90" s="3" t="s">
        <v>24</v>
      </c>
    </row>
    <row r="91" spans="1:22" x14ac:dyDescent="0.2">
      <c r="A91" s="3">
        <v>62</v>
      </c>
      <c r="B91" s="3">
        <v>156225</v>
      </c>
      <c r="C91" s="3" t="s">
        <v>18</v>
      </c>
      <c r="D91" s="3">
        <v>44</v>
      </c>
      <c r="E91" s="3" t="s">
        <v>31</v>
      </c>
      <c r="F91" s="3" t="s">
        <v>33</v>
      </c>
      <c r="G91" s="3" t="s">
        <v>21</v>
      </c>
      <c r="H91" s="3" t="s">
        <v>21</v>
      </c>
      <c r="I91" s="3" t="s">
        <v>21</v>
      </c>
      <c r="J91" s="3">
        <v>71</v>
      </c>
      <c r="K91" s="3">
        <v>70</v>
      </c>
      <c r="L91" s="3">
        <v>15</v>
      </c>
      <c r="M91" s="3">
        <v>12</v>
      </c>
      <c r="N91" s="3">
        <v>16</v>
      </c>
      <c r="O91" s="3">
        <v>0</v>
      </c>
      <c r="P91" s="3">
        <v>2.5</v>
      </c>
      <c r="Q91" s="3" t="s">
        <v>21</v>
      </c>
      <c r="R91" s="3" t="s">
        <v>22</v>
      </c>
      <c r="S91" s="3">
        <v>0</v>
      </c>
      <c r="T91" s="3" t="s">
        <v>23</v>
      </c>
      <c r="U91" s="3" t="s">
        <v>24</v>
      </c>
      <c r="V91" s="3" t="s">
        <v>24</v>
      </c>
    </row>
    <row r="92" spans="1:22" x14ac:dyDescent="0.2">
      <c r="A92" s="3">
        <v>49</v>
      </c>
      <c r="B92" s="3">
        <v>95877</v>
      </c>
      <c r="C92" s="3" t="s">
        <v>29</v>
      </c>
      <c r="D92" s="3">
        <v>43</v>
      </c>
      <c r="E92" s="3" t="s">
        <v>26</v>
      </c>
      <c r="F92" s="3" t="s">
        <v>27</v>
      </c>
      <c r="G92" s="3" t="s">
        <v>22</v>
      </c>
      <c r="H92" s="3" t="s">
        <v>22</v>
      </c>
      <c r="I92" s="3" t="s">
        <v>21</v>
      </c>
      <c r="J92" s="3">
        <v>71</v>
      </c>
      <c r="K92" s="3">
        <v>55</v>
      </c>
      <c r="L92" s="3">
        <v>20</v>
      </c>
      <c r="M92" s="3">
        <v>43</v>
      </c>
      <c r="N92" s="3">
        <v>15</v>
      </c>
      <c r="O92" s="3">
        <v>1</v>
      </c>
      <c r="P92" s="3">
        <v>1.5</v>
      </c>
      <c r="Q92" s="3" t="s">
        <v>21</v>
      </c>
      <c r="R92" s="3" t="s">
        <v>21</v>
      </c>
      <c r="S92" s="3">
        <v>0</v>
      </c>
      <c r="T92" s="3" t="s">
        <v>23</v>
      </c>
      <c r="U92" s="3" t="s">
        <v>24</v>
      </c>
      <c r="V92" s="3" t="s">
        <v>28</v>
      </c>
    </row>
    <row r="93" spans="1:22" x14ac:dyDescent="0.2">
      <c r="A93" s="3">
        <v>137</v>
      </c>
      <c r="B93" s="3">
        <v>100267</v>
      </c>
      <c r="C93" s="3" t="s">
        <v>29</v>
      </c>
      <c r="D93" s="3">
        <v>49</v>
      </c>
      <c r="E93" s="3" t="s">
        <v>19</v>
      </c>
      <c r="F93" s="3" t="s">
        <v>33</v>
      </c>
      <c r="G93" s="3" t="s">
        <v>22</v>
      </c>
      <c r="H93" s="3" t="s">
        <v>22</v>
      </c>
      <c r="I93" s="3" t="s">
        <v>21</v>
      </c>
      <c r="J93" s="3">
        <v>71</v>
      </c>
      <c r="K93" s="3">
        <v>55</v>
      </c>
      <c r="L93" s="3">
        <v>35</v>
      </c>
      <c r="M93" s="3">
        <v>17</v>
      </c>
      <c r="N93" s="3">
        <v>14</v>
      </c>
      <c r="O93" s="3">
        <v>0</v>
      </c>
      <c r="P93" s="3">
        <v>2.5</v>
      </c>
      <c r="Q93" s="3" t="s">
        <v>22</v>
      </c>
      <c r="R93" s="3" t="s">
        <v>21</v>
      </c>
      <c r="S93" s="3">
        <v>25</v>
      </c>
      <c r="T93" s="3" t="s">
        <v>34</v>
      </c>
      <c r="U93" s="3" t="s">
        <v>24</v>
      </c>
      <c r="V93" s="3" t="s">
        <v>28</v>
      </c>
    </row>
    <row r="94" spans="1:22" x14ac:dyDescent="0.2">
      <c r="A94" s="3">
        <v>67</v>
      </c>
      <c r="B94" s="3">
        <v>68900</v>
      </c>
      <c r="C94" s="3" t="s">
        <v>18</v>
      </c>
      <c r="D94" s="3">
        <v>18</v>
      </c>
      <c r="E94" s="3" t="s">
        <v>19</v>
      </c>
      <c r="F94" s="3" t="s">
        <v>27</v>
      </c>
      <c r="G94" s="3" t="s">
        <v>21</v>
      </c>
      <c r="H94" s="3" t="s">
        <v>21</v>
      </c>
      <c r="I94" s="3" t="s">
        <v>21</v>
      </c>
      <c r="J94" s="3">
        <v>72</v>
      </c>
      <c r="K94" s="3">
        <v>70</v>
      </c>
      <c r="L94" s="3">
        <v>0</v>
      </c>
      <c r="M94" s="3">
        <v>19</v>
      </c>
      <c r="N94" s="3">
        <v>18</v>
      </c>
      <c r="O94" s="3">
        <v>2</v>
      </c>
      <c r="P94" s="3">
        <v>2</v>
      </c>
      <c r="Q94" s="3" t="s">
        <v>22</v>
      </c>
      <c r="R94" s="3" t="s">
        <v>21</v>
      </c>
      <c r="S94" s="3">
        <v>25</v>
      </c>
      <c r="T94" s="3" t="s">
        <v>23</v>
      </c>
      <c r="U94" s="3" t="s">
        <v>24</v>
      </c>
      <c r="V94" s="3" t="s">
        <v>24</v>
      </c>
    </row>
    <row r="95" spans="1:22" x14ac:dyDescent="0.2">
      <c r="A95" s="3">
        <v>29</v>
      </c>
      <c r="B95" s="3">
        <v>82000</v>
      </c>
      <c r="C95" s="3" t="s">
        <v>29</v>
      </c>
      <c r="D95" s="3">
        <v>23</v>
      </c>
      <c r="E95" s="3" t="s">
        <v>19</v>
      </c>
      <c r="F95" s="3" t="s">
        <v>32</v>
      </c>
      <c r="G95" s="3" t="s">
        <v>22</v>
      </c>
      <c r="H95" s="3" t="s">
        <v>22</v>
      </c>
      <c r="I95" s="3" t="s">
        <v>21</v>
      </c>
      <c r="J95" s="3">
        <v>72</v>
      </c>
      <c r="K95" s="3">
        <v>70</v>
      </c>
      <c r="L95" s="3">
        <v>5</v>
      </c>
      <c r="M95" s="3">
        <v>37</v>
      </c>
      <c r="N95" s="3">
        <v>9</v>
      </c>
      <c r="O95" s="3">
        <v>0</v>
      </c>
      <c r="P95" s="3">
        <v>2.5</v>
      </c>
      <c r="Q95" s="3" t="s">
        <v>22</v>
      </c>
      <c r="R95" s="3" t="s">
        <v>21</v>
      </c>
      <c r="S95" s="3">
        <v>8.75</v>
      </c>
      <c r="T95" s="3" t="s">
        <v>23</v>
      </c>
      <c r="U95" s="3" t="s">
        <v>24</v>
      </c>
      <c r="V95" s="3" t="s">
        <v>24</v>
      </c>
    </row>
    <row r="96" spans="1:22" x14ac:dyDescent="0.2">
      <c r="A96" s="3">
        <v>56</v>
      </c>
      <c r="B96" s="3">
        <v>95641</v>
      </c>
      <c r="C96" s="3" t="s">
        <v>29</v>
      </c>
      <c r="D96" s="3">
        <v>36</v>
      </c>
      <c r="E96" s="3" t="s">
        <v>42</v>
      </c>
      <c r="F96" s="3" t="s">
        <v>20</v>
      </c>
      <c r="G96" s="3" t="s">
        <v>21</v>
      </c>
      <c r="H96" s="3" t="s">
        <v>21</v>
      </c>
      <c r="I96" s="3" t="s">
        <v>21</v>
      </c>
      <c r="J96" s="3">
        <v>72</v>
      </c>
      <c r="K96" s="3">
        <v>70</v>
      </c>
      <c r="L96" s="3">
        <v>5</v>
      </c>
      <c r="M96" s="3">
        <v>17</v>
      </c>
      <c r="N96" s="3">
        <v>10</v>
      </c>
      <c r="O96" s="3">
        <v>3</v>
      </c>
      <c r="P96" s="3">
        <v>2.5</v>
      </c>
      <c r="Q96" s="3" t="s">
        <v>21</v>
      </c>
      <c r="R96" s="3" t="s">
        <v>21</v>
      </c>
      <c r="S96" s="3">
        <v>6.25</v>
      </c>
      <c r="T96" s="3" t="s">
        <v>23</v>
      </c>
      <c r="U96" s="3" t="s">
        <v>28</v>
      </c>
      <c r="V96" s="3" t="s">
        <v>24</v>
      </c>
    </row>
    <row r="97" spans="1:22" x14ac:dyDescent="0.2">
      <c r="A97" s="3">
        <v>4</v>
      </c>
      <c r="B97" s="3">
        <v>55000</v>
      </c>
      <c r="C97" s="3" t="s">
        <v>29</v>
      </c>
      <c r="D97" s="3">
        <v>19</v>
      </c>
      <c r="E97" s="3" t="s">
        <v>31</v>
      </c>
      <c r="F97" s="3" t="s">
        <v>43</v>
      </c>
      <c r="G97" s="3" t="s">
        <v>22</v>
      </c>
      <c r="H97" s="3" t="s">
        <v>22</v>
      </c>
      <c r="I97" s="3" t="s">
        <v>21</v>
      </c>
      <c r="J97" s="3">
        <v>73</v>
      </c>
      <c r="K97" s="3">
        <v>70</v>
      </c>
      <c r="L97" s="3">
        <v>0</v>
      </c>
      <c r="M97" s="3">
        <v>22</v>
      </c>
      <c r="N97" s="3">
        <v>21</v>
      </c>
      <c r="O97" s="3">
        <v>0</v>
      </c>
      <c r="P97" s="3">
        <v>2.5</v>
      </c>
      <c r="Q97" s="3" t="s">
        <v>22</v>
      </c>
      <c r="R97" s="3" t="s">
        <v>21</v>
      </c>
      <c r="S97" s="3">
        <v>7.5</v>
      </c>
      <c r="T97" s="3" t="s">
        <v>30</v>
      </c>
      <c r="U97" s="3" t="s">
        <v>24</v>
      </c>
      <c r="V97" s="3" t="s">
        <v>24</v>
      </c>
    </row>
    <row r="98" spans="1:22" x14ac:dyDescent="0.2">
      <c r="A98" s="3">
        <v>83</v>
      </c>
      <c r="B98" s="3">
        <v>85000</v>
      </c>
      <c r="C98" s="3" t="s">
        <v>29</v>
      </c>
      <c r="D98" s="3">
        <v>24</v>
      </c>
      <c r="E98" s="3" t="s">
        <v>19</v>
      </c>
      <c r="F98" s="3" t="s">
        <v>32</v>
      </c>
      <c r="G98" s="3" t="s">
        <v>22</v>
      </c>
      <c r="H98" s="3" t="s">
        <v>22</v>
      </c>
      <c r="I98" s="3" t="s">
        <v>21</v>
      </c>
      <c r="J98" s="3">
        <v>74</v>
      </c>
      <c r="K98" s="3">
        <v>55</v>
      </c>
      <c r="L98" s="3">
        <v>5</v>
      </c>
      <c r="M98" s="3">
        <v>48</v>
      </c>
      <c r="N98" s="3">
        <v>20</v>
      </c>
      <c r="O98" s="3">
        <v>5</v>
      </c>
      <c r="P98" s="3">
        <v>1</v>
      </c>
      <c r="Q98" s="3" t="s">
        <v>22</v>
      </c>
      <c r="R98" s="3" t="s">
        <v>21</v>
      </c>
      <c r="S98" s="3">
        <v>18.75</v>
      </c>
      <c r="T98" s="3" t="s">
        <v>23</v>
      </c>
      <c r="U98" s="3" t="s">
        <v>28</v>
      </c>
      <c r="V98" s="3" t="s">
        <v>28</v>
      </c>
    </row>
    <row r="99" spans="1:22" x14ac:dyDescent="0.2">
      <c r="A99" s="3">
        <v>13</v>
      </c>
      <c r="B99" s="3">
        <v>102384</v>
      </c>
      <c r="C99" s="3" t="s">
        <v>29</v>
      </c>
      <c r="D99" s="3">
        <v>45</v>
      </c>
      <c r="E99" s="3" t="s">
        <v>26</v>
      </c>
      <c r="F99" s="3" t="s">
        <v>33</v>
      </c>
      <c r="G99" s="3" t="s">
        <v>21</v>
      </c>
      <c r="H99" s="3" t="s">
        <v>21</v>
      </c>
      <c r="I99" s="3" t="s">
        <v>21</v>
      </c>
      <c r="J99" s="3">
        <v>74</v>
      </c>
      <c r="K99" s="3">
        <v>55</v>
      </c>
      <c r="L99" s="3">
        <v>35</v>
      </c>
      <c r="M99" s="3">
        <v>33</v>
      </c>
      <c r="N99" s="3">
        <v>8</v>
      </c>
      <c r="O99" s="3">
        <v>2</v>
      </c>
      <c r="P99" s="3">
        <v>1</v>
      </c>
      <c r="Q99" s="3" t="s">
        <v>22</v>
      </c>
      <c r="R99" s="3" t="s">
        <v>21</v>
      </c>
      <c r="S99" s="3">
        <v>2.5</v>
      </c>
      <c r="T99" s="3" t="s">
        <v>23</v>
      </c>
      <c r="U99" s="3" t="s">
        <v>25</v>
      </c>
      <c r="V99" s="3" t="s">
        <v>28</v>
      </c>
    </row>
    <row r="100" spans="1:22" x14ac:dyDescent="0.2">
      <c r="A100" s="3">
        <v>36</v>
      </c>
      <c r="B100" s="3">
        <v>99993</v>
      </c>
      <c r="C100" s="3" t="s">
        <v>18</v>
      </c>
      <c r="D100" s="3">
        <v>33</v>
      </c>
      <c r="E100" s="3" t="s">
        <v>42</v>
      </c>
      <c r="F100" s="3" t="s">
        <v>20</v>
      </c>
      <c r="G100" s="3" t="s">
        <v>22</v>
      </c>
      <c r="H100" s="3" t="s">
        <v>21</v>
      </c>
      <c r="I100" s="3" t="s">
        <v>21</v>
      </c>
      <c r="J100" s="3">
        <v>74</v>
      </c>
      <c r="K100" s="3">
        <v>55</v>
      </c>
      <c r="L100" s="3">
        <v>5</v>
      </c>
      <c r="M100" s="3">
        <v>35</v>
      </c>
      <c r="N100" s="3">
        <v>16</v>
      </c>
      <c r="O100" s="3">
        <v>1</v>
      </c>
      <c r="P100" s="3">
        <v>1.5</v>
      </c>
      <c r="Q100" s="3" t="s">
        <v>22</v>
      </c>
      <c r="R100" s="3" t="s">
        <v>21</v>
      </c>
      <c r="S100" s="3">
        <v>0</v>
      </c>
      <c r="T100" s="3" t="s">
        <v>35</v>
      </c>
      <c r="U100" s="3" t="s">
        <v>25</v>
      </c>
      <c r="V100" s="3" t="s">
        <v>25</v>
      </c>
    </row>
    <row r="101" spans="1:22" x14ac:dyDescent="0.2">
      <c r="A101" s="3">
        <v>74</v>
      </c>
      <c r="B101" s="3">
        <v>98864</v>
      </c>
      <c r="C101" s="3" t="s">
        <v>29</v>
      </c>
      <c r="D101" s="3">
        <v>27</v>
      </c>
      <c r="E101" s="3" t="s">
        <v>31</v>
      </c>
      <c r="F101" s="3" t="s">
        <v>41</v>
      </c>
      <c r="G101" s="3" t="s">
        <v>21</v>
      </c>
      <c r="H101" s="3" t="s">
        <v>22</v>
      </c>
      <c r="I101" s="3" t="s">
        <v>21</v>
      </c>
      <c r="J101" s="3">
        <v>74</v>
      </c>
      <c r="K101" s="3">
        <v>70</v>
      </c>
      <c r="L101" s="3">
        <v>0</v>
      </c>
      <c r="M101" s="3">
        <v>23</v>
      </c>
      <c r="N101" s="3">
        <v>4</v>
      </c>
      <c r="O101" s="3">
        <v>0</v>
      </c>
      <c r="P101" s="3">
        <v>2.5</v>
      </c>
      <c r="Q101" s="3" t="s">
        <v>22</v>
      </c>
      <c r="R101" s="3" t="s">
        <v>21</v>
      </c>
      <c r="S101" s="3">
        <v>18.75</v>
      </c>
      <c r="T101" s="3" t="s">
        <v>23</v>
      </c>
      <c r="U101" s="3" t="s">
        <v>24</v>
      </c>
      <c r="V101" s="3" t="s">
        <v>24</v>
      </c>
    </row>
    <row r="102" spans="1:22" x14ac:dyDescent="0.2">
      <c r="A102" s="3">
        <v>30</v>
      </c>
      <c r="B102" s="3">
        <v>96531</v>
      </c>
      <c r="C102" s="3" t="s">
        <v>29</v>
      </c>
      <c r="D102" s="3">
        <v>38</v>
      </c>
      <c r="E102" s="3" t="s">
        <v>42</v>
      </c>
      <c r="F102" s="3" t="s">
        <v>20</v>
      </c>
      <c r="G102" s="3" t="s">
        <v>21</v>
      </c>
      <c r="H102" s="3" t="s">
        <v>21</v>
      </c>
      <c r="I102" s="3" t="s">
        <v>21</v>
      </c>
      <c r="J102" s="3">
        <v>75</v>
      </c>
      <c r="K102" s="3">
        <v>45</v>
      </c>
      <c r="L102" s="3">
        <v>5</v>
      </c>
      <c r="M102" s="3">
        <v>25</v>
      </c>
      <c r="N102" s="3">
        <v>2</v>
      </c>
      <c r="O102" s="3">
        <v>1</v>
      </c>
      <c r="P102" s="3">
        <v>1.5</v>
      </c>
      <c r="Q102" s="3" t="s">
        <v>21</v>
      </c>
      <c r="R102" s="3" t="s">
        <v>21</v>
      </c>
      <c r="S102" s="3">
        <v>1.25</v>
      </c>
      <c r="T102" s="3" t="s">
        <v>34</v>
      </c>
      <c r="U102" s="3" t="s">
        <v>28</v>
      </c>
      <c r="V102" s="3" t="s">
        <v>28</v>
      </c>
    </row>
    <row r="103" spans="1:22" x14ac:dyDescent="0.2">
      <c r="A103" s="3">
        <v>33</v>
      </c>
      <c r="B103" s="3">
        <v>100818</v>
      </c>
      <c r="C103" s="3" t="s">
        <v>29</v>
      </c>
      <c r="D103" s="3">
        <v>34</v>
      </c>
      <c r="E103" s="3" t="s">
        <v>42</v>
      </c>
      <c r="F103" s="3" t="s">
        <v>20</v>
      </c>
      <c r="G103" s="3" t="s">
        <v>21</v>
      </c>
      <c r="H103" s="3" t="s">
        <v>21</v>
      </c>
      <c r="I103" s="3" t="s">
        <v>21</v>
      </c>
      <c r="J103" s="3">
        <v>75</v>
      </c>
      <c r="K103" s="3">
        <v>70</v>
      </c>
      <c r="L103" s="3">
        <v>15</v>
      </c>
      <c r="M103" s="3">
        <v>12</v>
      </c>
      <c r="N103" s="3">
        <v>21</v>
      </c>
      <c r="O103" s="3">
        <v>0</v>
      </c>
      <c r="P103" s="3">
        <v>2</v>
      </c>
      <c r="Q103" s="3" t="s">
        <v>21</v>
      </c>
      <c r="R103" s="3" t="s">
        <v>21</v>
      </c>
      <c r="S103" s="3">
        <v>1.25</v>
      </c>
      <c r="T103" s="3" t="s">
        <v>23</v>
      </c>
      <c r="U103" s="3" t="s">
        <v>24</v>
      </c>
      <c r="V103" s="3" t="s">
        <v>28</v>
      </c>
    </row>
    <row r="104" spans="1:22" x14ac:dyDescent="0.2">
      <c r="A104" s="3">
        <v>138</v>
      </c>
      <c r="B104" s="3">
        <v>102770</v>
      </c>
      <c r="C104" s="3" t="s">
        <v>18</v>
      </c>
      <c r="D104" s="3">
        <v>33</v>
      </c>
      <c r="E104" s="3" t="s">
        <v>19</v>
      </c>
      <c r="F104" s="3" t="s">
        <v>32</v>
      </c>
      <c r="G104" s="3" t="s">
        <v>21</v>
      </c>
      <c r="H104" s="3" t="s">
        <v>22</v>
      </c>
      <c r="I104" s="3" t="s">
        <v>21</v>
      </c>
      <c r="J104" s="3">
        <v>77</v>
      </c>
      <c r="K104" s="3">
        <v>70</v>
      </c>
      <c r="L104" s="3">
        <v>35</v>
      </c>
      <c r="M104" s="3">
        <v>16</v>
      </c>
      <c r="N104" s="3">
        <v>16</v>
      </c>
      <c r="O104" s="3">
        <v>0</v>
      </c>
      <c r="P104" s="3">
        <v>2</v>
      </c>
      <c r="Q104" s="3" t="s">
        <v>21</v>
      </c>
      <c r="R104" s="3" t="s">
        <v>21</v>
      </c>
      <c r="S104" s="3">
        <v>37.5</v>
      </c>
      <c r="T104" s="3" t="s">
        <v>34</v>
      </c>
      <c r="U104" s="3" t="s">
        <v>28</v>
      </c>
      <c r="V104" s="3" t="s">
        <v>24</v>
      </c>
    </row>
    <row r="105" spans="1:22" x14ac:dyDescent="0.2">
      <c r="A105" s="3">
        <v>50</v>
      </c>
      <c r="B105" s="3">
        <v>54000</v>
      </c>
      <c r="C105" s="3" t="s">
        <v>29</v>
      </c>
      <c r="D105" s="3">
        <v>35</v>
      </c>
      <c r="E105" s="3" t="s">
        <v>19</v>
      </c>
      <c r="F105" s="3" t="s">
        <v>43</v>
      </c>
      <c r="G105" s="3" t="s">
        <v>21</v>
      </c>
      <c r="H105" s="3" t="s">
        <v>22</v>
      </c>
      <c r="I105" s="3" t="s">
        <v>21</v>
      </c>
      <c r="J105" s="3">
        <v>77</v>
      </c>
      <c r="K105" s="3">
        <v>70</v>
      </c>
      <c r="L105" s="3">
        <v>0</v>
      </c>
      <c r="M105" s="3">
        <v>10</v>
      </c>
      <c r="N105" s="3">
        <v>22</v>
      </c>
      <c r="O105" s="3">
        <v>2</v>
      </c>
      <c r="P105" s="3">
        <v>2</v>
      </c>
      <c r="Q105" s="3" t="s">
        <v>22</v>
      </c>
      <c r="R105" s="3" t="s">
        <v>21</v>
      </c>
      <c r="S105" s="3">
        <v>6.25</v>
      </c>
      <c r="T105" s="3" t="s">
        <v>23</v>
      </c>
      <c r="U105" s="3" t="s">
        <v>28</v>
      </c>
      <c r="V105" s="3" t="s">
        <v>28</v>
      </c>
    </row>
    <row r="106" spans="1:22" x14ac:dyDescent="0.2">
      <c r="A106" s="3">
        <v>61</v>
      </c>
      <c r="B106" s="3">
        <v>103265</v>
      </c>
      <c r="C106" s="3" t="s">
        <v>29</v>
      </c>
      <c r="D106" s="3">
        <v>53</v>
      </c>
      <c r="E106" s="3" t="s">
        <v>19</v>
      </c>
      <c r="F106" s="3" t="s">
        <v>33</v>
      </c>
      <c r="G106" s="3" t="s">
        <v>21</v>
      </c>
      <c r="H106" s="3" t="s">
        <v>21</v>
      </c>
      <c r="I106" s="3" t="s">
        <v>21</v>
      </c>
      <c r="J106" s="3">
        <v>78</v>
      </c>
      <c r="K106" s="3">
        <v>55</v>
      </c>
      <c r="L106" s="3">
        <v>35</v>
      </c>
      <c r="M106" s="3">
        <v>39</v>
      </c>
      <c r="N106" s="3">
        <v>18</v>
      </c>
      <c r="O106" s="3">
        <v>3</v>
      </c>
      <c r="P106" s="3">
        <v>1.5</v>
      </c>
      <c r="Q106" s="3" t="s">
        <v>22</v>
      </c>
      <c r="R106" s="3" t="s">
        <v>22</v>
      </c>
      <c r="S106" s="3">
        <v>0</v>
      </c>
      <c r="T106" s="3" t="s">
        <v>30</v>
      </c>
      <c r="U106" s="3" t="s">
        <v>24</v>
      </c>
      <c r="V106" s="3" t="s">
        <v>28</v>
      </c>
    </row>
    <row r="107" spans="1:22" x14ac:dyDescent="0.2">
      <c r="A107" s="3">
        <v>28</v>
      </c>
      <c r="B107" s="3">
        <v>101912</v>
      </c>
      <c r="C107" s="3" t="s">
        <v>29</v>
      </c>
      <c r="D107" s="3">
        <v>38</v>
      </c>
      <c r="E107" s="3" t="s">
        <v>36</v>
      </c>
      <c r="F107" s="3" t="s">
        <v>33</v>
      </c>
      <c r="G107" s="3" t="s">
        <v>21</v>
      </c>
      <c r="H107" s="3" t="s">
        <v>21</v>
      </c>
      <c r="I107" s="3" t="s">
        <v>21</v>
      </c>
      <c r="J107" s="3">
        <v>78</v>
      </c>
      <c r="K107" s="3">
        <v>70</v>
      </c>
      <c r="L107" s="3">
        <v>10</v>
      </c>
      <c r="M107" s="3">
        <v>32</v>
      </c>
      <c r="N107" s="3">
        <v>16</v>
      </c>
      <c r="O107" s="3">
        <v>0</v>
      </c>
      <c r="P107" s="3">
        <v>2</v>
      </c>
      <c r="Q107" s="3" t="s">
        <v>22</v>
      </c>
      <c r="R107" s="3" t="s">
        <v>21</v>
      </c>
      <c r="S107" s="3">
        <v>18.75</v>
      </c>
      <c r="T107" s="3" t="s">
        <v>23</v>
      </c>
      <c r="U107" s="3" t="s">
        <v>24</v>
      </c>
      <c r="V107" s="3" t="s">
        <v>24</v>
      </c>
    </row>
    <row r="108" spans="1:22" x14ac:dyDescent="0.2">
      <c r="A108" s="3">
        <v>43</v>
      </c>
      <c r="B108" s="3">
        <v>102800</v>
      </c>
      <c r="C108" s="3" t="s">
        <v>29</v>
      </c>
      <c r="D108" s="3">
        <v>54</v>
      </c>
      <c r="E108" s="3" t="s">
        <v>50</v>
      </c>
      <c r="F108" s="3" t="s">
        <v>33</v>
      </c>
      <c r="G108" s="3" t="s">
        <v>21</v>
      </c>
      <c r="H108" s="3" t="s">
        <v>21</v>
      </c>
      <c r="I108" s="3" t="s">
        <v>21</v>
      </c>
      <c r="J108" s="3">
        <v>78</v>
      </c>
      <c r="K108" s="3">
        <v>70</v>
      </c>
      <c r="L108" s="3">
        <v>50</v>
      </c>
      <c r="M108" s="3">
        <v>45</v>
      </c>
      <c r="N108" s="3">
        <v>18</v>
      </c>
      <c r="O108" s="3">
        <v>4</v>
      </c>
      <c r="P108" s="3">
        <v>2.5</v>
      </c>
      <c r="Q108" s="3" t="s">
        <v>22</v>
      </c>
      <c r="R108" s="3" t="s">
        <v>21</v>
      </c>
      <c r="S108" s="3">
        <v>0</v>
      </c>
      <c r="T108" s="3" t="s">
        <v>34</v>
      </c>
      <c r="U108" s="3" t="s">
        <v>24</v>
      </c>
      <c r="V108" s="3" t="s">
        <v>39</v>
      </c>
    </row>
    <row r="109" spans="1:22" x14ac:dyDescent="0.2">
      <c r="A109" s="3">
        <v>95</v>
      </c>
      <c r="B109" s="3">
        <v>99371</v>
      </c>
      <c r="C109" s="3" t="s">
        <v>18</v>
      </c>
      <c r="D109" s="3">
        <v>37</v>
      </c>
      <c r="E109" s="3" t="s">
        <v>19</v>
      </c>
      <c r="F109" s="3" t="s">
        <v>20</v>
      </c>
      <c r="G109" s="3" t="s">
        <v>22</v>
      </c>
      <c r="H109" s="3" t="s">
        <v>22</v>
      </c>
      <c r="I109" s="3" t="s">
        <v>21</v>
      </c>
      <c r="J109" s="3">
        <v>79</v>
      </c>
      <c r="K109" s="3">
        <v>55</v>
      </c>
      <c r="L109" s="3">
        <v>50</v>
      </c>
      <c r="M109" s="3">
        <v>72</v>
      </c>
      <c r="N109" s="3">
        <v>20</v>
      </c>
      <c r="O109" s="3">
        <v>0</v>
      </c>
      <c r="P109" s="3">
        <v>1.5</v>
      </c>
      <c r="Q109" s="3" t="s">
        <v>21</v>
      </c>
      <c r="R109" s="3" t="s">
        <v>22</v>
      </c>
      <c r="S109" s="3">
        <v>0</v>
      </c>
      <c r="T109" s="3" t="s">
        <v>35</v>
      </c>
      <c r="U109" s="3" t="s">
        <v>28</v>
      </c>
      <c r="V109" s="3" t="s">
        <v>25</v>
      </c>
    </row>
    <row r="110" spans="1:22" x14ac:dyDescent="0.2">
      <c r="A110" s="3">
        <v>69</v>
      </c>
      <c r="B110" s="3">
        <v>101722</v>
      </c>
      <c r="C110" s="3" t="s">
        <v>29</v>
      </c>
      <c r="D110" s="3">
        <v>35</v>
      </c>
      <c r="E110" s="3" t="s">
        <v>19</v>
      </c>
      <c r="F110" s="3" t="s">
        <v>27</v>
      </c>
      <c r="G110" s="3" t="s">
        <v>21</v>
      </c>
      <c r="H110" s="3" t="s">
        <v>21</v>
      </c>
      <c r="I110" s="3" t="s">
        <v>21</v>
      </c>
      <c r="J110" s="3">
        <v>79</v>
      </c>
      <c r="K110" s="3">
        <v>55</v>
      </c>
      <c r="L110" s="3">
        <v>35</v>
      </c>
      <c r="M110" s="3">
        <v>53</v>
      </c>
      <c r="N110" s="3">
        <v>15</v>
      </c>
      <c r="O110" s="3">
        <v>1</v>
      </c>
      <c r="P110" s="3">
        <v>1.5</v>
      </c>
      <c r="Q110" s="3" t="s">
        <v>21</v>
      </c>
      <c r="R110" s="3" t="s">
        <v>21</v>
      </c>
      <c r="S110" s="3">
        <v>3.75</v>
      </c>
      <c r="T110" s="3" t="s">
        <v>23</v>
      </c>
      <c r="U110" s="3" t="s">
        <v>28</v>
      </c>
      <c r="V110" s="3" t="s">
        <v>28</v>
      </c>
    </row>
    <row r="111" spans="1:22" x14ac:dyDescent="0.2">
      <c r="A111" s="3">
        <v>41</v>
      </c>
      <c r="B111" s="3">
        <v>96445</v>
      </c>
      <c r="C111" s="3" t="s">
        <v>18</v>
      </c>
      <c r="D111" s="3">
        <v>36</v>
      </c>
      <c r="E111" s="3" t="s">
        <v>31</v>
      </c>
      <c r="F111" s="3" t="s">
        <v>33</v>
      </c>
      <c r="G111" s="3" t="s">
        <v>22</v>
      </c>
      <c r="H111" s="3" t="s">
        <v>22</v>
      </c>
      <c r="I111" s="3" t="s">
        <v>21</v>
      </c>
      <c r="J111" s="3">
        <v>81</v>
      </c>
      <c r="K111" s="3">
        <v>55</v>
      </c>
      <c r="L111" s="3">
        <v>5</v>
      </c>
      <c r="M111" s="3">
        <v>66</v>
      </c>
      <c r="N111" s="3">
        <v>13</v>
      </c>
      <c r="O111" s="3">
        <v>4</v>
      </c>
      <c r="P111" s="3">
        <v>1</v>
      </c>
      <c r="Q111" s="3" t="s">
        <v>21</v>
      </c>
      <c r="R111" s="3" t="s">
        <v>21</v>
      </c>
      <c r="S111" s="3">
        <v>3.75</v>
      </c>
      <c r="T111" s="3" t="s">
        <v>23</v>
      </c>
      <c r="U111" s="3" t="s">
        <v>24</v>
      </c>
      <c r="V111" s="3" t="s">
        <v>28</v>
      </c>
    </row>
    <row r="112" spans="1:22" x14ac:dyDescent="0.2">
      <c r="A112" s="3">
        <v>73</v>
      </c>
      <c r="B112" s="3">
        <v>97832</v>
      </c>
      <c r="C112" s="3" t="s">
        <v>18</v>
      </c>
      <c r="D112" s="3">
        <v>40</v>
      </c>
      <c r="E112" s="3" t="s">
        <v>26</v>
      </c>
      <c r="F112" s="3" t="s">
        <v>32</v>
      </c>
      <c r="G112" s="3" t="s">
        <v>22</v>
      </c>
      <c r="H112" s="3" t="s">
        <v>21</v>
      </c>
      <c r="I112" s="3" t="s">
        <v>21</v>
      </c>
      <c r="J112" s="3">
        <v>82</v>
      </c>
      <c r="K112" s="3">
        <v>70</v>
      </c>
      <c r="L112" s="3">
        <v>50</v>
      </c>
      <c r="M112" s="3">
        <v>48</v>
      </c>
      <c r="N112" s="3">
        <v>9</v>
      </c>
      <c r="O112" s="3">
        <v>0</v>
      </c>
      <c r="P112" s="3">
        <v>2.5</v>
      </c>
      <c r="Q112" s="3" t="s">
        <v>22</v>
      </c>
      <c r="R112" s="3" t="s">
        <v>21</v>
      </c>
      <c r="S112" s="3">
        <v>0</v>
      </c>
      <c r="T112" s="3" t="s">
        <v>23</v>
      </c>
      <c r="U112" s="3" t="s">
        <v>28</v>
      </c>
      <c r="V112" s="3" t="s">
        <v>39</v>
      </c>
    </row>
    <row r="113" spans="1:22" x14ac:dyDescent="0.2">
      <c r="A113" s="3">
        <v>64</v>
      </c>
      <c r="B113" s="3">
        <v>45000</v>
      </c>
      <c r="C113" s="3" t="s">
        <v>29</v>
      </c>
      <c r="D113" s="3">
        <v>38</v>
      </c>
      <c r="E113" s="3" t="s">
        <v>26</v>
      </c>
      <c r="F113" s="3" t="s">
        <v>78</v>
      </c>
      <c r="G113" s="3" t="s">
        <v>21</v>
      </c>
      <c r="H113" s="3" t="s">
        <v>21</v>
      </c>
      <c r="I113" s="3" t="s">
        <v>21</v>
      </c>
      <c r="J113" s="3">
        <v>83</v>
      </c>
      <c r="K113" s="3">
        <v>70</v>
      </c>
      <c r="L113" s="3">
        <v>0</v>
      </c>
      <c r="M113" s="3">
        <v>59</v>
      </c>
      <c r="N113" s="3">
        <v>19</v>
      </c>
      <c r="O113" s="3">
        <v>3</v>
      </c>
      <c r="P113" s="3">
        <v>2.5</v>
      </c>
      <c r="Q113" s="3" t="s">
        <v>22</v>
      </c>
      <c r="R113" s="3" t="s">
        <v>21</v>
      </c>
      <c r="S113" s="3">
        <v>0</v>
      </c>
      <c r="T113" s="3" t="s">
        <v>23</v>
      </c>
      <c r="U113" s="3" t="s">
        <v>25</v>
      </c>
      <c r="V113" s="3" t="s">
        <v>28</v>
      </c>
    </row>
    <row r="114" spans="1:22" x14ac:dyDescent="0.2">
      <c r="A114" s="3">
        <v>68</v>
      </c>
      <c r="B114" s="3">
        <v>100200</v>
      </c>
      <c r="C114" s="3" t="s">
        <v>18</v>
      </c>
      <c r="D114" s="3">
        <v>35</v>
      </c>
      <c r="E114" s="3" t="s">
        <v>26</v>
      </c>
      <c r="F114" s="3" t="s">
        <v>33</v>
      </c>
      <c r="G114" s="3" t="s">
        <v>21</v>
      </c>
      <c r="H114" s="3" t="s">
        <v>21</v>
      </c>
      <c r="I114" s="3" t="s">
        <v>21</v>
      </c>
      <c r="J114" s="3">
        <v>85</v>
      </c>
      <c r="K114" s="3">
        <v>70</v>
      </c>
      <c r="L114" s="3">
        <v>35</v>
      </c>
      <c r="M114" s="3">
        <v>18</v>
      </c>
      <c r="N114" s="3">
        <v>16</v>
      </c>
      <c r="O114" s="3">
        <v>0</v>
      </c>
      <c r="P114" s="3">
        <v>2.5</v>
      </c>
      <c r="Q114" s="3" t="s">
        <v>21</v>
      </c>
      <c r="R114" s="3" t="s">
        <v>22</v>
      </c>
      <c r="S114" s="3">
        <v>0</v>
      </c>
      <c r="T114" s="3" t="s">
        <v>44</v>
      </c>
      <c r="U114" s="3" t="s">
        <v>24</v>
      </c>
      <c r="V114" s="3" t="s">
        <v>28</v>
      </c>
    </row>
    <row r="115" spans="1:22" x14ac:dyDescent="0.2">
      <c r="A115" s="3">
        <v>23</v>
      </c>
      <c r="B115" s="3">
        <v>99082</v>
      </c>
      <c r="C115" s="3" t="s">
        <v>18</v>
      </c>
      <c r="D115" s="3">
        <v>34</v>
      </c>
      <c r="E115" s="3" t="s">
        <v>46</v>
      </c>
      <c r="F115" s="3" t="s">
        <v>20</v>
      </c>
      <c r="G115" s="3" t="s">
        <v>21</v>
      </c>
      <c r="H115" s="3" t="s">
        <v>21</v>
      </c>
      <c r="I115" s="3" t="s">
        <v>21</v>
      </c>
      <c r="J115" s="3">
        <v>86</v>
      </c>
      <c r="K115" s="3">
        <v>55</v>
      </c>
      <c r="L115" s="3">
        <v>5</v>
      </c>
      <c r="M115" s="3">
        <v>28</v>
      </c>
      <c r="N115" s="3">
        <v>16</v>
      </c>
      <c r="O115" s="3">
        <v>0</v>
      </c>
      <c r="P115" s="3">
        <v>1</v>
      </c>
      <c r="Q115" s="3" t="s">
        <v>21</v>
      </c>
      <c r="R115" s="3" t="s">
        <v>22</v>
      </c>
      <c r="S115" s="3">
        <v>0</v>
      </c>
      <c r="T115" s="3" t="s">
        <v>35</v>
      </c>
      <c r="U115" s="3" t="s">
        <v>24</v>
      </c>
      <c r="V115" s="3" t="s">
        <v>25</v>
      </c>
    </row>
    <row r="116" spans="1:22" x14ac:dyDescent="0.2">
      <c r="A116" s="3">
        <v>59</v>
      </c>
      <c r="B116" s="3">
        <v>97864</v>
      </c>
      <c r="C116" s="3" t="s">
        <v>18</v>
      </c>
      <c r="D116" s="3">
        <v>52</v>
      </c>
      <c r="E116" s="3" t="s">
        <v>36</v>
      </c>
      <c r="F116" s="3" t="s">
        <v>33</v>
      </c>
      <c r="G116" s="3" t="s">
        <v>21</v>
      </c>
      <c r="H116" s="3" t="s">
        <v>21</v>
      </c>
      <c r="I116" s="3" t="s">
        <v>21</v>
      </c>
      <c r="J116" s="3">
        <v>86</v>
      </c>
      <c r="K116" s="3">
        <v>70</v>
      </c>
      <c r="L116" s="3">
        <v>10</v>
      </c>
      <c r="M116" s="3">
        <v>57</v>
      </c>
      <c r="N116" s="3">
        <v>11</v>
      </c>
      <c r="O116" s="3">
        <v>2</v>
      </c>
      <c r="P116" s="3">
        <v>2.5</v>
      </c>
      <c r="Q116" s="3" t="s">
        <v>22</v>
      </c>
      <c r="R116" s="3" t="s">
        <v>21</v>
      </c>
      <c r="S116" s="3">
        <v>0</v>
      </c>
      <c r="T116" s="3" t="s">
        <v>23</v>
      </c>
      <c r="U116" s="3" t="s">
        <v>28</v>
      </c>
      <c r="V116" s="3" t="s">
        <v>28</v>
      </c>
    </row>
    <row r="117" spans="1:22" x14ac:dyDescent="0.2">
      <c r="A117" s="3">
        <v>71</v>
      </c>
      <c r="B117" s="3">
        <v>86000</v>
      </c>
      <c r="C117" s="3" t="s">
        <v>29</v>
      </c>
      <c r="D117" s="3">
        <v>28</v>
      </c>
      <c r="E117" s="3" t="s">
        <v>19</v>
      </c>
      <c r="F117" s="3" t="s">
        <v>20</v>
      </c>
      <c r="G117" s="3" t="s">
        <v>21</v>
      </c>
      <c r="H117" s="3" t="s">
        <v>21</v>
      </c>
      <c r="I117" s="3" t="s">
        <v>21</v>
      </c>
      <c r="J117" s="3">
        <v>87</v>
      </c>
      <c r="K117" s="3">
        <v>70</v>
      </c>
      <c r="L117" s="3">
        <v>15</v>
      </c>
      <c r="M117" s="3">
        <v>14</v>
      </c>
      <c r="N117" s="3">
        <v>22</v>
      </c>
      <c r="O117" s="3">
        <v>1</v>
      </c>
      <c r="P117" s="3">
        <v>1.5</v>
      </c>
      <c r="Q117" s="3" t="s">
        <v>22</v>
      </c>
      <c r="R117" s="3" t="s">
        <v>21</v>
      </c>
      <c r="S117" s="3">
        <v>31.25</v>
      </c>
      <c r="T117" s="3" t="s">
        <v>34</v>
      </c>
      <c r="U117" s="3" t="s">
        <v>28</v>
      </c>
      <c r="V117" s="3" t="s">
        <v>24</v>
      </c>
    </row>
    <row r="118" spans="1:22" x14ac:dyDescent="0.2">
      <c r="A118" s="3">
        <v>12</v>
      </c>
      <c r="B118" s="3">
        <v>101782</v>
      </c>
      <c r="C118" s="3" t="s">
        <v>29</v>
      </c>
      <c r="D118" s="3">
        <v>56</v>
      </c>
      <c r="E118" s="3" t="s">
        <v>40</v>
      </c>
      <c r="F118" s="3" t="s">
        <v>32</v>
      </c>
      <c r="G118" s="3" t="s">
        <v>21</v>
      </c>
      <c r="H118" s="3" t="s">
        <v>21</v>
      </c>
      <c r="I118" s="3" t="s">
        <v>21</v>
      </c>
      <c r="J118" s="3">
        <v>88</v>
      </c>
      <c r="K118" s="3">
        <v>70</v>
      </c>
      <c r="L118" s="3">
        <v>15</v>
      </c>
      <c r="M118" s="3">
        <v>34</v>
      </c>
      <c r="N118" s="3">
        <v>20</v>
      </c>
      <c r="O118" s="3">
        <v>4</v>
      </c>
      <c r="P118" s="3">
        <v>2</v>
      </c>
      <c r="Q118" s="3" t="s">
        <v>22</v>
      </c>
      <c r="R118" s="3" t="s">
        <v>21</v>
      </c>
      <c r="S118" s="3">
        <v>3.75</v>
      </c>
      <c r="T118" s="3" t="s">
        <v>35</v>
      </c>
      <c r="U118" s="3" t="s">
        <v>28</v>
      </c>
      <c r="V118" s="3" t="s">
        <v>25</v>
      </c>
    </row>
    <row r="119" spans="1:22" x14ac:dyDescent="0.2">
      <c r="A119" s="3">
        <v>39</v>
      </c>
      <c r="B119" s="3">
        <v>151500</v>
      </c>
      <c r="C119" s="3" t="s">
        <v>18</v>
      </c>
      <c r="D119" s="3">
        <v>56</v>
      </c>
      <c r="E119" s="3" t="s">
        <v>31</v>
      </c>
      <c r="F119" s="3" t="s">
        <v>48</v>
      </c>
      <c r="G119" s="3" t="s">
        <v>21</v>
      </c>
      <c r="H119" s="3" t="s">
        <v>21</v>
      </c>
      <c r="I119" s="3" t="s">
        <v>21</v>
      </c>
      <c r="J119" s="3">
        <v>90</v>
      </c>
      <c r="K119" s="3">
        <v>70</v>
      </c>
      <c r="L119" s="3">
        <v>10</v>
      </c>
      <c r="M119" s="3">
        <v>4</v>
      </c>
      <c r="N119" s="3">
        <v>17</v>
      </c>
      <c r="O119" s="3">
        <v>0</v>
      </c>
      <c r="P119" s="3">
        <v>2</v>
      </c>
      <c r="Q119" s="3" t="s">
        <v>22</v>
      </c>
      <c r="R119" s="3" t="s">
        <v>21</v>
      </c>
      <c r="S119" s="3">
        <v>10</v>
      </c>
      <c r="T119" s="3" t="s">
        <v>49</v>
      </c>
      <c r="U119" s="3" t="s">
        <v>24</v>
      </c>
      <c r="V119" s="3" t="s">
        <v>39</v>
      </c>
    </row>
    <row r="120" spans="1:22" x14ac:dyDescent="0.2">
      <c r="A120" s="3">
        <v>20</v>
      </c>
      <c r="B120" s="3">
        <v>96286</v>
      </c>
      <c r="C120" s="3" t="s">
        <v>29</v>
      </c>
      <c r="D120" s="3">
        <v>34</v>
      </c>
      <c r="E120" s="3" t="s">
        <v>19</v>
      </c>
      <c r="F120" s="3" t="s">
        <v>20</v>
      </c>
      <c r="G120" s="3" t="s">
        <v>21</v>
      </c>
      <c r="H120" s="3" t="s">
        <v>21</v>
      </c>
      <c r="I120" s="3" t="s">
        <v>21</v>
      </c>
      <c r="J120" s="3">
        <v>95</v>
      </c>
      <c r="K120" s="3">
        <v>95</v>
      </c>
      <c r="L120" s="3">
        <v>15</v>
      </c>
      <c r="M120" s="3">
        <v>2</v>
      </c>
      <c r="N120" s="3">
        <v>12</v>
      </c>
      <c r="O120" s="3">
        <v>0</v>
      </c>
      <c r="P120" s="3">
        <v>2.5</v>
      </c>
      <c r="Q120" s="3" t="s">
        <v>22</v>
      </c>
      <c r="R120" s="3" t="s">
        <v>21</v>
      </c>
      <c r="S120" s="3">
        <v>2.5</v>
      </c>
      <c r="T120" s="3" t="s">
        <v>23</v>
      </c>
      <c r="U120" s="3" t="s">
        <v>24</v>
      </c>
      <c r="V120" s="3" t="s">
        <v>25</v>
      </c>
    </row>
    <row r="121" spans="1:22" x14ac:dyDescent="0.2">
      <c r="A121" s="3">
        <v>79</v>
      </c>
      <c r="B121" s="3">
        <v>100150</v>
      </c>
      <c r="C121" s="3" t="s">
        <v>29</v>
      </c>
      <c r="D121" s="3">
        <v>39</v>
      </c>
      <c r="E121" s="3" t="s">
        <v>42</v>
      </c>
      <c r="F121" s="3" t="s">
        <v>27</v>
      </c>
      <c r="G121" s="3" t="s">
        <v>21</v>
      </c>
      <c r="H121" s="3" t="s">
        <v>21</v>
      </c>
      <c r="I121" s="3" t="s">
        <v>21</v>
      </c>
      <c r="J121" s="3">
        <v>95</v>
      </c>
      <c r="K121" s="3">
        <v>95</v>
      </c>
      <c r="L121" s="3">
        <v>50</v>
      </c>
      <c r="M121" s="3">
        <v>29</v>
      </c>
      <c r="N121" s="3">
        <v>9</v>
      </c>
      <c r="O121" s="3">
        <v>0</v>
      </c>
      <c r="P121" s="3">
        <v>2.5</v>
      </c>
      <c r="Q121" s="3" t="s">
        <v>21</v>
      </c>
      <c r="R121" s="3" t="s">
        <v>21</v>
      </c>
      <c r="S121" s="3">
        <v>0</v>
      </c>
      <c r="T121" s="3" t="s">
        <v>34</v>
      </c>
      <c r="U121" s="3" t="s">
        <v>24</v>
      </c>
      <c r="V121" s="3" t="s">
        <v>28</v>
      </c>
    </row>
    <row r="122" spans="1:22" x14ac:dyDescent="0.2">
      <c r="A122" s="3">
        <v>9</v>
      </c>
      <c r="B122" s="3">
        <v>101534</v>
      </c>
      <c r="C122" s="3" t="s">
        <v>29</v>
      </c>
      <c r="D122" s="3">
        <v>58</v>
      </c>
      <c r="E122" s="3" t="s">
        <v>36</v>
      </c>
      <c r="F122" s="3" t="s">
        <v>37</v>
      </c>
      <c r="G122" s="3" t="s">
        <v>21</v>
      </c>
      <c r="H122" s="3" t="s">
        <v>21</v>
      </c>
      <c r="I122" s="3" t="s">
        <v>21</v>
      </c>
      <c r="J122" s="3">
        <v>95</v>
      </c>
      <c r="K122" s="3">
        <v>95</v>
      </c>
      <c r="L122" s="3">
        <v>10</v>
      </c>
      <c r="M122" s="3">
        <v>10</v>
      </c>
      <c r="N122" s="3">
        <v>14</v>
      </c>
      <c r="O122" s="3">
        <v>3</v>
      </c>
      <c r="P122" s="3">
        <v>3</v>
      </c>
      <c r="Q122" s="3" t="s">
        <v>22</v>
      </c>
      <c r="R122" s="3" t="s">
        <v>21</v>
      </c>
      <c r="S122" s="3">
        <v>8.75</v>
      </c>
      <c r="T122" s="3" t="s">
        <v>44</v>
      </c>
      <c r="U122" s="3" t="s">
        <v>28</v>
      </c>
      <c r="V122" s="3" t="s">
        <v>25</v>
      </c>
    </row>
    <row r="123" spans="1:22" x14ac:dyDescent="0.2">
      <c r="A123" s="3">
        <v>143</v>
      </c>
      <c r="B123" s="3">
        <v>162000</v>
      </c>
      <c r="C123" s="3" t="s">
        <v>18</v>
      </c>
      <c r="D123" s="3">
        <v>35</v>
      </c>
      <c r="E123" s="3" t="s">
        <v>26</v>
      </c>
      <c r="F123" s="3" t="s">
        <v>33</v>
      </c>
      <c r="G123" s="3" t="s">
        <v>21</v>
      </c>
      <c r="H123" s="3" t="s">
        <v>21</v>
      </c>
      <c r="I123" s="3" t="s">
        <v>21</v>
      </c>
      <c r="J123" s="3">
        <v>95</v>
      </c>
      <c r="K123" s="3">
        <v>95</v>
      </c>
      <c r="L123" s="3">
        <v>35</v>
      </c>
      <c r="M123" s="3">
        <v>19</v>
      </c>
      <c r="N123" s="3">
        <v>12</v>
      </c>
      <c r="O123" s="3">
        <v>0</v>
      </c>
      <c r="P123" s="3">
        <v>3</v>
      </c>
      <c r="Q123" s="3" t="s">
        <v>21</v>
      </c>
      <c r="R123" s="3" t="s">
        <v>21</v>
      </c>
      <c r="S123" s="3">
        <v>1.25</v>
      </c>
      <c r="T123" s="3" t="s">
        <v>38</v>
      </c>
      <c r="U123" s="3" t="s">
        <v>28</v>
      </c>
      <c r="V123" s="3" t="s">
        <v>28</v>
      </c>
    </row>
    <row r="124" spans="1:22" x14ac:dyDescent="0.2">
      <c r="A124" s="3">
        <v>34</v>
      </c>
      <c r="B124" s="3">
        <v>99650</v>
      </c>
      <c r="C124" s="3" t="s">
        <v>29</v>
      </c>
      <c r="D124" s="3">
        <v>37</v>
      </c>
      <c r="E124" s="3" t="s">
        <v>42</v>
      </c>
      <c r="F124" s="3" t="s">
        <v>32</v>
      </c>
      <c r="G124" s="3" t="s">
        <v>21</v>
      </c>
      <c r="H124" s="3" t="s">
        <v>21</v>
      </c>
      <c r="I124" s="3" t="s">
        <v>21</v>
      </c>
      <c r="J124" s="3">
        <v>96</v>
      </c>
      <c r="K124" s="3">
        <v>95</v>
      </c>
      <c r="L124" s="3">
        <v>5</v>
      </c>
      <c r="M124" s="3">
        <v>24</v>
      </c>
      <c r="N124" s="3">
        <v>2</v>
      </c>
      <c r="O124" s="3">
        <v>1</v>
      </c>
      <c r="P124" s="3">
        <v>3</v>
      </c>
      <c r="Q124" s="3" t="s">
        <v>22</v>
      </c>
      <c r="R124" s="3" t="s">
        <v>21</v>
      </c>
      <c r="S124" s="3">
        <v>6.25</v>
      </c>
      <c r="T124" s="3" t="s">
        <v>35</v>
      </c>
      <c r="U124" s="3" t="s">
        <v>28</v>
      </c>
      <c r="V124" s="3" t="s">
        <v>24</v>
      </c>
    </row>
    <row r="125" spans="1:22" x14ac:dyDescent="0.2">
      <c r="A125" s="3">
        <v>7</v>
      </c>
      <c r="B125" s="3">
        <v>98955</v>
      </c>
      <c r="C125" s="3" t="s">
        <v>18</v>
      </c>
      <c r="D125" s="3">
        <v>52</v>
      </c>
      <c r="E125" s="3" t="s">
        <v>19</v>
      </c>
      <c r="F125" s="3" t="s">
        <v>33</v>
      </c>
      <c r="G125" s="3" t="s">
        <v>21</v>
      </c>
      <c r="H125" s="3" t="s">
        <v>21</v>
      </c>
      <c r="I125" s="3" t="s">
        <v>21</v>
      </c>
      <c r="J125" s="3">
        <v>96</v>
      </c>
      <c r="K125" s="3">
        <v>95</v>
      </c>
      <c r="L125" s="3">
        <v>40</v>
      </c>
      <c r="M125" s="3">
        <v>7</v>
      </c>
      <c r="N125" s="3">
        <v>5</v>
      </c>
      <c r="O125" s="3">
        <v>3</v>
      </c>
      <c r="P125" s="3">
        <v>3.5</v>
      </c>
      <c r="Q125" s="3" t="s">
        <v>21</v>
      </c>
      <c r="R125" s="3" t="s">
        <v>21</v>
      </c>
      <c r="S125" s="3">
        <v>3</v>
      </c>
      <c r="T125" s="3" t="s">
        <v>34</v>
      </c>
      <c r="U125" s="3" t="s">
        <v>28</v>
      </c>
      <c r="V125" s="3" t="s">
        <v>24</v>
      </c>
    </row>
    <row r="126" spans="1:22" x14ac:dyDescent="0.2">
      <c r="A126" s="3">
        <v>10</v>
      </c>
      <c r="B126" s="3">
        <v>97930</v>
      </c>
      <c r="C126" s="3" t="s">
        <v>29</v>
      </c>
      <c r="D126" s="3">
        <v>42</v>
      </c>
      <c r="E126" s="3" t="s">
        <v>26</v>
      </c>
      <c r="F126" s="3" t="s">
        <v>20</v>
      </c>
      <c r="G126" s="3" t="s">
        <v>22</v>
      </c>
      <c r="H126" s="3" t="s">
        <v>21</v>
      </c>
      <c r="I126" s="3" t="s">
        <v>21</v>
      </c>
      <c r="J126" s="3">
        <v>98</v>
      </c>
      <c r="K126" s="3">
        <v>45</v>
      </c>
      <c r="L126" s="3">
        <v>20</v>
      </c>
      <c r="M126" s="3">
        <v>46</v>
      </c>
      <c r="N126" s="3">
        <v>13</v>
      </c>
      <c r="O126" s="3">
        <v>0</v>
      </c>
      <c r="P126" s="3">
        <v>1</v>
      </c>
      <c r="Q126" s="3" t="s">
        <v>21</v>
      </c>
      <c r="R126" s="3" t="s">
        <v>21</v>
      </c>
      <c r="S126" s="3">
        <v>40</v>
      </c>
      <c r="T126" s="3" t="s">
        <v>35</v>
      </c>
      <c r="U126" s="3" t="s">
        <v>39</v>
      </c>
      <c r="V126" s="3" t="s">
        <v>39</v>
      </c>
    </row>
    <row r="127" spans="1:22" x14ac:dyDescent="0.2">
      <c r="A127" s="3">
        <v>102</v>
      </c>
      <c r="B127" s="3">
        <v>98645</v>
      </c>
      <c r="C127" s="3" t="s">
        <v>29</v>
      </c>
      <c r="D127" s="3">
        <v>36</v>
      </c>
      <c r="E127" s="3" t="s">
        <v>36</v>
      </c>
      <c r="F127" s="3" t="s">
        <v>20</v>
      </c>
      <c r="G127" s="3" t="s">
        <v>21</v>
      </c>
      <c r="H127" s="3" t="s">
        <v>21</v>
      </c>
      <c r="I127" s="3" t="s">
        <v>21</v>
      </c>
      <c r="J127" s="3">
        <v>98</v>
      </c>
      <c r="K127" s="3">
        <v>95</v>
      </c>
      <c r="L127" s="3">
        <v>5</v>
      </c>
      <c r="M127" s="3">
        <v>45</v>
      </c>
      <c r="N127" s="3">
        <v>22</v>
      </c>
      <c r="O127" s="3">
        <v>0</v>
      </c>
      <c r="P127" s="3">
        <v>3</v>
      </c>
      <c r="Q127" s="3" t="s">
        <v>21</v>
      </c>
      <c r="R127" s="3" t="s">
        <v>21</v>
      </c>
      <c r="S127" s="3">
        <v>0</v>
      </c>
      <c r="T127" s="3" t="s">
        <v>44</v>
      </c>
      <c r="U127" s="3" t="s">
        <v>28</v>
      </c>
      <c r="V127" s="3" t="s">
        <v>25</v>
      </c>
    </row>
    <row r="128" spans="1:22" x14ac:dyDescent="0.2">
      <c r="A128" s="3">
        <v>3</v>
      </c>
      <c r="B128" s="3">
        <v>99742</v>
      </c>
      <c r="C128" s="3" t="s">
        <v>29</v>
      </c>
      <c r="D128" s="3">
        <v>32</v>
      </c>
      <c r="E128" s="3" t="s">
        <v>26</v>
      </c>
      <c r="F128" s="3" t="s">
        <v>27</v>
      </c>
      <c r="G128" s="3" t="s">
        <v>21</v>
      </c>
      <c r="H128" s="3" t="s">
        <v>21</v>
      </c>
      <c r="I128" s="3" t="s">
        <v>21</v>
      </c>
      <c r="J128" s="3">
        <v>98</v>
      </c>
      <c r="K128" s="3">
        <v>95</v>
      </c>
      <c r="L128" s="3">
        <v>10</v>
      </c>
      <c r="M128" s="3">
        <v>12</v>
      </c>
      <c r="N128" s="3">
        <v>22</v>
      </c>
      <c r="O128" s="3">
        <v>1</v>
      </c>
      <c r="P128" s="3">
        <v>3.5</v>
      </c>
      <c r="Q128" s="3" t="s">
        <v>21</v>
      </c>
      <c r="R128" s="3" t="s">
        <v>21</v>
      </c>
      <c r="S128" s="3">
        <v>8.75</v>
      </c>
      <c r="T128" s="3" t="s">
        <v>30</v>
      </c>
      <c r="U128" s="3" t="s">
        <v>24</v>
      </c>
      <c r="V128" s="3" t="s">
        <v>28</v>
      </c>
    </row>
    <row r="129" spans="1:22" x14ac:dyDescent="0.2">
      <c r="A129" s="3">
        <v>15</v>
      </c>
      <c r="B129" s="3">
        <v>101262</v>
      </c>
      <c r="C129" s="3" t="s">
        <v>29</v>
      </c>
      <c r="D129" s="3">
        <v>25</v>
      </c>
      <c r="E129" s="3" t="s">
        <v>26</v>
      </c>
      <c r="F129" s="3" t="s">
        <v>32</v>
      </c>
      <c r="G129" s="3" t="s">
        <v>21</v>
      </c>
      <c r="H129" s="3" t="s">
        <v>21</v>
      </c>
      <c r="I129" s="3" t="s">
        <v>21</v>
      </c>
      <c r="J129" s="3">
        <v>99</v>
      </c>
      <c r="K129" s="3">
        <v>95</v>
      </c>
      <c r="L129" s="3">
        <v>20</v>
      </c>
      <c r="M129" s="3">
        <v>44</v>
      </c>
      <c r="N129" s="3">
        <v>15</v>
      </c>
      <c r="O129" s="3">
        <v>2</v>
      </c>
      <c r="P129" s="3">
        <v>3</v>
      </c>
      <c r="Q129" s="3" t="s">
        <v>21</v>
      </c>
      <c r="R129" s="3" t="s">
        <v>21</v>
      </c>
      <c r="S129" s="3">
        <v>20</v>
      </c>
      <c r="T129" s="3" t="s">
        <v>35</v>
      </c>
      <c r="U129" s="3" t="s">
        <v>24</v>
      </c>
      <c r="V129" s="3" t="s">
        <v>39</v>
      </c>
    </row>
    <row r="130" spans="1:22" x14ac:dyDescent="0.2">
      <c r="A130" s="3">
        <v>144</v>
      </c>
      <c r="B130" s="3">
        <v>100601</v>
      </c>
      <c r="C130" s="3" t="s">
        <v>29</v>
      </c>
      <c r="D130" s="3">
        <v>31</v>
      </c>
      <c r="E130" s="3" t="s">
        <v>19</v>
      </c>
      <c r="F130" s="3" t="s">
        <v>33</v>
      </c>
      <c r="G130" s="3" t="s">
        <v>21</v>
      </c>
      <c r="H130" s="3" t="s">
        <v>21</v>
      </c>
      <c r="I130" s="3" t="s">
        <v>21</v>
      </c>
      <c r="J130" s="3">
        <v>100</v>
      </c>
      <c r="K130" s="3">
        <v>95</v>
      </c>
      <c r="L130" s="3">
        <v>35</v>
      </c>
      <c r="M130" s="3">
        <v>10</v>
      </c>
      <c r="N130" s="3">
        <v>31</v>
      </c>
      <c r="O130" s="3">
        <v>1</v>
      </c>
      <c r="P130" s="3">
        <v>2.5</v>
      </c>
      <c r="Q130" s="3" t="s">
        <v>22</v>
      </c>
      <c r="R130" s="3" t="s">
        <v>21</v>
      </c>
      <c r="S130" s="3">
        <v>6.25</v>
      </c>
      <c r="T130" s="3" t="s">
        <v>44</v>
      </c>
      <c r="U130" s="3" t="s">
        <v>39</v>
      </c>
      <c r="V130" s="3" t="s">
        <v>24</v>
      </c>
    </row>
    <row r="131" spans="1:22" x14ac:dyDescent="0.2">
      <c r="A131" s="3">
        <v>60</v>
      </c>
      <c r="B131" s="3">
        <v>101595</v>
      </c>
      <c r="C131" s="3" t="s">
        <v>18</v>
      </c>
      <c r="D131" s="3">
        <v>45</v>
      </c>
      <c r="E131" s="3" t="s">
        <v>50</v>
      </c>
      <c r="F131" s="3" t="s">
        <v>32</v>
      </c>
      <c r="G131" s="3" t="s">
        <v>22</v>
      </c>
      <c r="H131" s="3" t="s">
        <v>21</v>
      </c>
      <c r="I131" s="3" t="s">
        <v>21</v>
      </c>
      <c r="J131" s="3">
        <v>100</v>
      </c>
      <c r="K131" s="3">
        <v>95</v>
      </c>
      <c r="L131" s="3">
        <v>15</v>
      </c>
      <c r="M131" s="3">
        <v>23</v>
      </c>
      <c r="N131" s="3">
        <v>24</v>
      </c>
      <c r="O131" s="3">
        <v>3</v>
      </c>
      <c r="P131" s="3">
        <v>3</v>
      </c>
      <c r="Q131" s="3" t="s">
        <v>22</v>
      </c>
      <c r="R131" s="3" t="s">
        <v>21</v>
      </c>
      <c r="S131" s="3">
        <v>2.5</v>
      </c>
      <c r="T131" s="3" t="s">
        <v>23</v>
      </c>
      <c r="U131" s="3" t="s">
        <v>28</v>
      </c>
      <c r="V131" s="3" t="s">
        <v>24</v>
      </c>
    </row>
    <row r="132" spans="1:22" x14ac:dyDescent="0.2">
      <c r="A132" s="3">
        <v>126</v>
      </c>
      <c r="B132" s="3">
        <v>96509</v>
      </c>
      <c r="C132" s="3" t="s">
        <v>29</v>
      </c>
      <c r="D132" s="3">
        <v>52</v>
      </c>
      <c r="E132" s="3" t="s">
        <v>36</v>
      </c>
      <c r="F132" s="3" t="s">
        <v>45</v>
      </c>
      <c r="G132" s="3" t="s">
        <v>21</v>
      </c>
      <c r="H132" s="3" t="s">
        <v>21</v>
      </c>
      <c r="I132" s="3" t="s">
        <v>21</v>
      </c>
      <c r="J132" s="3">
        <v>101</v>
      </c>
      <c r="K132" s="3">
        <v>95</v>
      </c>
      <c r="L132" s="3">
        <v>5</v>
      </c>
      <c r="M132" s="3">
        <v>13</v>
      </c>
      <c r="N132" s="3">
        <v>20</v>
      </c>
      <c r="O132" s="3">
        <v>0</v>
      </c>
      <c r="P132" s="3">
        <v>2.5</v>
      </c>
      <c r="Q132" s="3" t="s">
        <v>22</v>
      </c>
      <c r="R132" s="3" t="s">
        <v>21</v>
      </c>
      <c r="S132" s="3">
        <v>0</v>
      </c>
      <c r="T132" s="3" t="s">
        <v>35</v>
      </c>
      <c r="U132" s="3" t="s">
        <v>24</v>
      </c>
      <c r="V132" s="3" t="s">
        <v>39</v>
      </c>
    </row>
    <row r="133" spans="1:22" x14ac:dyDescent="0.2">
      <c r="A133" s="3">
        <v>46</v>
      </c>
      <c r="B133" s="3">
        <v>99336</v>
      </c>
      <c r="C133" s="3" t="s">
        <v>18</v>
      </c>
      <c r="D133" s="3">
        <v>33</v>
      </c>
      <c r="E133" s="3" t="s">
        <v>31</v>
      </c>
      <c r="F133" s="3" t="s">
        <v>27</v>
      </c>
      <c r="G133" s="3" t="s">
        <v>21</v>
      </c>
      <c r="H133" s="3" t="s">
        <v>21</v>
      </c>
      <c r="I133" s="3" t="s">
        <v>21</v>
      </c>
      <c r="J133" s="3">
        <v>101</v>
      </c>
      <c r="K133" s="3">
        <v>95</v>
      </c>
      <c r="L133" s="3">
        <v>5</v>
      </c>
      <c r="M133" s="3">
        <v>39</v>
      </c>
      <c r="N133" s="3">
        <v>10</v>
      </c>
      <c r="O133" s="3">
        <v>2</v>
      </c>
      <c r="P133" s="3">
        <v>2.5</v>
      </c>
      <c r="Q133" s="3" t="s">
        <v>21</v>
      </c>
      <c r="R133" s="3" t="s">
        <v>21</v>
      </c>
      <c r="S133" s="3">
        <v>3.75</v>
      </c>
      <c r="T133" s="3" t="s">
        <v>23</v>
      </c>
      <c r="U133" s="3" t="s">
        <v>28</v>
      </c>
      <c r="V133" s="3" t="s">
        <v>39</v>
      </c>
    </row>
    <row r="134" spans="1:22" x14ac:dyDescent="0.2">
      <c r="A134" s="3">
        <v>112</v>
      </c>
      <c r="B134" s="3">
        <v>80000</v>
      </c>
      <c r="C134" s="3" t="s">
        <v>18</v>
      </c>
      <c r="D134" s="3">
        <v>32</v>
      </c>
      <c r="E134" s="3" t="s">
        <v>26</v>
      </c>
      <c r="F134" s="3" t="s">
        <v>20</v>
      </c>
      <c r="G134" s="3" t="s">
        <v>21</v>
      </c>
      <c r="H134" s="3" t="s">
        <v>21</v>
      </c>
      <c r="I134" s="3" t="s">
        <v>21</v>
      </c>
      <c r="J134" s="3">
        <v>102</v>
      </c>
      <c r="K134" s="3">
        <v>95</v>
      </c>
      <c r="L134" s="3">
        <v>20</v>
      </c>
      <c r="M134" s="3">
        <v>26</v>
      </c>
      <c r="N134" s="3">
        <v>15</v>
      </c>
      <c r="O134" s="3">
        <v>0</v>
      </c>
      <c r="P134" s="3">
        <v>2.5</v>
      </c>
      <c r="Q134" s="3" t="s">
        <v>22</v>
      </c>
      <c r="R134" s="3" t="s">
        <v>22</v>
      </c>
      <c r="S134" s="3">
        <v>0</v>
      </c>
      <c r="T134" s="3" t="s">
        <v>30</v>
      </c>
      <c r="U134" s="3" t="s">
        <v>24</v>
      </c>
      <c r="V134" s="3" t="s">
        <v>28</v>
      </c>
    </row>
    <row r="135" spans="1:22" x14ac:dyDescent="0.2">
      <c r="A135" s="3">
        <v>122</v>
      </c>
      <c r="B135" s="3">
        <v>101413</v>
      </c>
      <c r="C135" s="3" t="s">
        <v>18</v>
      </c>
      <c r="D135" s="3">
        <v>45</v>
      </c>
      <c r="E135" s="3" t="s">
        <v>31</v>
      </c>
      <c r="F135" s="3" t="s">
        <v>33</v>
      </c>
      <c r="G135" s="3" t="s">
        <v>21</v>
      </c>
      <c r="H135" s="3" t="s">
        <v>21</v>
      </c>
      <c r="I135" s="3" t="s">
        <v>21</v>
      </c>
      <c r="J135" s="3">
        <v>104</v>
      </c>
      <c r="K135" s="3">
        <v>95</v>
      </c>
      <c r="L135" s="3">
        <v>15</v>
      </c>
      <c r="M135" s="3">
        <v>6</v>
      </c>
      <c r="N135" s="3">
        <v>24</v>
      </c>
      <c r="O135" s="3">
        <v>0</v>
      </c>
      <c r="P135" s="3">
        <v>2.5</v>
      </c>
      <c r="Q135" s="3" t="s">
        <v>22</v>
      </c>
      <c r="R135" s="3" t="s">
        <v>22</v>
      </c>
      <c r="S135" s="3">
        <v>0</v>
      </c>
      <c r="T135" s="3" t="s">
        <v>23</v>
      </c>
      <c r="U135" s="3" t="s">
        <v>39</v>
      </c>
      <c r="V135" s="3" t="s">
        <v>25</v>
      </c>
    </row>
    <row r="136" spans="1:22" x14ac:dyDescent="0.2">
      <c r="A136" s="3">
        <v>6</v>
      </c>
      <c r="B136" s="3">
        <v>103200</v>
      </c>
      <c r="C136" s="3" t="s">
        <v>29</v>
      </c>
      <c r="D136" s="3">
        <v>31</v>
      </c>
      <c r="E136" s="3" t="s">
        <v>26</v>
      </c>
      <c r="F136" s="3" t="s">
        <v>32</v>
      </c>
      <c r="G136" s="3" t="s">
        <v>21</v>
      </c>
      <c r="H136" s="3" t="s">
        <v>21</v>
      </c>
      <c r="I136" s="3" t="s">
        <v>21</v>
      </c>
      <c r="J136" s="3">
        <v>105</v>
      </c>
      <c r="K136" s="3">
        <v>95</v>
      </c>
      <c r="L136" s="3">
        <v>35</v>
      </c>
      <c r="M136" s="3">
        <v>54</v>
      </c>
      <c r="N136" s="3">
        <v>11</v>
      </c>
      <c r="O136" s="3">
        <v>0</v>
      </c>
      <c r="P136" s="3">
        <v>3</v>
      </c>
      <c r="Q136" s="3" t="s">
        <v>22</v>
      </c>
      <c r="R136" s="3" t="s">
        <v>21</v>
      </c>
      <c r="S136" s="3">
        <v>15</v>
      </c>
      <c r="T136" s="3" t="s">
        <v>23</v>
      </c>
      <c r="U136" s="3" t="s">
        <v>28</v>
      </c>
      <c r="V136" s="3" t="s">
        <v>24</v>
      </c>
    </row>
    <row r="137" spans="1:22" x14ac:dyDescent="0.2">
      <c r="A137" s="3">
        <v>115</v>
      </c>
      <c r="B137" s="3">
        <v>97321</v>
      </c>
      <c r="C137" s="3" t="s">
        <v>29</v>
      </c>
      <c r="D137" s="3">
        <v>29</v>
      </c>
      <c r="E137" s="3" t="s">
        <v>46</v>
      </c>
      <c r="F137" s="3" t="s">
        <v>32</v>
      </c>
      <c r="G137" s="3" t="s">
        <v>21</v>
      </c>
      <c r="H137" s="3" t="s">
        <v>21</v>
      </c>
      <c r="I137" s="3" t="s">
        <v>21</v>
      </c>
      <c r="J137" s="3">
        <v>106</v>
      </c>
      <c r="K137" s="3">
        <v>95</v>
      </c>
      <c r="L137" s="3">
        <v>0</v>
      </c>
      <c r="M137" s="3">
        <v>44</v>
      </c>
      <c r="N137" s="3">
        <v>12</v>
      </c>
      <c r="O137" s="3">
        <v>3</v>
      </c>
      <c r="P137" s="3">
        <v>2.5</v>
      </c>
      <c r="Q137" s="3" t="s">
        <v>21</v>
      </c>
      <c r="R137" s="3" t="s">
        <v>22</v>
      </c>
      <c r="S137" s="3">
        <v>0</v>
      </c>
      <c r="T137" s="3" t="s">
        <v>44</v>
      </c>
      <c r="U137" s="3" t="s">
        <v>28</v>
      </c>
      <c r="V137" s="3" t="s">
        <v>24</v>
      </c>
    </row>
    <row r="138" spans="1:22" x14ac:dyDescent="0.2">
      <c r="A138" s="3">
        <v>111</v>
      </c>
      <c r="B138" s="3">
        <v>79000</v>
      </c>
      <c r="C138" s="3" t="s">
        <v>18</v>
      </c>
      <c r="D138" s="3">
        <v>20</v>
      </c>
      <c r="E138" s="3" t="s">
        <v>26</v>
      </c>
      <c r="F138" s="3" t="s">
        <v>27</v>
      </c>
      <c r="G138" s="3" t="s">
        <v>21</v>
      </c>
      <c r="H138" s="3" t="s">
        <v>22</v>
      </c>
      <c r="I138" s="3" t="s">
        <v>21</v>
      </c>
      <c r="J138" s="3">
        <v>110</v>
      </c>
      <c r="K138" s="3">
        <v>95</v>
      </c>
      <c r="L138" s="3">
        <v>0</v>
      </c>
      <c r="M138" s="3">
        <v>46</v>
      </c>
      <c r="N138" s="3">
        <v>15</v>
      </c>
      <c r="O138" s="3">
        <v>1</v>
      </c>
      <c r="P138" s="3">
        <v>2.5</v>
      </c>
      <c r="Q138" s="3" t="s">
        <v>21</v>
      </c>
      <c r="R138" s="3" t="s">
        <v>21</v>
      </c>
      <c r="S138" s="3">
        <v>6.25</v>
      </c>
      <c r="T138" s="3" t="s">
        <v>23</v>
      </c>
      <c r="U138" s="3" t="s">
        <v>28</v>
      </c>
      <c r="V138" s="3" t="s">
        <v>28</v>
      </c>
    </row>
    <row r="139" spans="1:22" x14ac:dyDescent="0.2">
      <c r="A139" s="3">
        <v>114</v>
      </c>
      <c r="B139" s="3">
        <v>102983</v>
      </c>
      <c r="C139" s="3" t="s">
        <v>18</v>
      </c>
      <c r="D139" s="3">
        <v>37</v>
      </c>
      <c r="E139" s="3" t="s">
        <v>31</v>
      </c>
      <c r="F139" s="3" t="s">
        <v>27</v>
      </c>
      <c r="G139" s="3" t="s">
        <v>22</v>
      </c>
      <c r="H139" s="3" t="s">
        <v>21</v>
      </c>
      <c r="I139" s="3" t="s">
        <v>21</v>
      </c>
      <c r="J139" s="3">
        <v>111</v>
      </c>
      <c r="K139" s="3">
        <v>95</v>
      </c>
      <c r="L139" s="3">
        <v>15</v>
      </c>
      <c r="M139" s="3">
        <v>50</v>
      </c>
      <c r="N139" s="3">
        <v>10</v>
      </c>
      <c r="O139" s="3">
        <v>3</v>
      </c>
      <c r="P139" s="3">
        <v>2.5</v>
      </c>
      <c r="Q139" s="3" t="s">
        <v>21</v>
      </c>
      <c r="R139" s="3" t="s">
        <v>21</v>
      </c>
      <c r="S139" s="3">
        <v>6.25</v>
      </c>
      <c r="T139" s="3" t="s">
        <v>44</v>
      </c>
      <c r="U139" s="3" t="s">
        <v>28</v>
      </c>
      <c r="V139" s="3" t="s">
        <v>25</v>
      </c>
    </row>
    <row r="140" spans="1:22" x14ac:dyDescent="0.2">
      <c r="A140" s="3">
        <v>135</v>
      </c>
      <c r="B140" s="3">
        <v>58000</v>
      </c>
      <c r="C140" s="3" t="s">
        <v>29</v>
      </c>
      <c r="D140" s="3">
        <v>34</v>
      </c>
      <c r="E140" s="3" t="s">
        <v>26</v>
      </c>
      <c r="F140" s="3" t="s">
        <v>78</v>
      </c>
      <c r="G140" s="3" t="s">
        <v>21</v>
      </c>
      <c r="H140" s="3" t="s">
        <v>21</v>
      </c>
      <c r="I140" s="3" t="s">
        <v>21</v>
      </c>
      <c r="J140" s="3">
        <v>113</v>
      </c>
      <c r="K140" s="3">
        <v>95</v>
      </c>
      <c r="L140" s="3">
        <v>10</v>
      </c>
      <c r="M140" s="3">
        <v>45</v>
      </c>
      <c r="N140" s="3">
        <v>21</v>
      </c>
      <c r="O140" s="3">
        <v>0</v>
      </c>
      <c r="P140" s="3">
        <v>2.5</v>
      </c>
      <c r="Q140" s="3" t="s">
        <v>22</v>
      </c>
      <c r="R140" s="3" t="s">
        <v>22</v>
      </c>
      <c r="S140" s="3">
        <v>0</v>
      </c>
      <c r="T140" s="3" t="s">
        <v>30</v>
      </c>
      <c r="U140" s="3" t="s">
        <v>24</v>
      </c>
      <c r="V140" s="3" t="s">
        <v>28</v>
      </c>
    </row>
    <row r="141" spans="1:22" x14ac:dyDescent="0.2">
      <c r="A141" s="3">
        <v>37</v>
      </c>
      <c r="B141" s="3">
        <v>99374</v>
      </c>
      <c r="C141" s="3" t="s">
        <v>29</v>
      </c>
      <c r="D141" s="3">
        <v>39</v>
      </c>
      <c r="E141" s="3" t="s">
        <v>42</v>
      </c>
      <c r="F141" s="3" t="s">
        <v>20</v>
      </c>
      <c r="G141" s="3" t="s">
        <v>21</v>
      </c>
      <c r="H141" s="3" t="s">
        <v>21</v>
      </c>
      <c r="I141" s="3" t="s">
        <v>21</v>
      </c>
      <c r="J141" s="3">
        <v>117</v>
      </c>
      <c r="K141" s="3">
        <v>95</v>
      </c>
      <c r="L141" s="3">
        <v>5</v>
      </c>
      <c r="M141" s="3">
        <v>68</v>
      </c>
      <c r="N141" s="3">
        <v>13</v>
      </c>
      <c r="O141" s="3">
        <v>3</v>
      </c>
      <c r="P141" s="3">
        <v>3</v>
      </c>
      <c r="Q141" s="3" t="s">
        <v>22</v>
      </c>
      <c r="R141" s="3" t="s">
        <v>21</v>
      </c>
      <c r="S141" s="3">
        <v>3.75</v>
      </c>
      <c r="T141" s="3" t="s">
        <v>35</v>
      </c>
      <c r="U141" s="3" t="s">
        <v>24</v>
      </c>
      <c r="V141" s="3" t="s">
        <v>39</v>
      </c>
    </row>
    <row r="142" spans="1:22" x14ac:dyDescent="0.2">
      <c r="A142" s="3">
        <v>88</v>
      </c>
      <c r="B142" s="3">
        <v>95931</v>
      </c>
      <c r="C142" s="3" t="s">
        <v>18</v>
      </c>
      <c r="D142" s="3">
        <v>29</v>
      </c>
      <c r="E142" s="3" t="s">
        <v>36</v>
      </c>
      <c r="F142" s="3" t="s">
        <v>32</v>
      </c>
      <c r="G142" s="3" t="s">
        <v>21</v>
      </c>
      <c r="H142" s="3" t="s">
        <v>21</v>
      </c>
      <c r="I142" s="3" t="s">
        <v>21</v>
      </c>
      <c r="J142" s="3">
        <v>121</v>
      </c>
      <c r="K142" s="3">
        <v>120</v>
      </c>
      <c r="L142" s="3">
        <v>0</v>
      </c>
      <c r="M142" s="3">
        <v>8</v>
      </c>
      <c r="N142" s="3">
        <v>22</v>
      </c>
      <c r="O142" s="3">
        <v>3</v>
      </c>
      <c r="P142" s="3">
        <v>3.5</v>
      </c>
      <c r="Q142" s="3" t="s">
        <v>22</v>
      </c>
      <c r="R142" s="3" t="s">
        <v>21</v>
      </c>
      <c r="S142" s="3">
        <v>25</v>
      </c>
      <c r="T142" s="3" t="s">
        <v>23</v>
      </c>
      <c r="U142" s="3" t="s">
        <v>25</v>
      </c>
      <c r="V142" s="3" t="s">
        <v>24</v>
      </c>
    </row>
    <row r="143" spans="1:22" x14ac:dyDescent="0.2">
      <c r="A143" s="3">
        <v>123</v>
      </c>
      <c r="B143" s="3">
        <v>72000</v>
      </c>
      <c r="C143" s="3" t="s">
        <v>29</v>
      </c>
      <c r="D143" s="3">
        <v>36</v>
      </c>
      <c r="E143" s="3" t="s">
        <v>26</v>
      </c>
      <c r="F143" s="3" t="s">
        <v>27</v>
      </c>
      <c r="G143" s="3" t="s">
        <v>21</v>
      </c>
      <c r="H143" s="3" t="s">
        <v>22</v>
      </c>
      <c r="I143" s="3" t="s">
        <v>21</v>
      </c>
      <c r="J143" s="3">
        <v>123</v>
      </c>
      <c r="K143" s="3">
        <v>120</v>
      </c>
      <c r="L143" s="3">
        <v>10</v>
      </c>
      <c r="M143" s="3">
        <v>33</v>
      </c>
      <c r="N143" s="3">
        <v>28</v>
      </c>
      <c r="O143" s="3">
        <v>0</v>
      </c>
      <c r="P143" s="3">
        <v>3.5</v>
      </c>
      <c r="Q143" s="3" t="s">
        <v>22</v>
      </c>
      <c r="R143" s="3" t="s">
        <v>21</v>
      </c>
      <c r="S143" s="3">
        <v>0</v>
      </c>
      <c r="T143" s="3" t="s">
        <v>35</v>
      </c>
      <c r="U143" s="3" t="s">
        <v>39</v>
      </c>
      <c r="V143" s="3" t="s">
        <v>39</v>
      </c>
    </row>
    <row r="144" spans="1:22" x14ac:dyDescent="0.2">
      <c r="A144" s="3">
        <v>147</v>
      </c>
      <c r="B144" s="3">
        <v>70000</v>
      </c>
      <c r="C144" s="3" t="s">
        <v>29</v>
      </c>
      <c r="D144" s="3">
        <v>43</v>
      </c>
      <c r="E144" s="3" t="s">
        <v>19</v>
      </c>
      <c r="F144" s="3" t="s">
        <v>45</v>
      </c>
      <c r="G144" s="3" t="s">
        <v>21</v>
      </c>
      <c r="H144" s="3" t="s">
        <v>21</v>
      </c>
      <c r="I144" s="3" t="s">
        <v>21</v>
      </c>
      <c r="J144" s="3">
        <v>124</v>
      </c>
      <c r="K144" s="3">
        <v>120</v>
      </c>
      <c r="L144" s="3">
        <v>0</v>
      </c>
      <c r="M144" s="3">
        <v>9</v>
      </c>
      <c r="N144" s="3">
        <v>9</v>
      </c>
      <c r="O144" s="3">
        <v>2</v>
      </c>
      <c r="P144" s="3">
        <v>3.5</v>
      </c>
      <c r="Q144" s="3" t="s">
        <v>22</v>
      </c>
      <c r="R144" s="3" t="s">
        <v>21</v>
      </c>
      <c r="S144" s="3">
        <v>6.25</v>
      </c>
      <c r="T144" s="3" t="s">
        <v>23</v>
      </c>
      <c r="U144" s="3" t="s">
        <v>28</v>
      </c>
      <c r="V144" s="3" t="s">
        <v>25</v>
      </c>
    </row>
    <row r="145" spans="1:22" x14ac:dyDescent="0.2">
      <c r="A145" s="3">
        <v>150</v>
      </c>
      <c r="B145" s="3">
        <v>95838</v>
      </c>
      <c r="C145" s="3" t="s">
        <v>29</v>
      </c>
      <c r="D145" s="3">
        <v>35</v>
      </c>
      <c r="E145" s="3" t="s">
        <v>40</v>
      </c>
      <c r="F145" s="3" t="s">
        <v>33</v>
      </c>
      <c r="G145" s="3" t="s">
        <v>21</v>
      </c>
      <c r="H145" s="3" t="s">
        <v>21</v>
      </c>
      <c r="I145" s="3" t="s">
        <v>21</v>
      </c>
      <c r="J145" s="3">
        <v>121</v>
      </c>
      <c r="K145" s="3">
        <v>120</v>
      </c>
      <c r="L145" s="3">
        <v>5</v>
      </c>
      <c r="M145" s="3">
        <v>48</v>
      </c>
      <c r="N145" s="3">
        <v>11</v>
      </c>
      <c r="O145" s="3">
        <v>4</v>
      </c>
      <c r="P145" s="3">
        <v>3.5</v>
      </c>
      <c r="Q145" s="3" t="s">
        <v>22</v>
      </c>
      <c r="R145" s="3" t="s">
        <v>22</v>
      </c>
      <c r="S145" s="3">
        <v>0</v>
      </c>
      <c r="T145" s="3" t="s">
        <v>35</v>
      </c>
      <c r="U145" s="3" t="s">
        <v>28</v>
      </c>
      <c r="V145" s="3" t="s">
        <v>28</v>
      </c>
    </row>
    <row r="146" spans="1:22" x14ac:dyDescent="0.2">
      <c r="A146" s="3">
        <v>117</v>
      </c>
      <c r="B146" s="3">
        <v>98305</v>
      </c>
      <c r="C146" s="3" t="s">
        <v>29</v>
      </c>
      <c r="D146" s="3">
        <v>53</v>
      </c>
      <c r="E146" s="3" t="s">
        <v>36</v>
      </c>
      <c r="F146" s="3" t="s">
        <v>48</v>
      </c>
      <c r="G146" s="3" t="s">
        <v>22</v>
      </c>
      <c r="H146" s="3" t="s">
        <v>22</v>
      </c>
      <c r="I146" s="3" t="s">
        <v>21</v>
      </c>
      <c r="J146" s="3">
        <v>126</v>
      </c>
      <c r="K146" s="3">
        <v>120</v>
      </c>
      <c r="L146" s="3">
        <v>50</v>
      </c>
      <c r="M146" s="3">
        <v>32</v>
      </c>
      <c r="N146" s="3">
        <v>26</v>
      </c>
      <c r="O146" s="3">
        <v>0</v>
      </c>
      <c r="P146" s="3">
        <v>3.5</v>
      </c>
      <c r="Q146" s="3" t="s">
        <v>22</v>
      </c>
      <c r="R146" s="3" t="s">
        <v>21</v>
      </c>
      <c r="S146" s="3">
        <v>31.25</v>
      </c>
      <c r="T146" s="3" t="s">
        <v>34</v>
      </c>
      <c r="U146" s="3" t="s">
        <v>28</v>
      </c>
      <c r="V146" s="3" t="s">
        <v>25</v>
      </c>
    </row>
    <row r="147" spans="1:22" x14ac:dyDescent="0.2">
      <c r="A147" s="3">
        <v>86</v>
      </c>
      <c r="B147" s="3">
        <v>100969</v>
      </c>
      <c r="C147" s="3" t="s">
        <v>29</v>
      </c>
      <c r="D147" s="3">
        <v>50</v>
      </c>
      <c r="E147" s="3" t="s">
        <v>19</v>
      </c>
      <c r="F147" s="3" t="s">
        <v>33</v>
      </c>
      <c r="G147" s="3" t="s">
        <v>21</v>
      </c>
      <c r="H147" s="3" t="s">
        <v>22</v>
      </c>
      <c r="I147" s="3" t="s">
        <v>21</v>
      </c>
      <c r="J147" s="3">
        <v>131</v>
      </c>
      <c r="K147" s="3">
        <v>120</v>
      </c>
      <c r="L147" s="3">
        <v>35</v>
      </c>
      <c r="M147" s="3">
        <v>59</v>
      </c>
      <c r="N147" s="3">
        <v>15</v>
      </c>
      <c r="O147" s="3">
        <v>0</v>
      </c>
      <c r="P147" s="3">
        <v>3.5</v>
      </c>
      <c r="Q147" s="3" t="s">
        <v>21</v>
      </c>
      <c r="R147" s="3" t="s">
        <v>21</v>
      </c>
      <c r="S147" s="3">
        <v>0</v>
      </c>
      <c r="T147" s="3" t="s">
        <v>23</v>
      </c>
      <c r="U147" s="3" t="s">
        <v>25</v>
      </c>
      <c r="V147" s="3" t="s">
        <v>25</v>
      </c>
    </row>
    <row r="148" spans="1:22" x14ac:dyDescent="0.2">
      <c r="A148" s="3">
        <v>93</v>
      </c>
      <c r="B148" s="3">
        <v>94562</v>
      </c>
      <c r="C148" s="3" t="s">
        <v>29</v>
      </c>
      <c r="D148" s="3">
        <v>34</v>
      </c>
      <c r="E148" s="3" t="s">
        <v>26</v>
      </c>
      <c r="F148" s="3" t="s">
        <v>20</v>
      </c>
      <c r="G148" s="3" t="s">
        <v>22</v>
      </c>
      <c r="H148" s="3" t="s">
        <v>21</v>
      </c>
      <c r="I148" s="3" t="s">
        <v>21</v>
      </c>
      <c r="J148" s="3">
        <v>128</v>
      </c>
      <c r="K148" s="3">
        <v>120</v>
      </c>
      <c r="L148" s="3">
        <v>20</v>
      </c>
      <c r="M148" s="3">
        <v>64</v>
      </c>
      <c r="N148" s="3">
        <v>12</v>
      </c>
      <c r="O148" s="3">
        <v>0</v>
      </c>
      <c r="P148" s="3">
        <v>3.5</v>
      </c>
      <c r="Q148" s="3" t="s">
        <v>21</v>
      </c>
      <c r="R148" s="3" t="s">
        <v>22</v>
      </c>
      <c r="S148" s="3">
        <v>0</v>
      </c>
      <c r="T148" s="3" t="s">
        <v>35</v>
      </c>
      <c r="U148" s="3" t="s">
        <v>28</v>
      </c>
      <c r="V148" s="3" t="s">
        <v>28</v>
      </c>
    </row>
    <row r="149" spans="1:22" x14ac:dyDescent="0.2">
      <c r="A149" s="3">
        <v>101</v>
      </c>
      <c r="B149" s="3">
        <v>96511</v>
      </c>
      <c r="C149" s="3" t="s">
        <v>18</v>
      </c>
      <c r="D149" s="3">
        <v>33</v>
      </c>
      <c r="E149" s="3" t="s">
        <v>19</v>
      </c>
      <c r="F149" s="3" t="s">
        <v>32</v>
      </c>
      <c r="G149" s="3" t="s">
        <v>21</v>
      </c>
      <c r="H149" s="3" t="s">
        <v>21</v>
      </c>
      <c r="I149" s="3" t="s">
        <v>21</v>
      </c>
      <c r="J149" s="3">
        <v>131</v>
      </c>
      <c r="K149" s="3">
        <v>120</v>
      </c>
      <c r="L149" s="3">
        <v>15</v>
      </c>
      <c r="M149" s="3">
        <v>63</v>
      </c>
      <c r="N149" s="3">
        <v>10</v>
      </c>
      <c r="O149" s="3">
        <v>0</v>
      </c>
      <c r="P149" s="3">
        <v>4</v>
      </c>
      <c r="Q149" s="3" t="s">
        <v>21</v>
      </c>
      <c r="R149" s="3" t="s">
        <v>22</v>
      </c>
      <c r="S149" s="3">
        <v>0</v>
      </c>
      <c r="T149" s="3" t="s">
        <v>23</v>
      </c>
      <c r="U149" s="3" t="s">
        <v>28</v>
      </c>
      <c r="V149" s="3" t="s">
        <v>25</v>
      </c>
    </row>
    <row r="150" spans="1:22" x14ac:dyDescent="0.2">
      <c r="A150" s="3">
        <v>85</v>
      </c>
      <c r="B150" s="3">
        <v>150500</v>
      </c>
      <c r="C150" s="3" t="s">
        <v>29</v>
      </c>
      <c r="D150" s="3">
        <v>51</v>
      </c>
      <c r="E150" s="3" t="s">
        <v>36</v>
      </c>
      <c r="F150" s="3" t="s">
        <v>37</v>
      </c>
      <c r="G150" s="3" t="s">
        <v>21</v>
      </c>
      <c r="H150" s="3" t="s">
        <v>21</v>
      </c>
      <c r="I150" s="3" t="s">
        <v>21</v>
      </c>
      <c r="J150" s="3">
        <v>166</v>
      </c>
      <c r="K150" s="3">
        <v>120</v>
      </c>
      <c r="L150" s="3">
        <v>15</v>
      </c>
      <c r="M150" s="3">
        <v>48</v>
      </c>
      <c r="N150" s="3">
        <v>17</v>
      </c>
      <c r="O150" s="3">
        <v>5</v>
      </c>
      <c r="P150" s="3">
        <v>4</v>
      </c>
      <c r="Q150" s="3" t="s">
        <v>21</v>
      </c>
      <c r="R150" s="3" t="s">
        <v>22</v>
      </c>
      <c r="S150" s="3">
        <v>0</v>
      </c>
      <c r="T150" s="3" t="s">
        <v>23</v>
      </c>
      <c r="U150" s="3" t="s">
        <v>39</v>
      </c>
      <c r="V150" s="3" t="s">
        <v>39</v>
      </c>
    </row>
    <row r="151" spans="1:22" x14ac:dyDescent="0.2">
      <c r="A151" s="3">
        <v>133</v>
      </c>
      <c r="B151" s="3">
        <v>230000</v>
      </c>
      <c r="C151" s="3" t="s">
        <v>18</v>
      </c>
      <c r="D151" s="3">
        <v>40</v>
      </c>
      <c r="E151" s="3" t="s">
        <v>42</v>
      </c>
      <c r="F151" s="3" t="s">
        <v>32</v>
      </c>
      <c r="G151" s="3" t="s">
        <v>21</v>
      </c>
      <c r="H151" s="3" t="s">
        <v>21</v>
      </c>
      <c r="I151" s="3" t="s">
        <v>21</v>
      </c>
      <c r="J151" s="3">
        <v>216</v>
      </c>
      <c r="K151" s="3">
        <v>0</v>
      </c>
      <c r="L151" s="3">
        <v>45</v>
      </c>
      <c r="M151" s="3">
        <v>47</v>
      </c>
      <c r="N151" s="3">
        <v>13</v>
      </c>
      <c r="O151" s="3">
        <v>1</v>
      </c>
      <c r="P151" s="3">
        <v>0</v>
      </c>
      <c r="Q151" s="3" t="s">
        <v>22</v>
      </c>
      <c r="R151" s="3" t="s">
        <v>22</v>
      </c>
      <c r="S151" s="3">
        <v>0</v>
      </c>
      <c r="T151" s="3" t="s">
        <v>44</v>
      </c>
      <c r="U151" s="3" t="s">
        <v>39</v>
      </c>
      <c r="V151" s="3" t="s">
        <v>39</v>
      </c>
    </row>
  </sheetData>
  <sortState ref="A2:V151">
    <sortCondition ref="V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B1" sqref="B1:B1048576"/>
    </sheetView>
  </sheetViews>
  <sheetFormatPr defaultRowHeight="15" x14ac:dyDescent="0.25"/>
  <sheetData>
    <row r="1" spans="1:17" x14ac:dyDescent="0.25">
      <c r="A1" t="s">
        <v>24</v>
      </c>
      <c r="B1" t="s">
        <v>25</v>
      </c>
      <c r="D1" t="s">
        <v>63</v>
      </c>
      <c r="E1" t="s">
        <v>64</v>
      </c>
      <c r="H1" t="s">
        <v>89</v>
      </c>
      <c r="M1" t="s">
        <v>80</v>
      </c>
      <c r="N1">
        <v>0</v>
      </c>
      <c r="O1" t="s">
        <v>81</v>
      </c>
      <c r="P1" t="s">
        <v>82</v>
      </c>
      <c r="Q1" t="s">
        <v>83</v>
      </c>
    </row>
    <row r="2" spans="1:17" x14ac:dyDescent="0.25">
      <c r="A2" t="s">
        <v>28</v>
      </c>
      <c r="B2" t="s">
        <v>25</v>
      </c>
      <c r="D2" t="s">
        <v>65</v>
      </c>
      <c r="E2" t="s">
        <v>66</v>
      </c>
      <c r="O2" t="s">
        <v>84</v>
      </c>
      <c r="Q2" t="s">
        <v>85</v>
      </c>
    </row>
    <row r="3" spans="1:17" x14ac:dyDescent="0.25">
      <c r="A3" t="s">
        <v>25</v>
      </c>
      <c r="B3" t="s">
        <v>25</v>
      </c>
      <c r="D3" t="s">
        <v>67</v>
      </c>
      <c r="E3" t="s">
        <v>68</v>
      </c>
      <c r="O3" t="s">
        <v>86</v>
      </c>
      <c r="Q3" t="s">
        <v>86</v>
      </c>
    </row>
    <row r="4" spans="1:17" x14ac:dyDescent="0.25">
      <c r="A4" t="s">
        <v>28</v>
      </c>
      <c r="B4" t="s">
        <v>25</v>
      </c>
      <c r="D4" t="s">
        <v>69</v>
      </c>
      <c r="E4" t="s">
        <v>70</v>
      </c>
      <c r="Q4" t="s">
        <v>87</v>
      </c>
    </row>
    <row r="5" spans="1:17" x14ac:dyDescent="0.25">
      <c r="A5" t="s">
        <v>24</v>
      </c>
      <c r="B5" t="s">
        <v>25</v>
      </c>
      <c r="D5" t="s">
        <v>71</v>
      </c>
      <c r="E5" t="s">
        <v>72</v>
      </c>
      <c r="Q5" t="s">
        <v>88</v>
      </c>
    </row>
    <row r="6" spans="1:17" x14ac:dyDescent="0.25">
      <c r="A6" t="s">
        <v>28</v>
      </c>
      <c r="B6" t="s">
        <v>25</v>
      </c>
      <c r="D6" t="s">
        <v>73</v>
      </c>
      <c r="E6" t="s">
        <v>74</v>
      </c>
    </row>
    <row r="7" spans="1:17" x14ac:dyDescent="0.25">
      <c r="A7" t="s">
        <v>25</v>
      </c>
      <c r="B7" t="s">
        <v>25</v>
      </c>
      <c r="D7" t="s">
        <v>75</v>
      </c>
      <c r="E7" t="s">
        <v>76</v>
      </c>
    </row>
    <row r="8" spans="1:17" x14ac:dyDescent="0.25">
      <c r="A8" t="s">
        <v>28</v>
      </c>
      <c r="B8" t="s">
        <v>25</v>
      </c>
    </row>
    <row r="9" spans="1:17" x14ac:dyDescent="0.25">
      <c r="A9" t="s">
        <v>28</v>
      </c>
      <c r="B9" t="s">
        <v>25</v>
      </c>
    </row>
    <row r="10" spans="1:17" x14ac:dyDescent="0.25">
      <c r="A10" t="s">
        <v>39</v>
      </c>
      <c r="B10" t="s">
        <v>25</v>
      </c>
    </row>
    <row r="11" spans="1:17" x14ac:dyDescent="0.25">
      <c r="A11" t="s">
        <v>39</v>
      </c>
      <c r="B11" t="s">
        <v>25</v>
      </c>
    </row>
    <row r="12" spans="1:17" x14ac:dyDescent="0.25">
      <c r="A12" t="s">
        <v>24</v>
      </c>
      <c r="B12" t="s">
        <v>25</v>
      </c>
    </row>
    <row r="13" spans="1:17" x14ac:dyDescent="0.25">
      <c r="A13" t="s">
        <v>24</v>
      </c>
      <c r="B13" t="s">
        <v>25</v>
      </c>
    </row>
    <row r="14" spans="1:17" x14ac:dyDescent="0.25">
      <c r="A14" t="s">
        <v>28</v>
      </c>
      <c r="B14" t="s">
        <v>25</v>
      </c>
    </row>
    <row r="15" spans="1:17" x14ac:dyDescent="0.25">
      <c r="A15" t="s">
        <v>25</v>
      </c>
      <c r="B15" t="s">
        <v>25</v>
      </c>
    </row>
    <row r="16" spans="1:17" x14ac:dyDescent="0.25">
      <c r="A16" t="s">
        <v>24</v>
      </c>
      <c r="B16" t="s">
        <v>28</v>
      </c>
    </row>
    <row r="17" spans="1:2" x14ac:dyDescent="0.25">
      <c r="A17" t="s">
        <v>28</v>
      </c>
      <c r="B17" t="s">
        <v>28</v>
      </c>
    </row>
    <row r="18" spans="1:2" x14ac:dyDescent="0.25">
      <c r="A18" t="s">
        <v>28</v>
      </c>
      <c r="B18" t="s">
        <v>28</v>
      </c>
    </row>
    <row r="19" spans="1:2" x14ac:dyDescent="0.25">
      <c r="A19" t="s">
        <v>28</v>
      </c>
      <c r="B19" t="s">
        <v>28</v>
      </c>
    </row>
    <row r="20" spans="1:2" x14ac:dyDescent="0.25">
      <c r="A20" t="s">
        <v>28</v>
      </c>
      <c r="B20" t="s">
        <v>28</v>
      </c>
    </row>
    <row r="21" spans="1:2" x14ac:dyDescent="0.25">
      <c r="A21" t="s">
        <v>24</v>
      </c>
      <c r="B21" t="s">
        <v>28</v>
      </c>
    </row>
    <row r="22" spans="1:2" x14ac:dyDescent="0.25">
      <c r="A22" t="s">
        <v>24</v>
      </c>
      <c r="B22" t="s">
        <v>28</v>
      </c>
    </row>
    <row r="23" spans="1:2" x14ac:dyDescent="0.25">
      <c r="A23" t="s">
        <v>24</v>
      </c>
      <c r="B23" t="s">
        <v>28</v>
      </c>
    </row>
    <row r="24" spans="1:2" x14ac:dyDescent="0.25">
      <c r="A24" t="s">
        <v>28</v>
      </c>
      <c r="B24" t="s">
        <v>28</v>
      </c>
    </row>
    <row r="25" spans="1:2" x14ac:dyDescent="0.25">
      <c r="A25" t="s">
        <v>39</v>
      </c>
      <c r="B25" t="s">
        <v>28</v>
      </c>
    </row>
    <row r="26" spans="1:2" x14ac:dyDescent="0.25">
      <c r="A26" t="s">
        <v>24</v>
      </c>
      <c r="B26" t="s">
        <v>28</v>
      </c>
    </row>
    <row r="27" spans="1:2" x14ac:dyDescent="0.25">
      <c r="A27" t="s">
        <v>28</v>
      </c>
      <c r="B27" t="s">
        <v>28</v>
      </c>
    </row>
    <row r="28" spans="1:2" x14ac:dyDescent="0.25">
      <c r="A28" t="s">
        <v>24</v>
      </c>
      <c r="B28" t="s">
        <v>28</v>
      </c>
    </row>
    <row r="29" spans="1:2" x14ac:dyDescent="0.25">
      <c r="A29" t="s">
        <v>28</v>
      </c>
      <c r="B29" t="s">
        <v>28</v>
      </c>
    </row>
    <row r="30" spans="1:2" x14ac:dyDescent="0.25">
      <c r="A30" t="s">
        <v>25</v>
      </c>
      <c r="B30" t="s">
        <v>28</v>
      </c>
    </row>
    <row r="31" spans="1:2" x14ac:dyDescent="0.25">
      <c r="A31" t="s">
        <v>28</v>
      </c>
      <c r="B31" t="s">
        <v>28</v>
      </c>
    </row>
    <row r="32" spans="1:2" x14ac:dyDescent="0.25">
      <c r="A32" t="s">
        <v>28</v>
      </c>
      <c r="B32" t="s">
        <v>28</v>
      </c>
    </row>
    <row r="33" spans="1:2" x14ac:dyDescent="0.25">
      <c r="A33" t="s">
        <v>24</v>
      </c>
      <c r="B33" t="s">
        <v>28</v>
      </c>
    </row>
    <row r="34" spans="1:2" x14ac:dyDescent="0.25">
      <c r="A34" t="s">
        <v>28</v>
      </c>
      <c r="B34" t="s">
        <v>28</v>
      </c>
    </row>
    <row r="35" spans="1:2" x14ac:dyDescent="0.25">
      <c r="A35" t="s">
        <v>25</v>
      </c>
      <c r="B35" t="s">
        <v>28</v>
      </c>
    </row>
    <row r="36" spans="1:2" x14ac:dyDescent="0.25">
      <c r="A36" t="s">
        <v>28</v>
      </c>
      <c r="B36" t="s">
        <v>28</v>
      </c>
    </row>
    <row r="37" spans="1:2" x14ac:dyDescent="0.25">
      <c r="A37" t="s">
        <v>24</v>
      </c>
      <c r="B37" t="s">
        <v>28</v>
      </c>
    </row>
    <row r="38" spans="1:2" x14ac:dyDescent="0.25">
      <c r="A38" t="s">
        <v>25</v>
      </c>
      <c r="B38" t="s">
        <v>28</v>
      </c>
    </row>
    <row r="39" spans="1:2" x14ac:dyDescent="0.25">
      <c r="A39" t="s">
        <v>24</v>
      </c>
      <c r="B39" t="s">
        <v>28</v>
      </c>
    </row>
    <row r="40" spans="1:2" x14ac:dyDescent="0.25">
      <c r="A40" t="s">
        <v>24</v>
      </c>
      <c r="B40" t="s">
        <v>28</v>
      </c>
    </row>
    <row r="41" spans="1:2" x14ac:dyDescent="0.25">
      <c r="A41" t="s">
        <v>24</v>
      </c>
      <c r="B41" t="s">
        <v>28</v>
      </c>
    </row>
    <row r="42" spans="1:2" x14ac:dyDescent="0.25">
      <c r="A42" t="s">
        <v>28</v>
      </c>
      <c r="B42" t="s">
        <v>28</v>
      </c>
    </row>
    <row r="43" spans="1:2" x14ac:dyDescent="0.25">
      <c r="A43" t="s">
        <v>24</v>
      </c>
      <c r="B43" t="s">
        <v>28</v>
      </c>
    </row>
    <row r="44" spans="1:2" x14ac:dyDescent="0.25">
      <c r="A44" t="s">
        <v>24</v>
      </c>
      <c r="B44" t="s">
        <v>28</v>
      </c>
    </row>
    <row r="45" spans="1:2" x14ac:dyDescent="0.25">
      <c r="A45" t="s">
        <v>28</v>
      </c>
      <c r="B45" t="s">
        <v>28</v>
      </c>
    </row>
    <row r="46" spans="1:2" x14ac:dyDescent="0.25">
      <c r="A46" t="s">
        <v>28</v>
      </c>
      <c r="B46" t="s">
        <v>39</v>
      </c>
    </row>
    <row r="47" spans="1:2" x14ac:dyDescent="0.25">
      <c r="A47" t="s">
        <v>25</v>
      </c>
      <c r="B47" t="s">
        <v>39</v>
      </c>
    </row>
    <row r="48" spans="1:2" x14ac:dyDescent="0.25">
      <c r="A48" t="s">
        <v>28</v>
      </c>
      <c r="B48" t="s">
        <v>39</v>
      </c>
    </row>
    <row r="49" spans="1:2" x14ac:dyDescent="0.25">
      <c r="A49" t="s">
        <v>28</v>
      </c>
      <c r="B49" t="s">
        <v>39</v>
      </c>
    </row>
    <row r="50" spans="1:2" x14ac:dyDescent="0.25">
      <c r="A50" t="s">
        <v>24</v>
      </c>
      <c r="B50" t="s">
        <v>39</v>
      </c>
    </row>
    <row r="51" spans="1:2" x14ac:dyDescent="0.25">
      <c r="A51" t="s">
        <v>28</v>
      </c>
      <c r="B51" t="s">
        <v>39</v>
      </c>
    </row>
    <row r="52" spans="1:2" x14ac:dyDescent="0.25">
      <c r="A52" t="s">
        <v>24</v>
      </c>
      <c r="B52" t="s">
        <v>39</v>
      </c>
    </row>
    <row r="53" spans="1:2" x14ac:dyDescent="0.25">
      <c r="A53" t="s">
        <v>39</v>
      </c>
      <c r="B53" t="s">
        <v>39</v>
      </c>
    </row>
    <row r="54" spans="1:2" x14ac:dyDescent="0.25">
      <c r="A54" t="s">
        <v>25</v>
      </c>
      <c r="B54" t="s">
        <v>39</v>
      </c>
    </row>
    <row r="55" spans="1:2" x14ac:dyDescent="0.25">
      <c r="A55" t="s">
        <v>28</v>
      </c>
      <c r="B55" t="s">
        <v>24</v>
      </c>
    </row>
    <row r="56" spans="1:2" x14ac:dyDescent="0.25">
      <c r="A56" t="s">
        <v>39</v>
      </c>
      <c r="B56" t="s">
        <v>24</v>
      </c>
    </row>
    <row r="57" spans="1:2" x14ac:dyDescent="0.25">
      <c r="A57" t="s">
        <v>28</v>
      </c>
      <c r="B57" t="s">
        <v>24</v>
      </c>
    </row>
    <row r="58" spans="1:2" x14ac:dyDescent="0.25">
      <c r="A58" t="s">
        <v>25</v>
      </c>
      <c r="B58" t="s">
        <v>24</v>
      </c>
    </row>
    <row r="59" spans="1:2" x14ac:dyDescent="0.25">
      <c r="A59" t="s">
        <v>28</v>
      </c>
      <c r="B59" t="s">
        <v>24</v>
      </c>
    </row>
    <row r="60" spans="1:2" x14ac:dyDescent="0.25">
      <c r="A60" t="s">
        <v>24</v>
      </c>
      <c r="B60" t="s">
        <v>24</v>
      </c>
    </row>
    <row r="61" spans="1:2" x14ac:dyDescent="0.25">
      <c r="A61" t="s">
        <v>25</v>
      </c>
      <c r="B61" t="s">
        <v>24</v>
      </c>
    </row>
    <row r="62" spans="1:2" x14ac:dyDescent="0.25">
      <c r="A62" t="s">
        <v>25</v>
      </c>
      <c r="B62" t="s">
        <v>24</v>
      </c>
    </row>
    <row r="63" spans="1:2" x14ac:dyDescent="0.25">
      <c r="A63" t="s">
        <v>28</v>
      </c>
      <c r="B63" t="s">
        <v>24</v>
      </c>
    </row>
    <row r="64" spans="1:2" x14ac:dyDescent="0.25">
      <c r="A64" t="s">
        <v>24</v>
      </c>
      <c r="B64" t="s">
        <v>24</v>
      </c>
    </row>
    <row r="65" spans="1:2" x14ac:dyDescent="0.25">
      <c r="A65" t="s">
        <v>24</v>
      </c>
      <c r="B65" t="s">
        <v>24</v>
      </c>
    </row>
    <row r="66" spans="1:2" x14ac:dyDescent="0.25">
      <c r="A66" t="s">
        <v>39</v>
      </c>
      <c r="B66" t="s">
        <v>24</v>
      </c>
    </row>
    <row r="67" spans="1:2" x14ac:dyDescent="0.25">
      <c r="A67" t="s">
        <v>25</v>
      </c>
      <c r="B67" t="s">
        <v>24</v>
      </c>
    </row>
    <row r="68" spans="1:2" x14ac:dyDescent="0.25">
      <c r="A68" t="s">
        <v>39</v>
      </c>
      <c r="B68" t="s">
        <v>24</v>
      </c>
    </row>
    <row r="69" spans="1:2" x14ac:dyDescent="0.25">
      <c r="A69" t="s">
        <v>24</v>
      </c>
      <c r="B69" t="s">
        <v>24</v>
      </c>
    </row>
    <row r="70" spans="1:2" x14ac:dyDescent="0.25">
      <c r="A70" t="s">
        <v>24</v>
      </c>
      <c r="B70" t="s">
        <v>24</v>
      </c>
    </row>
    <row r="71" spans="1:2" x14ac:dyDescent="0.25">
      <c r="A71" t="s">
        <v>28</v>
      </c>
      <c r="B71" t="s">
        <v>24</v>
      </c>
    </row>
    <row r="72" spans="1:2" x14ac:dyDescent="0.25">
      <c r="A72" t="s">
        <v>25</v>
      </c>
      <c r="B72" t="s">
        <v>24</v>
      </c>
    </row>
    <row r="73" spans="1:2" x14ac:dyDescent="0.25">
      <c r="A73" t="s">
        <v>24</v>
      </c>
      <c r="B73" t="s">
        <v>24</v>
      </c>
    </row>
    <row r="74" spans="1:2" x14ac:dyDescent="0.25">
      <c r="A74" t="s">
        <v>24</v>
      </c>
      <c r="B74" t="s">
        <v>24</v>
      </c>
    </row>
    <row r="75" spans="1:2" x14ac:dyDescent="0.25">
      <c r="A75" t="s">
        <v>39</v>
      </c>
      <c r="B75" t="s">
        <v>24</v>
      </c>
    </row>
    <row r="76" spans="1:2" x14ac:dyDescent="0.25">
      <c r="A76" t="s">
        <v>24</v>
      </c>
      <c r="B76" t="s">
        <v>24</v>
      </c>
    </row>
    <row r="77" spans="1:2" x14ac:dyDescent="0.25">
      <c r="A77" t="s">
        <v>28</v>
      </c>
      <c r="B77" t="s">
        <v>24</v>
      </c>
    </row>
    <row r="78" spans="1:2" x14ac:dyDescent="0.25">
      <c r="A78" t="s">
        <v>25</v>
      </c>
      <c r="B78" t="s">
        <v>24</v>
      </c>
    </row>
    <row r="79" spans="1:2" x14ac:dyDescent="0.25">
      <c r="A79" t="s">
        <v>28</v>
      </c>
      <c r="B79" t="s">
        <v>24</v>
      </c>
    </row>
    <row r="80" spans="1:2" x14ac:dyDescent="0.25">
      <c r="A80" t="s">
        <v>25</v>
      </c>
      <c r="B80" t="s">
        <v>24</v>
      </c>
    </row>
    <row r="81" spans="1:2" x14ac:dyDescent="0.25">
      <c r="A81" t="s">
        <v>39</v>
      </c>
      <c r="B81" t="s">
        <v>24</v>
      </c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</sheetData>
  <sortState ref="B1:B150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showWhiteSpace="0" topLeftCell="A97" zoomScale="70" zoomScaleNormal="70" workbookViewId="0">
      <selection activeCell="F1" sqref="F1:F151"/>
    </sheetView>
  </sheetViews>
  <sheetFormatPr defaultRowHeight="15" x14ac:dyDescent="0.25"/>
  <cols>
    <col min="1" max="1" width="7.85546875" bestFit="1" customWidth="1"/>
    <col min="2" max="2" width="9.140625" bestFit="1" customWidth="1"/>
    <col min="3" max="3" width="8.7109375" bestFit="1" customWidth="1"/>
    <col min="4" max="4" width="5" bestFit="1" customWidth="1"/>
    <col min="5" max="5" width="6.28515625" bestFit="1" customWidth="1"/>
    <col min="6" max="6" width="17.42578125" bestFit="1" customWidth="1"/>
    <col min="7" max="7" width="18.85546875" bestFit="1" customWidth="1"/>
    <col min="8" max="8" width="16.28515625" bestFit="1" customWidth="1"/>
    <col min="9" max="9" width="19.85546875" bestFit="1" customWidth="1"/>
    <col min="10" max="10" width="17.7109375" bestFit="1" customWidth="1"/>
    <col min="11" max="11" width="26.7109375" bestFit="1" customWidth="1"/>
    <col min="12" max="12" width="27" style="110" bestFit="1" customWidth="1"/>
  </cols>
  <sheetData>
    <row r="1" spans="1:13" s="124" customFormat="1" ht="15.75" x14ac:dyDescent="0.25">
      <c r="A1" s="123" t="s">
        <v>174</v>
      </c>
      <c r="B1" s="123" t="s">
        <v>77</v>
      </c>
      <c r="C1" s="123" t="s">
        <v>1</v>
      </c>
      <c r="D1" s="123" t="s">
        <v>2</v>
      </c>
      <c r="E1" s="123" t="s">
        <v>3</v>
      </c>
      <c r="F1" s="123" t="s">
        <v>57</v>
      </c>
      <c r="G1" s="123" t="s">
        <v>5</v>
      </c>
      <c r="H1" s="123" t="s">
        <v>59</v>
      </c>
      <c r="I1" s="123" t="s">
        <v>60</v>
      </c>
      <c r="J1" s="123" t="s">
        <v>13</v>
      </c>
      <c r="K1" s="123" t="s">
        <v>92</v>
      </c>
      <c r="L1" s="123" t="s">
        <v>16</v>
      </c>
      <c r="M1" s="123"/>
    </row>
    <row r="2" spans="1:13" x14ac:dyDescent="0.25">
      <c r="A2" s="5">
        <v>1</v>
      </c>
      <c r="B2" s="6">
        <v>98191</v>
      </c>
      <c r="C2" s="4" t="s">
        <v>18</v>
      </c>
      <c r="D2" s="4">
        <v>33</v>
      </c>
      <c r="E2" s="4" t="s">
        <v>19</v>
      </c>
      <c r="F2" s="4" t="s">
        <v>20</v>
      </c>
      <c r="G2" s="4" t="s">
        <v>21</v>
      </c>
      <c r="H2" s="4">
        <v>66</v>
      </c>
      <c r="I2" s="4">
        <v>15</v>
      </c>
      <c r="J2" s="4" t="s">
        <v>21</v>
      </c>
      <c r="K2" s="7" t="s">
        <v>94</v>
      </c>
      <c r="L2" s="5" t="s">
        <v>25</v>
      </c>
    </row>
    <row r="3" spans="1:13" x14ac:dyDescent="0.25">
      <c r="A3" s="5">
        <v>2</v>
      </c>
      <c r="B3" s="6">
        <v>62500</v>
      </c>
      <c r="C3" s="4" t="s">
        <v>29</v>
      </c>
      <c r="D3" s="4">
        <v>33</v>
      </c>
      <c r="E3" s="4" t="s">
        <v>26</v>
      </c>
      <c r="F3" s="4" t="s">
        <v>27</v>
      </c>
      <c r="G3" s="4" t="s">
        <v>21</v>
      </c>
      <c r="H3" s="4">
        <v>60</v>
      </c>
      <c r="I3" s="4">
        <v>10</v>
      </c>
      <c r="J3" s="4" t="s">
        <v>21</v>
      </c>
      <c r="K3" s="7" t="s">
        <v>93</v>
      </c>
      <c r="L3" s="5" t="s">
        <v>28</v>
      </c>
    </row>
    <row r="4" spans="1:13" x14ac:dyDescent="0.25">
      <c r="A4" s="5">
        <v>3</v>
      </c>
      <c r="B4" s="6">
        <v>99742</v>
      </c>
      <c r="C4" s="4" t="s">
        <v>29</v>
      </c>
      <c r="D4" s="4">
        <v>32</v>
      </c>
      <c r="E4" s="4" t="s">
        <v>26</v>
      </c>
      <c r="F4" s="4" t="s">
        <v>27</v>
      </c>
      <c r="G4" s="4" t="s">
        <v>21</v>
      </c>
      <c r="H4" s="4">
        <v>98</v>
      </c>
      <c r="I4" s="4">
        <v>10</v>
      </c>
      <c r="J4" s="4" t="s">
        <v>21</v>
      </c>
      <c r="K4" s="7" t="s">
        <v>93</v>
      </c>
      <c r="L4" s="5" t="s">
        <v>28</v>
      </c>
    </row>
    <row r="5" spans="1:13" x14ac:dyDescent="0.25">
      <c r="A5" s="5">
        <v>4</v>
      </c>
      <c r="B5" s="6">
        <v>55000</v>
      </c>
      <c r="C5" s="4" t="s">
        <v>29</v>
      </c>
      <c r="D5" s="4">
        <v>19</v>
      </c>
      <c r="E5" s="4" t="s">
        <v>31</v>
      </c>
      <c r="F5" s="4" t="s">
        <v>43</v>
      </c>
      <c r="G5" s="4" t="s">
        <v>22</v>
      </c>
      <c r="H5" s="4">
        <v>73</v>
      </c>
      <c r="I5" s="4">
        <v>0</v>
      </c>
      <c r="J5" s="4" t="s">
        <v>22</v>
      </c>
      <c r="K5" s="7" t="s">
        <v>94</v>
      </c>
      <c r="L5" s="5" t="s">
        <v>24</v>
      </c>
    </row>
    <row r="6" spans="1:13" x14ac:dyDescent="0.25">
      <c r="A6" s="5">
        <v>5</v>
      </c>
      <c r="B6" s="6">
        <v>99671</v>
      </c>
      <c r="C6" s="4" t="s">
        <v>18</v>
      </c>
      <c r="D6" s="4">
        <v>36</v>
      </c>
      <c r="E6" s="4" t="s">
        <v>31</v>
      </c>
      <c r="F6" s="4" t="s">
        <v>32</v>
      </c>
      <c r="G6" s="4" t="s">
        <v>21</v>
      </c>
      <c r="H6" s="4">
        <v>20</v>
      </c>
      <c r="I6" s="4">
        <v>5</v>
      </c>
      <c r="J6" s="4" t="s">
        <v>21</v>
      </c>
      <c r="K6" s="7" t="s">
        <v>94</v>
      </c>
      <c r="L6" s="5" t="s">
        <v>24</v>
      </c>
    </row>
    <row r="7" spans="1:13" x14ac:dyDescent="0.25">
      <c r="A7" s="5">
        <v>6</v>
      </c>
      <c r="B7" s="6">
        <v>103200</v>
      </c>
      <c r="C7" s="4" t="s">
        <v>29</v>
      </c>
      <c r="D7" s="4">
        <v>31</v>
      </c>
      <c r="E7" s="4" t="s">
        <v>26</v>
      </c>
      <c r="F7" s="4" t="s">
        <v>32</v>
      </c>
      <c r="G7" s="4" t="s">
        <v>21</v>
      </c>
      <c r="H7" s="4">
        <v>105</v>
      </c>
      <c r="I7" s="4">
        <v>35</v>
      </c>
      <c r="J7" s="4" t="s">
        <v>22</v>
      </c>
      <c r="K7" s="7" t="s">
        <v>95</v>
      </c>
      <c r="L7" s="5" t="s">
        <v>24</v>
      </c>
    </row>
    <row r="8" spans="1:13" x14ac:dyDescent="0.25">
      <c r="A8" s="5">
        <v>7</v>
      </c>
      <c r="B8" s="6">
        <v>98955</v>
      </c>
      <c r="C8" s="4" t="s">
        <v>18</v>
      </c>
      <c r="D8" s="4">
        <v>52</v>
      </c>
      <c r="E8" s="4" t="s">
        <v>19</v>
      </c>
      <c r="F8" s="4" t="s">
        <v>33</v>
      </c>
      <c r="G8" s="4" t="s">
        <v>21</v>
      </c>
      <c r="H8" s="4">
        <v>96</v>
      </c>
      <c r="I8" s="4">
        <v>40</v>
      </c>
      <c r="J8" s="4" t="s">
        <v>21</v>
      </c>
      <c r="K8" s="7" t="s">
        <v>94</v>
      </c>
      <c r="L8" s="5" t="s">
        <v>24</v>
      </c>
    </row>
    <row r="9" spans="1:13" x14ac:dyDescent="0.25">
      <c r="A9" s="5">
        <v>8</v>
      </c>
      <c r="B9" s="6">
        <v>101800</v>
      </c>
      <c r="C9" s="4" t="s">
        <v>29</v>
      </c>
      <c r="D9" s="4">
        <v>41</v>
      </c>
      <c r="E9" s="4" t="s">
        <v>19</v>
      </c>
      <c r="F9" s="4" t="s">
        <v>27</v>
      </c>
      <c r="G9" s="4" t="s">
        <v>21</v>
      </c>
      <c r="H9" s="4">
        <v>55</v>
      </c>
      <c r="I9" s="4">
        <v>35</v>
      </c>
      <c r="J9" s="4" t="s">
        <v>21</v>
      </c>
      <c r="K9" s="7" t="s">
        <v>93</v>
      </c>
      <c r="L9" s="5" t="s">
        <v>24</v>
      </c>
    </row>
    <row r="10" spans="1:13" x14ac:dyDescent="0.25">
      <c r="A10" s="5">
        <v>9</v>
      </c>
      <c r="B10" s="6">
        <v>101534</v>
      </c>
      <c r="C10" s="4" t="s">
        <v>29</v>
      </c>
      <c r="D10" s="4">
        <v>58</v>
      </c>
      <c r="E10" s="4" t="s">
        <v>36</v>
      </c>
      <c r="F10" s="4" t="s">
        <v>37</v>
      </c>
      <c r="G10" s="4" t="s">
        <v>21</v>
      </c>
      <c r="H10" s="4">
        <v>95</v>
      </c>
      <c r="I10" s="4">
        <v>10</v>
      </c>
      <c r="J10" s="4" t="s">
        <v>22</v>
      </c>
      <c r="K10" s="7" t="s">
        <v>93</v>
      </c>
      <c r="L10" s="5" t="s">
        <v>25</v>
      </c>
    </row>
    <row r="11" spans="1:13" x14ac:dyDescent="0.25">
      <c r="A11" s="5">
        <v>10</v>
      </c>
      <c r="B11" s="6">
        <v>97930</v>
      </c>
      <c r="C11" s="4" t="s">
        <v>29</v>
      </c>
      <c r="D11" s="4">
        <v>42</v>
      </c>
      <c r="E11" s="4" t="s">
        <v>26</v>
      </c>
      <c r="F11" s="4" t="s">
        <v>20</v>
      </c>
      <c r="G11" s="4" t="s">
        <v>21</v>
      </c>
      <c r="H11" s="4">
        <v>98</v>
      </c>
      <c r="I11" s="4">
        <v>20</v>
      </c>
      <c r="J11" s="4" t="s">
        <v>21</v>
      </c>
      <c r="K11" s="7" t="s">
        <v>93</v>
      </c>
      <c r="L11" s="5" t="s">
        <v>39</v>
      </c>
    </row>
    <row r="12" spans="1:13" x14ac:dyDescent="0.25">
      <c r="A12" s="5">
        <v>11</v>
      </c>
      <c r="B12" s="6">
        <v>90025</v>
      </c>
      <c r="C12" s="4" t="s">
        <v>18</v>
      </c>
      <c r="D12" s="4">
        <v>32</v>
      </c>
      <c r="E12" s="4" t="s">
        <v>26</v>
      </c>
      <c r="F12" s="4" t="s">
        <v>20</v>
      </c>
      <c r="G12" s="4" t="s">
        <v>21</v>
      </c>
      <c r="H12" s="4">
        <v>50</v>
      </c>
      <c r="I12" s="4">
        <v>20</v>
      </c>
      <c r="J12" s="4" t="s">
        <v>21</v>
      </c>
      <c r="K12" s="7" t="s">
        <v>94</v>
      </c>
      <c r="L12" s="5" t="s">
        <v>24</v>
      </c>
    </row>
    <row r="13" spans="1:13" x14ac:dyDescent="0.25">
      <c r="A13" s="5">
        <v>12</v>
      </c>
      <c r="B13" s="6">
        <v>101782</v>
      </c>
      <c r="C13" s="4" t="s">
        <v>29</v>
      </c>
      <c r="D13" s="4">
        <v>56</v>
      </c>
      <c r="E13" s="4" t="s">
        <v>40</v>
      </c>
      <c r="F13" s="5" t="s">
        <v>32</v>
      </c>
      <c r="G13" s="4" t="s">
        <v>21</v>
      </c>
      <c r="H13" s="5">
        <v>88</v>
      </c>
      <c r="I13" s="4">
        <v>15</v>
      </c>
      <c r="J13" s="4" t="s">
        <v>22</v>
      </c>
      <c r="K13" s="7" t="s">
        <v>93</v>
      </c>
      <c r="L13" s="5" t="s">
        <v>25</v>
      </c>
    </row>
    <row r="14" spans="1:13" x14ac:dyDescent="0.25">
      <c r="A14" s="5">
        <v>13</v>
      </c>
      <c r="B14" s="6">
        <v>102384</v>
      </c>
      <c r="C14" s="4" t="s">
        <v>29</v>
      </c>
      <c r="D14" s="4">
        <v>45</v>
      </c>
      <c r="E14" s="4" t="s">
        <v>26</v>
      </c>
      <c r="F14" s="4" t="s">
        <v>33</v>
      </c>
      <c r="G14" s="4" t="s">
        <v>21</v>
      </c>
      <c r="H14" s="4">
        <v>74</v>
      </c>
      <c r="I14" s="4">
        <v>35</v>
      </c>
      <c r="J14" s="4" t="s">
        <v>22</v>
      </c>
      <c r="K14" s="7" t="s">
        <v>93</v>
      </c>
      <c r="L14" s="5" t="s">
        <v>28</v>
      </c>
    </row>
    <row r="15" spans="1:13" x14ac:dyDescent="0.25">
      <c r="A15" s="5">
        <v>14</v>
      </c>
      <c r="B15" s="6">
        <v>48652</v>
      </c>
      <c r="C15" s="4" t="s">
        <v>29</v>
      </c>
      <c r="D15" s="4">
        <v>39</v>
      </c>
      <c r="E15" s="4" t="s">
        <v>42</v>
      </c>
      <c r="F15" s="4" t="s">
        <v>43</v>
      </c>
      <c r="G15" s="4" t="s">
        <v>21</v>
      </c>
      <c r="H15" s="4">
        <v>61</v>
      </c>
      <c r="I15" s="4">
        <v>0</v>
      </c>
      <c r="J15" s="4" t="s">
        <v>22</v>
      </c>
      <c r="K15" s="7" t="s">
        <v>93</v>
      </c>
      <c r="L15" s="5" t="s">
        <v>25</v>
      </c>
    </row>
    <row r="16" spans="1:13" x14ac:dyDescent="0.25">
      <c r="A16" s="5">
        <v>15</v>
      </c>
      <c r="B16" s="6">
        <v>101262</v>
      </c>
      <c r="C16" s="4" t="s">
        <v>29</v>
      </c>
      <c r="D16" s="4">
        <v>25</v>
      </c>
      <c r="E16" s="4" t="s">
        <v>26</v>
      </c>
      <c r="F16" s="4" t="s">
        <v>32</v>
      </c>
      <c r="G16" s="4" t="s">
        <v>21</v>
      </c>
      <c r="H16" s="4">
        <v>99</v>
      </c>
      <c r="I16" s="4">
        <v>20</v>
      </c>
      <c r="J16" s="4" t="s">
        <v>21</v>
      </c>
      <c r="K16" s="7" t="s">
        <v>93</v>
      </c>
      <c r="L16" s="5" t="s">
        <v>39</v>
      </c>
    </row>
    <row r="17" spans="1:12" x14ac:dyDescent="0.25">
      <c r="A17" s="5">
        <v>16</v>
      </c>
      <c r="B17" s="6">
        <v>93853</v>
      </c>
      <c r="C17" s="4" t="s">
        <v>18</v>
      </c>
      <c r="D17" s="4">
        <v>41</v>
      </c>
      <c r="E17" s="4" t="s">
        <v>19</v>
      </c>
      <c r="F17" s="4" t="s">
        <v>33</v>
      </c>
      <c r="G17" s="4" t="s">
        <v>21</v>
      </c>
      <c r="H17" s="4">
        <v>26</v>
      </c>
      <c r="I17" s="4">
        <v>15</v>
      </c>
      <c r="J17" s="4" t="s">
        <v>22</v>
      </c>
      <c r="K17" s="7" t="s">
        <v>95</v>
      </c>
      <c r="L17" s="5" t="s">
        <v>24</v>
      </c>
    </row>
    <row r="18" spans="1:12" x14ac:dyDescent="0.25">
      <c r="A18" s="5">
        <v>17</v>
      </c>
      <c r="B18" s="6">
        <v>98678</v>
      </c>
      <c r="C18" s="4" t="s">
        <v>29</v>
      </c>
      <c r="D18" s="4">
        <v>26</v>
      </c>
      <c r="E18" s="4" t="s">
        <v>31</v>
      </c>
      <c r="F18" s="4" t="s">
        <v>27</v>
      </c>
      <c r="G18" s="4" t="s">
        <v>21</v>
      </c>
      <c r="H18" s="4">
        <v>70</v>
      </c>
      <c r="I18" s="4">
        <v>0</v>
      </c>
      <c r="J18" s="4" t="s">
        <v>21</v>
      </c>
      <c r="K18" s="7" t="s">
        <v>93</v>
      </c>
      <c r="L18" s="5" t="s">
        <v>24</v>
      </c>
    </row>
    <row r="19" spans="1:12" x14ac:dyDescent="0.25">
      <c r="A19" s="5">
        <v>18</v>
      </c>
      <c r="B19" s="6">
        <v>99398</v>
      </c>
      <c r="C19" s="4" t="s">
        <v>29</v>
      </c>
      <c r="D19" s="4">
        <v>35</v>
      </c>
      <c r="E19" s="4" t="s">
        <v>19</v>
      </c>
      <c r="F19" s="4" t="s">
        <v>32</v>
      </c>
      <c r="G19" s="4" t="s">
        <v>21</v>
      </c>
      <c r="H19" s="4">
        <v>54</v>
      </c>
      <c r="I19" s="4">
        <v>15</v>
      </c>
      <c r="J19" s="4" t="s">
        <v>21</v>
      </c>
      <c r="K19" s="7" t="s">
        <v>93</v>
      </c>
      <c r="L19" s="5" t="s">
        <v>39</v>
      </c>
    </row>
    <row r="20" spans="1:12" x14ac:dyDescent="0.25">
      <c r="A20" s="5">
        <v>19</v>
      </c>
      <c r="B20" s="6">
        <v>45000</v>
      </c>
      <c r="C20" s="4" t="s">
        <v>18</v>
      </c>
      <c r="D20" s="4">
        <v>34</v>
      </c>
      <c r="E20" s="4" t="s">
        <v>42</v>
      </c>
      <c r="F20" s="5" t="s">
        <v>32</v>
      </c>
      <c r="G20" s="4" t="s">
        <v>22</v>
      </c>
      <c r="H20" s="4">
        <v>37</v>
      </c>
      <c r="I20" s="4">
        <v>0</v>
      </c>
      <c r="J20" s="4" t="s">
        <v>22</v>
      </c>
      <c r="K20" s="7" t="s">
        <v>93</v>
      </c>
      <c r="L20" s="5" t="s">
        <v>25</v>
      </c>
    </row>
    <row r="21" spans="1:12" x14ac:dyDescent="0.25">
      <c r="A21" s="5">
        <v>20</v>
      </c>
      <c r="B21" s="6">
        <v>96286</v>
      </c>
      <c r="C21" s="4" t="s">
        <v>29</v>
      </c>
      <c r="D21" s="4">
        <v>34</v>
      </c>
      <c r="E21" s="4" t="s">
        <v>19</v>
      </c>
      <c r="F21" s="4" t="s">
        <v>20</v>
      </c>
      <c r="G21" s="4" t="s">
        <v>21</v>
      </c>
      <c r="H21" s="4">
        <v>95</v>
      </c>
      <c r="I21" s="4">
        <v>15</v>
      </c>
      <c r="J21" s="4" t="s">
        <v>22</v>
      </c>
      <c r="K21" s="7" t="s">
        <v>93</v>
      </c>
      <c r="L21" s="5" t="s">
        <v>25</v>
      </c>
    </row>
    <row r="22" spans="1:12" x14ac:dyDescent="0.25">
      <c r="A22" s="5">
        <v>21</v>
      </c>
      <c r="B22" s="6">
        <v>96210</v>
      </c>
      <c r="C22" s="4" t="s">
        <v>29</v>
      </c>
      <c r="D22" s="4">
        <v>55</v>
      </c>
      <c r="E22" s="4" t="s">
        <v>31</v>
      </c>
      <c r="F22" s="4" t="s">
        <v>45</v>
      </c>
      <c r="G22" s="4" t="s">
        <v>21</v>
      </c>
      <c r="H22" s="4">
        <v>30</v>
      </c>
      <c r="I22" s="4">
        <v>5</v>
      </c>
      <c r="J22" s="4" t="s">
        <v>21</v>
      </c>
      <c r="K22" s="7" t="s">
        <v>94</v>
      </c>
      <c r="L22" s="5" t="s">
        <v>28</v>
      </c>
    </row>
    <row r="23" spans="1:12" x14ac:dyDescent="0.25">
      <c r="A23" s="5">
        <v>22</v>
      </c>
      <c r="B23" s="6">
        <v>58500</v>
      </c>
      <c r="C23" s="4" t="s">
        <v>18</v>
      </c>
      <c r="D23" s="4">
        <v>38</v>
      </c>
      <c r="E23" s="4" t="s">
        <v>19</v>
      </c>
      <c r="F23" s="4" t="s">
        <v>20</v>
      </c>
      <c r="G23" s="4" t="s">
        <v>21</v>
      </c>
      <c r="H23" s="4">
        <v>61</v>
      </c>
      <c r="I23" s="4">
        <v>0</v>
      </c>
      <c r="J23" s="4" t="s">
        <v>22</v>
      </c>
      <c r="K23" s="7" t="s">
        <v>93</v>
      </c>
      <c r="L23" s="5" t="s">
        <v>24</v>
      </c>
    </row>
    <row r="24" spans="1:12" x14ac:dyDescent="0.25">
      <c r="A24" s="5">
        <v>23</v>
      </c>
      <c r="B24" s="6">
        <v>99082</v>
      </c>
      <c r="C24" s="4" t="s">
        <v>18</v>
      </c>
      <c r="D24" s="4">
        <v>34</v>
      </c>
      <c r="E24" s="4" t="s">
        <v>46</v>
      </c>
      <c r="F24" s="4" t="s">
        <v>20</v>
      </c>
      <c r="G24" s="4" t="s">
        <v>21</v>
      </c>
      <c r="H24" s="4">
        <v>86</v>
      </c>
      <c r="I24" s="4">
        <v>5</v>
      </c>
      <c r="J24" s="4" t="s">
        <v>21</v>
      </c>
      <c r="K24" s="7" t="s">
        <v>95</v>
      </c>
      <c r="L24" s="5" t="s">
        <v>25</v>
      </c>
    </row>
    <row r="25" spans="1:12" x14ac:dyDescent="0.25">
      <c r="A25" s="5">
        <v>24</v>
      </c>
      <c r="B25" s="6">
        <v>69000</v>
      </c>
      <c r="C25" s="4" t="s">
        <v>29</v>
      </c>
      <c r="D25" s="4">
        <v>23</v>
      </c>
      <c r="E25" s="4" t="s">
        <v>26</v>
      </c>
      <c r="F25" s="4" t="s">
        <v>20</v>
      </c>
      <c r="G25" s="4" t="s">
        <v>21</v>
      </c>
      <c r="H25" s="4">
        <v>70</v>
      </c>
      <c r="I25" s="4">
        <v>0</v>
      </c>
      <c r="J25" s="4" t="s">
        <v>22</v>
      </c>
      <c r="K25" s="7" t="s">
        <v>93</v>
      </c>
      <c r="L25" s="5" t="s">
        <v>24</v>
      </c>
    </row>
    <row r="26" spans="1:12" x14ac:dyDescent="0.25">
      <c r="A26" s="5">
        <v>25</v>
      </c>
      <c r="B26" s="6">
        <v>40000</v>
      </c>
      <c r="C26" s="4" t="s">
        <v>29</v>
      </c>
      <c r="D26" s="4">
        <v>44</v>
      </c>
      <c r="E26" s="4" t="s">
        <v>19</v>
      </c>
      <c r="F26" s="4" t="s">
        <v>33</v>
      </c>
      <c r="G26" s="4" t="s">
        <v>21</v>
      </c>
      <c r="H26" s="4">
        <v>55</v>
      </c>
      <c r="I26" s="4">
        <v>0</v>
      </c>
      <c r="J26" s="4" t="s">
        <v>22</v>
      </c>
      <c r="K26" s="7" t="s">
        <v>94</v>
      </c>
      <c r="L26" s="5" t="s">
        <v>28</v>
      </c>
    </row>
    <row r="27" spans="1:12" x14ac:dyDescent="0.25">
      <c r="A27" s="5">
        <v>26</v>
      </c>
      <c r="B27" s="6">
        <v>99063</v>
      </c>
      <c r="C27" s="4" t="s">
        <v>18</v>
      </c>
      <c r="D27" s="4">
        <v>37</v>
      </c>
      <c r="E27" s="4" t="s">
        <v>26</v>
      </c>
      <c r="F27" s="4" t="s">
        <v>27</v>
      </c>
      <c r="G27" s="4" t="s">
        <v>21</v>
      </c>
      <c r="H27" s="4">
        <v>55</v>
      </c>
      <c r="I27" s="4">
        <v>20</v>
      </c>
      <c r="J27" s="4" t="s">
        <v>21</v>
      </c>
      <c r="K27" s="7" t="s">
        <v>93</v>
      </c>
      <c r="L27" s="5" t="s">
        <v>28</v>
      </c>
    </row>
    <row r="28" spans="1:12" x14ac:dyDescent="0.25">
      <c r="A28" s="5">
        <v>27</v>
      </c>
      <c r="B28" s="6">
        <v>100378</v>
      </c>
      <c r="C28" s="4" t="s">
        <v>18</v>
      </c>
      <c r="D28" s="4">
        <v>37</v>
      </c>
      <c r="E28" s="4" t="s">
        <v>36</v>
      </c>
      <c r="F28" s="4" t="s">
        <v>20</v>
      </c>
      <c r="G28" s="4" t="s">
        <v>21</v>
      </c>
      <c r="H28" s="4">
        <v>65</v>
      </c>
      <c r="I28" s="4">
        <v>15</v>
      </c>
      <c r="J28" s="4" t="s">
        <v>22</v>
      </c>
      <c r="K28" s="7" t="s">
        <v>93</v>
      </c>
      <c r="L28" s="5" t="s">
        <v>24</v>
      </c>
    </row>
    <row r="29" spans="1:12" x14ac:dyDescent="0.25">
      <c r="A29" s="5">
        <v>28</v>
      </c>
      <c r="B29" s="6">
        <v>101912</v>
      </c>
      <c r="C29" s="4" t="s">
        <v>29</v>
      </c>
      <c r="D29" s="4">
        <v>38</v>
      </c>
      <c r="E29" s="4" t="s">
        <v>36</v>
      </c>
      <c r="F29" s="4" t="s">
        <v>33</v>
      </c>
      <c r="G29" s="4" t="s">
        <v>21</v>
      </c>
      <c r="H29" s="4">
        <v>78</v>
      </c>
      <c r="I29" s="4">
        <v>10</v>
      </c>
      <c r="J29" s="4" t="s">
        <v>22</v>
      </c>
      <c r="K29" s="7" t="s">
        <v>93</v>
      </c>
      <c r="L29" s="5" t="s">
        <v>24</v>
      </c>
    </row>
    <row r="30" spans="1:12" x14ac:dyDescent="0.25">
      <c r="A30" s="5">
        <v>29</v>
      </c>
      <c r="B30" s="6">
        <v>82000</v>
      </c>
      <c r="C30" s="4" t="s">
        <v>29</v>
      </c>
      <c r="D30" s="4">
        <v>23</v>
      </c>
      <c r="E30" s="4" t="s">
        <v>19</v>
      </c>
      <c r="F30" s="4" t="s">
        <v>32</v>
      </c>
      <c r="G30" s="4" t="s">
        <v>22</v>
      </c>
      <c r="H30" s="4">
        <v>72</v>
      </c>
      <c r="I30" s="4">
        <v>5</v>
      </c>
      <c r="J30" s="4" t="s">
        <v>22</v>
      </c>
      <c r="K30" s="7" t="s">
        <v>94</v>
      </c>
      <c r="L30" s="5" t="s">
        <v>39</v>
      </c>
    </row>
    <row r="31" spans="1:12" x14ac:dyDescent="0.25">
      <c r="A31" s="5">
        <v>30</v>
      </c>
      <c r="B31" s="6">
        <v>96531</v>
      </c>
      <c r="C31" s="4" t="s">
        <v>29</v>
      </c>
      <c r="D31" s="4">
        <v>38</v>
      </c>
      <c r="E31" s="4" t="s">
        <v>42</v>
      </c>
      <c r="F31" s="4" t="s">
        <v>20</v>
      </c>
      <c r="G31" s="4" t="s">
        <v>21</v>
      </c>
      <c r="H31" s="4">
        <v>75</v>
      </c>
      <c r="I31" s="4">
        <v>5</v>
      </c>
      <c r="J31" s="4" t="s">
        <v>21</v>
      </c>
      <c r="K31" s="7" t="s">
        <v>93</v>
      </c>
      <c r="L31" s="5" t="s">
        <v>28</v>
      </c>
    </row>
    <row r="32" spans="1:12" x14ac:dyDescent="0.25">
      <c r="A32" s="5">
        <v>31</v>
      </c>
      <c r="B32" s="6">
        <v>97200</v>
      </c>
      <c r="C32" s="4" t="s">
        <v>18</v>
      </c>
      <c r="D32" s="4">
        <v>35</v>
      </c>
      <c r="E32" s="4" t="s">
        <v>42</v>
      </c>
      <c r="F32" s="4" t="s">
        <v>32</v>
      </c>
      <c r="G32" s="4" t="s">
        <v>21</v>
      </c>
      <c r="H32" s="4">
        <v>50</v>
      </c>
      <c r="I32" s="4">
        <v>25</v>
      </c>
      <c r="J32" s="4" t="s">
        <v>22</v>
      </c>
      <c r="K32" s="7" t="s">
        <v>93</v>
      </c>
      <c r="L32" s="5" t="s">
        <v>24</v>
      </c>
    </row>
    <row r="33" spans="1:12" x14ac:dyDescent="0.25">
      <c r="A33" s="5">
        <v>32</v>
      </c>
      <c r="B33" s="6">
        <v>250250</v>
      </c>
      <c r="C33" s="4" t="s">
        <v>18</v>
      </c>
      <c r="D33" s="4">
        <v>55</v>
      </c>
      <c r="E33" s="4" t="s">
        <v>46</v>
      </c>
      <c r="F33" s="4" t="s">
        <v>37</v>
      </c>
      <c r="G33" s="4" t="s">
        <v>21</v>
      </c>
      <c r="H33" s="4">
        <v>55</v>
      </c>
      <c r="I33" s="4">
        <v>10</v>
      </c>
      <c r="J33" s="4" t="s">
        <v>21</v>
      </c>
      <c r="K33" s="7" t="s">
        <v>95</v>
      </c>
      <c r="L33" s="5" t="s">
        <v>28</v>
      </c>
    </row>
    <row r="34" spans="1:12" x14ac:dyDescent="0.25">
      <c r="A34" s="5">
        <v>33</v>
      </c>
      <c r="B34" s="6">
        <v>100818</v>
      </c>
      <c r="C34" s="4" t="s">
        <v>29</v>
      </c>
      <c r="D34" s="4">
        <v>34</v>
      </c>
      <c r="E34" s="4" t="s">
        <v>42</v>
      </c>
      <c r="F34" s="4" t="s">
        <v>20</v>
      </c>
      <c r="G34" s="4" t="s">
        <v>21</v>
      </c>
      <c r="H34" s="4">
        <v>75</v>
      </c>
      <c r="I34" s="4">
        <v>15</v>
      </c>
      <c r="J34" s="4" t="s">
        <v>21</v>
      </c>
      <c r="K34" s="7" t="s">
        <v>94</v>
      </c>
      <c r="L34" s="5" t="s">
        <v>28</v>
      </c>
    </row>
    <row r="35" spans="1:12" x14ac:dyDescent="0.25">
      <c r="A35" s="5">
        <v>34</v>
      </c>
      <c r="B35" s="6">
        <v>99650</v>
      </c>
      <c r="C35" s="4" t="s">
        <v>29</v>
      </c>
      <c r="D35" s="4">
        <v>37</v>
      </c>
      <c r="E35" s="4" t="s">
        <v>42</v>
      </c>
      <c r="F35" s="4" t="s">
        <v>32</v>
      </c>
      <c r="G35" s="4" t="s">
        <v>21</v>
      </c>
      <c r="H35" s="4">
        <v>96</v>
      </c>
      <c r="I35" s="4">
        <v>5</v>
      </c>
      <c r="J35" s="4" t="s">
        <v>22</v>
      </c>
      <c r="K35" s="7" t="s">
        <v>93</v>
      </c>
      <c r="L35" s="5" t="s">
        <v>24</v>
      </c>
    </row>
    <row r="36" spans="1:12" x14ac:dyDescent="0.25">
      <c r="A36" s="5">
        <v>35</v>
      </c>
      <c r="B36" s="6">
        <v>97338</v>
      </c>
      <c r="C36" s="4" t="s">
        <v>18</v>
      </c>
      <c r="D36" s="4">
        <v>35</v>
      </c>
      <c r="E36" s="4" t="s">
        <v>26</v>
      </c>
      <c r="F36" s="4" t="s">
        <v>20</v>
      </c>
      <c r="G36" s="4" t="s">
        <v>21</v>
      </c>
      <c r="H36" s="4">
        <v>50</v>
      </c>
      <c r="I36" s="4">
        <v>20</v>
      </c>
      <c r="J36" s="4" t="s">
        <v>21</v>
      </c>
      <c r="K36" s="7" t="s">
        <v>93</v>
      </c>
      <c r="L36" s="5" t="s">
        <v>24</v>
      </c>
    </row>
    <row r="37" spans="1:12" x14ac:dyDescent="0.25">
      <c r="A37" s="5">
        <v>36</v>
      </c>
      <c r="B37" s="6">
        <v>99993</v>
      </c>
      <c r="C37" s="4" t="s">
        <v>18</v>
      </c>
      <c r="D37" s="4">
        <v>33</v>
      </c>
      <c r="E37" s="4" t="s">
        <v>42</v>
      </c>
      <c r="F37" s="4" t="s">
        <v>20</v>
      </c>
      <c r="G37" s="4" t="s">
        <v>21</v>
      </c>
      <c r="H37" s="4">
        <v>74</v>
      </c>
      <c r="I37" s="4">
        <v>5</v>
      </c>
      <c r="J37" s="4" t="s">
        <v>22</v>
      </c>
      <c r="K37" s="7" t="s">
        <v>93</v>
      </c>
      <c r="L37" s="5" t="s">
        <v>25</v>
      </c>
    </row>
    <row r="38" spans="1:12" x14ac:dyDescent="0.25">
      <c r="A38" s="5">
        <v>37</v>
      </c>
      <c r="B38" s="6">
        <v>99374</v>
      </c>
      <c r="C38" s="4" t="s">
        <v>29</v>
      </c>
      <c r="D38" s="4">
        <v>39</v>
      </c>
      <c r="E38" s="4" t="s">
        <v>42</v>
      </c>
      <c r="F38" s="4" t="s">
        <v>20</v>
      </c>
      <c r="G38" s="4" t="s">
        <v>21</v>
      </c>
      <c r="H38" s="4">
        <v>117</v>
      </c>
      <c r="I38" s="4">
        <v>5</v>
      </c>
      <c r="J38" s="4" t="s">
        <v>22</v>
      </c>
      <c r="K38" s="7" t="s">
        <v>93</v>
      </c>
      <c r="L38" s="5" t="s">
        <v>39</v>
      </c>
    </row>
    <row r="39" spans="1:12" x14ac:dyDescent="0.25">
      <c r="A39" s="5">
        <v>38</v>
      </c>
      <c r="B39" s="6">
        <v>98364</v>
      </c>
      <c r="C39" s="4" t="s">
        <v>29</v>
      </c>
      <c r="D39" s="4">
        <v>59</v>
      </c>
      <c r="E39" s="4" t="s">
        <v>36</v>
      </c>
      <c r="F39" s="4" t="s">
        <v>47</v>
      </c>
      <c r="G39" s="4" t="s">
        <v>21</v>
      </c>
      <c r="H39" s="4">
        <v>64</v>
      </c>
      <c r="I39" s="4">
        <v>35</v>
      </c>
      <c r="J39" s="4" t="s">
        <v>22</v>
      </c>
      <c r="K39" s="7" t="s">
        <v>93</v>
      </c>
      <c r="L39" s="5" t="s">
        <v>28</v>
      </c>
    </row>
    <row r="40" spans="1:12" x14ac:dyDescent="0.25">
      <c r="A40" s="5">
        <v>39</v>
      </c>
      <c r="B40" s="6">
        <v>151500</v>
      </c>
      <c r="C40" s="4" t="s">
        <v>18</v>
      </c>
      <c r="D40" s="4">
        <v>56</v>
      </c>
      <c r="E40" s="4" t="s">
        <v>31</v>
      </c>
      <c r="F40" s="4" t="s">
        <v>48</v>
      </c>
      <c r="G40" s="4" t="s">
        <v>21</v>
      </c>
      <c r="H40" s="4">
        <v>90</v>
      </c>
      <c r="I40" s="4">
        <v>10</v>
      </c>
      <c r="J40" s="4" t="s">
        <v>22</v>
      </c>
      <c r="K40" s="7" t="s">
        <v>93</v>
      </c>
      <c r="L40" s="5" t="s">
        <v>39</v>
      </c>
    </row>
    <row r="41" spans="1:12" x14ac:dyDescent="0.25">
      <c r="A41" s="5">
        <v>40</v>
      </c>
      <c r="B41" s="6">
        <v>52000</v>
      </c>
      <c r="C41" s="4" t="s">
        <v>18</v>
      </c>
      <c r="D41" s="4">
        <v>18</v>
      </c>
      <c r="E41" s="4" t="s">
        <v>42</v>
      </c>
      <c r="F41" s="4" t="s">
        <v>78</v>
      </c>
      <c r="G41" s="4" t="s">
        <v>22</v>
      </c>
      <c r="H41" s="4">
        <v>51</v>
      </c>
      <c r="I41" s="4">
        <v>0</v>
      </c>
      <c r="J41" s="4" t="s">
        <v>21</v>
      </c>
      <c r="K41" s="7" t="s">
        <v>93</v>
      </c>
      <c r="L41" s="5" t="s">
        <v>39</v>
      </c>
    </row>
    <row r="42" spans="1:12" x14ac:dyDescent="0.25">
      <c r="A42" s="5">
        <v>41</v>
      </c>
      <c r="B42" s="6">
        <v>96445</v>
      </c>
      <c r="C42" s="4" t="s">
        <v>18</v>
      </c>
      <c r="D42" s="4">
        <v>36</v>
      </c>
      <c r="E42" s="4" t="s">
        <v>31</v>
      </c>
      <c r="F42" s="4" t="s">
        <v>33</v>
      </c>
      <c r="G42" s="4" t="s">
        <v>22</v>
      </c>
      <c r="H42" s="4">
        <v>81</v>
      </c>
      <c r="I42" s="4">
        <v>5</v>
      </c>
      <c r="J42" s="4" t="s">
        <v>21</v>
      </c>
      <c r="K42" s="7" t="s">
        <v>93</v>
      </c>
      <c r="L42" s="5" t="s">
        <v>28</v>
      </c>
    </row>
    <row r="43" spans="1:12" x14ac:dyDescent="0.25">
      <c r="A43" s="5">
        <v>42</v>
      </c>
      <c r="B43" s="6">
        <v>99524</v>
      </c>
      <c r="C43" s="4" t="s">
        <v>18</v>
      </c>
      <c r="D43" s="4">
        <v>40</v>
      </c>
      <c r="E43" s="4" t="s">
        <v>36</v>
      </c>
      <c r="F43" s="4" t="s">
        <v>32</v>
      </c>
      <c r="G43" s="4" t="s">
        <v>21</v>
      </c>
      <c r="H43" s="4">
        <v>55</v>
      </c>
      <c r="I43" s="4">
        <v>5</v>
      </c>
      <c r="J43" s="4" t="s">
        <v>22</v>
      </c>
      <c r="K43" s="7" t="s">
        <v>93</v>
      </c>
      <c r="L43" s="5" t="s">
        <v>24</v>
      </c>
    </row>
    <row r="44" spans="1:12" x14ac:dyDescent="0.25">
      <c r="A44" s="5">
        <v>43</v>
      </c>
      <c r="B44" s="6">
        <v>102800</v>
      </c>
      <c r="C44" s="4" t="s">
        <v>29</v>
      </c>
      <c r="D44" s="4">
        <v>54</v>
      </c>
      <c r="E44" s="4" t="s">
        <v>50</v>
      </c>
      <c r="F44" s="4" t="s">
        <v>33</v>
      </c>
      <c r="G44" s="4" t="s">
        <v>21</v>
      </c>
      <c r="H44" s="4">
        <v>78</v>
      </c>
      <c r="I44" s="4">
        <v>50</v>
      </c>
      <c r="J44" s="4" t="s">
        <v>22</v>
      </c>
      <c r="K44" s="7" t="s">
        <v>93</v>
      </c>
      <c r="L44" s="5" t="s">
        <v>39</v>
      </c>
    </row>
    <row r="45" spans="1:12" x14ac:dyDescent="0.25">
      <c r="A45" s="5">
        <v>44</v>
      </c>
      <c r="B45" s="6">
        <v>70000</v>
      </c>
      <c r="C45" s="4" t="s">
        <v>18</v>
      </c>
      <c r="D45" s="4">
        <v>52</v>
      </c>
      <c r="E45" s="4" t="s">
        <v>42</v>
      </c>
      <c r="F45" s="4" t="s">
        <v>45</v>
      </c>
      <c r="G45" s="4" t="s">
        <v>21</v>
      </c>
      <c r="H45" s="5">
        <v>60</v>
      </c>
      <c r="I45" s="4">
        <v>0</v>
      </c>
      <c r="J45" s="4" t="s">
        <v>22</v>
      </c>
      <c r="K45" s="7" t="s">
        <v>93</v>
      </c>
      <c r="L45" s="5" t="s">
        <v>39</v>
      </c>
    </row>
    <row r="46" spans="1:12" x14ac:dyDescent="0.25">
      <c r="A46" s="5">
        <v>45</v>
      </c>
      <c r="B46" s="6">
        <v>96907</v>
      </c>
      <c r="C46" s="4" t="s">
        <v>18</v>
      </c>
      <c r="D46" s="4">
        <v>45</v>
      </c>
      <c r="E46" s="4" t="s">
        <v>19</v>
      </c>
      <c r="F46" s="4" t="s">
        <v>20</v>
      </c>
      <c r="G46" s="4" t="s">
        <v>21</v>
      </c>
      <c r="H46" s="4">
        <v>64</v>
      </c>
      <c r="I46" s="4">
        <v>15</v>
      </c>
      <c r="J46" s="4" t="s">
        <v>21</v>
      </c>
      <c r="K46" s="7" t="s">
        <v>95</v>
      </c>
      <c r="L46" s="5" t="s">
        <v>25</v>
      </c>
    </row>
    <row r="47" spans="1:12" x14ac:dyDescent="0.25">
      <c r="A47" s="5">
        <v>46</v>
      </c>
      <c r="B47" s="6">
        <v>99336</v>
      </c>
      <c r="C47" s="4" t="s">
        <v>18</v>
      </c>
      <c r="D47" s="4">
        <v>33</v>
      </c>
      <c r="E47" s="4" t="s">
        <v>31</v>
      </c>
      <c r="F47" s="4" t="s">
        <v>27</v>
      </c>
      <c r="G47" s="4" t="s">
        <v>21</v>
      </c>
      <c r="H47" s="4">
        <v>101</v>
      </c>
      <c r="I47" s="4">
        <v>5</v>
      </c>
      <c r="J47" s="4" t="s">
        <v>21</v>
      </c>
      <c r="K47" s="7" t="s">
        <v>94</v>
      </c>
      <c r="L47" s="5" t="s">
        <v>39</v>
      </c>
    </row>
    <row r="48" spans="1:12" x14ac:dyDescent="0.25">
      <c r="A48" s="5">
        <v>47</v>
      </c>
      <c r="B48" s="6">
        <v>156750</v>
      </c>
      <c r="C48" s="4" t="s">
        <v>29</v>
      </c>
      <c r="D48" s="4">
        <v>36</v>
      </c>
      <c r="E48" s="4" t="s">
        <v>31</v>
      </c>
      <c r="F48" s="4" t="s">
        <v>27</v>
      </c>
      <c r="G48" s="4" t="s">
        <v>21</v>
      </c>
      <c r="H48" s="4">
        <v>57</v>
      </c>
      <c r="I48" s="4">
        <v>15</v>
      </c>
      <c r="J48" s="4" t="s">
        <v>22</v>
      </c>
      <c r="K48" s="7" t="s">
        <v>94</v>
      </c>
      <c r="L48" s="5" t="s">
        <v>24</v>
      </c>
    </row>
    <row r="49" spans="1:12" x14ac:dyDescent="0.25">
      <c r="A49" s="5">
        <v>48</v>
      </c>
      <c r="B49" s="6">
        <v>97568</v>
      </c>
      <c r="C49" s="4" t="s">
        <v>29</v>
      </c>
      <c r="D49" s="4">
        <v>36</v>
      </c>
      <c r="E49" s="4" t="s">
        <v>26</v>
      </c>
      <c r="F49" s="4" t="s">
        <v>32</v>
      </c>
      <c r="G49" s="4" t="s">
        <v>22</v>
      </c>
      <c r="H49" s="4">
        <v>54</v>
      </c>
      <c r="I49" s="4">
        <v>20</v>
      </c>
      <c r="J49" s="4" t="s">
        <v>22</v>
      </c>
      <c r="K49" s="7" t="s">
        <v>95</v>
      </c>
      <c r="L49" s="5" t="s">
        <v>28</v>
      </c>
    </row>
    <row r="50" spans="1:12" x14ac:dyDescent="0.25">
      <c r="A50" s="5">
        <v>49</v>
      </c>
      <c r="B50" s="6">
        <v>95877</v>
      </c>
      <c r="C50" s="4" t="s">
        <v>29</v>
      </c>
      <c r="D50" s="4">
        <v>43</v>
      </c>
      <c r="E50" s="4" t="s">
        <v>26</v>
      </c>
      <c r="F50" s="4" t="s">
        <v>27</v>
      </c>
      <c r="G50" s="4" t="s">
        <v>22</v>
      </c>
      <c r="H50" s="4">
        <v>71</v>
      </c>
      <c r="I50" s="4">
        <v>20</v>
      </c>
      <c r="J50" s="4" t="s">
        <v>21</v>
      </c>
      <c r="K50" s="7" t="s">
        <v>93</v>
      </c>
      <c r="L50" s="5" t="s">
        <v>28</v>
      </c>
    </row>
    <row r="51" spans="1:12" x14ac:dyDescent="0.25">
      <c r="A51" s="5">
        <v>50</v>
      </c>
      <c r="B51" s="6">
        <v>54000</v>
      </c>
      <c r="C51" s="4" t="s">
        <v>29</v>
      </c>
      <c r="D51" s="4">
        <v>35</v>
      </c>
      <c r="E51" s="4" t="s">
        <v>19</v>
      </c>
      <c r="F51" s="4" t="s">
        <v>43</v>
      </c>
      <c r="G51" s="4" t="s">
        <v>22</v>
      </c>
      <c r="H51" s="4">
        <v>77</v>
      </c>
      <c r="I51" s="4">
        <v>0</v>
      </c>
      <c r="J51" s="4" t="s">
        <v>22</v>
      </c>
      <c r="K51" s="7" t="s">
        <v>93</v>
      </c>
      <c r="L51" s="5" t="s">
        <v>28</v>
      </c>
    </row>
    <row r="52" spans="1:12" x14ac:dyDescent="0.25">
      <c r="A52" s="5">
        <v>51</v>
      </c>
      <c r="B52" s="6">
        <v>100583</v>
      </c>
      <c r="C52" s="4" t="s">
        <v>18</v>
      </c>
      <c r="D52" s="4">
        <v>49</v>
      </c>
      <c r="E52" s="4" t="s">
        <v>31</v>
      </c>
      <c r="F52" s="4" t="s">
        <v>33</v>
      </c>
      <c r="G52" s="4" t="s">
        <v>21</v>
      </c>
      <c r="H52" s="4">
        <v>70</v>
      </c>
      <c r="I52" s="4">
        <v>50</v>
      </c>
      <c r="J52" s="4" t="s">
        <v>22</v>
      </c>
      <c r="K52" s="7" t="s">
        <v>95</v>
      </c>
      <c r="L52" s="5" t="s">
        <v>24</v>
      </c>
    </row>
    <row r="53" spans="1:12" x14ac:dyDescent="0.25">
      <c r="A53" s="5">
        <v>52</v>
      </c>
      <c r="B53" s="6">
        <v>98772</v>
      </c>
      <c r="C53" s="4" t="s">
        <v>18</v>
      </c>
      <c r="D53" s="4">
        <v>35</v>
      </c>
      <c r="E53" s="4" t="s">
        <v>40</v>
      </c>
      <c r="F53" s="4" t="s">
        <v>20</v>
      </c>
      <c r="G53" s="4" t="s">
        <v>21</v>
      </c>
      <c r="H53" s="4">
        <v>50</v>
      </c>
      <c r="I53" s="4">
        <v>5</v>
      </c>
      <c r="J53" s="4" t="s">
        <v>21</v>
      </c>
      <c r="K53" s="7" t="s">
        <v>93</v>
      </c>
      <c r="L53" s="5" t="s">
        <v>28</v>
      </c>
    </row>
    <row r="54" spans="1:12" x14ac:dyDescent="0.25">
      <c r="A54" s="5">
        <v>53</v>
      </c>
      <c r="B54" s="6">
        <v>99991</v>
      </c>
      <c r="C54" s="4" t="s">
        <v>18</v>
      </c>
      <c r="D54" s="4">
        <v>44</v>
      </c>
      <c r="E54" s="4" t="s">
        <v>42</v>
      </c>
      <c r="F54" s="4" t="s">
        <v>33</v>
      </c>
      <c r="G54" s="4" t="s">
        <v>21</v>
      </c>
      <c r="H54" s="4">
        <v>58</v>
      </c>
      <c r="I54" s="4">
        <v>5</v>
      </c>
      <c r="J54" s="4" t="s">
        <v>21</v>
      </c>
      <c r="K54" s="7" t="s">
        <v>94</v>
      </c>
      <c r="L54" s="5" t="s">
        <v>25</v>
      </c>
    </row>
    <row r="55" spans="1:12" x14ac:dyDescent="0.25">
      <c r="A55" s="5">
        <v>54</v>
      </c>
      <c r="B55" s="6">
        <v>51000</v>
      </c>
      <c r="C55" s="4" t="s">
        <v>18</v>
      </c>
      <c r="D55" s="4">
        <v>19</v>
      </c>
      <c r="E55" s="4" t="s">
        <v>31</v>
      </c>
      <c r="F55" s="4" t="s">
        <v>41</v>
      </c>
      <c r="G55" s="4" t="s">
        <v>22</v>
      </c>
      <c r="H55" s="4">
        <v>55</v>
      </c>
      <c r="I55" s="4">
        <v>0</v>
      </c>
      <c r="J55" s="4" t="s">
        <v>21</v>
      </c>
      <c r="K55" s="7" t="s">
        <v>93</v>
      </c>
      <c r="L55" s="5" t="s">
        <v>25</v>
      </c>
    </row>
    <row r="56" spans="1:12" x14ac:dyDescent="0.25">
      <c r="A56" s="5">
        <v>55</v>
      </c>
      <c r="B56" s="6">
        <v>100146</v>
      </c>
      <c r="C56" s="4" t="s">
        <v>18</v>
      </c>
      <c r="D56" s="4">
        <v>39</v>
      </c>
      <c r="E56" s="4" t="s">
        <v>31</v>
      </c>
      <c r="F56" s="4" t="s">
        <v>27</v>
      </c>
      <c r="G56" s="4" t="s">
        <v>21</v>
      </c>
      <c r="H56" s="4">
        <v>49</v>
      </c>
      <c r="I56" s="4">
        <v>15</v>
      </c>
      <c r="J56" s="4" t="s">
        <v>22</v>
      </c>
      <c r="K56" s="7" t="s">
        <v>93</v>
      </c>
      <c r="L56" s="5" t="s">
        <v>39</v>
      </c>
    </row>
    <row r="57" spans="1:12" x14ac:dyDescent="0.25">
      <c r="A57" s="5">
        <v>56</v>
      </c>
      <c r="B57" s="6">
        <v>95641</v>
      </c>
      <c r="C57" s="4" t="s">
        <v>29</v>
      </c>
      <c r="D57" s="4">
        <v>36</v>
      </c>
      <c r="E57" s="4" t="s">
        <v>42</v>
      </c>
      <c r="F57" s="4" t="s">
        <v>20</v>
      </c>
      <c r="G57" s="4" t="s">
        <v>21</v>
      </c>
      <c r="H57" s="4">
        <v>72</v>
      </c>
      <c r="I57" s="4">
        <v>5</v>
      </c>
      <c r="J57" s="4" t="s">
        <v>21</v>
      </c>
      <c r="K57" s="7" t="s">
        <v>94</v>
      </c>
      <c r="L57" s="5" t="s">
        <v>24</v>
      </c>
    </row>
    <row r="58" spans="1:12" x14ac:dyDescent="0.25">
      <c r="A58" s="5">
        <v>57</v>
      </c>
      <c r="B58" s="6">
        <v>96757</v>
      </c>
      <c r="C58" s="4" t="s">
        <v>18</v>
      </c>
      <c r="D58" s="4">
        <v>37</v>
      </c>
      <c r="E58" s="4" t="s">
        <v>26</v>
      </c>
      <c r="F58" s="4" t="s">
        <v>27</v>
      </c>
      <c r="G58" s="4" t="s">
        <v>21</v>
      </c>
      <c r="H58" s="4">
        <v>62</v>
      </c>
      <c r="I58" s="4">
        <v>40</v>
      </c>
      <c r="J58" s="4" t="s">
        <v>22</v>
      </c>
      <c r="K58" s="7" t="s">
        <v>93</v>
      </c>
      <c r="L58" s="5" t="s">
        <v>25</v>
      </c>
    </row>
    <row r="59" spans="1:12" x14ac:dyDescent="0.25">
      <c r="A59" s="5">
        <v>58</v>
      </c>
      <c r="B59" s="6">
        <v>97485</v>
      </c>
      <c r="C59" s="4" t="s">
        <v>18</v>
      </c>
      <c r="D59" s="4">
        <v>34</v>
      </c>
      <c r="E59" s="4" t="s">
        <v>26</v>
      </c>
      <c r="F59" s="4" t="s">
        <v>32</v>
      </c>
      <c r="G59" s="4" t="s">
        <v>21</v>
      </c>
      <c r="H59" s="4">
        <v>50</v>
      </c>
      <c r="I59" s="4">
        <v>50</v>
      </c>
      <c r="J59" s="4" t="s">
        <v>22</v>
      </c>
      <c r="K59" s="7" t="s">
        <v>93</v>
      </c>
      <c r="L59" s="5" t="s">
        <v>28</v>
      </c>
    </row>
    <row r="60" spans="1:12" x14ac:dyDescent="0.25">
      <c r="A60" s="5">
        <v>59</v>
      </c>
      <c r="B60" s="6">
        <v>97864</v>
      </c>
      <c r="C60" s="4" t="s">
        <v>18</v>
      </c>
      <c r="D60" s="4">
        <v>52</v>
      </c>
      <c r="E60" s="4" t="s">
        <v>36</v>
      </c>
      <c r="F60" s="4" t="s">
        <v>33</v>
      </c>
      <c r="G60" s="4" t="s">
        <v>21</v>
      </c>
      <c r="H60" s="4">
        <v>86</v>
      </c>
      <c r="I60" s="4">
        <v>10</v>
      </c>
      <c r="J60" s="4" t="s">
        <v>22</v>
      </c>
      <c r="K60" s="7" t="s">
        <v>93</v>
      </c>
      <c r="L60" s="5" t="s">
        <v>28</v>
      </c>
    </row>
    <row r="61" spans="1:12" x14ac:dyDescent="0.25">
      <c r="A61" s="5">
        <v>60</v>
      </c>
      <c r="B61" s="6">
        <v>101595</v>
      </c>
      <c r="C61" s="4" t="s">
        <v>18</v>
      </c>
      <c r="D61" s="4">
        <v>45</v>
      </c>
      <c r="E61" s="4" t="s">
        <v>50</v>
      </c>
      <c r="F61" s="4" t="s">
        <v>32</v>
      </c>
      <c r="G61" s="4" t="s">
        <v>21</v>
      </c>
      <c r="H61" s="4">
        <v>100</v>
      </c>
      <c r="I61" s="4">
        <v>15</v>
      </c>
      <c r="J61" s="4" t="s">
        <v>22</v>
      </c>
      <c r="K61" s="7" t="s">
        <v>95</v>
      </c>
      <c r="L61" s="5" t="s">
        <v>24</v>
      </c>
    </row>
    <row r="62" spans="1:12" x14ac:dyDescent="0.25">
      <c r="A62" s="5">
        <v>61</v>
      </c>
      <c r="B62" s="6">
        <v>103265</v>
      </c>
      <c r="C62" s="4" t="s">
        <v>29</v>
      </c>
      <c r="D62" s="4">
        <v>53</v>
      </c>
      <c r="E62" s="4" t="s">
        <v>19</v>
      </c>
      <c r="F62" s="4" t="s">
        <v>33</v>
      </c>
      <c r="G62" s="4" t="s">
        <v>21</v>
      </c>
      <c r="H62" s="4">
        <v>78</v>
      </c>
      <c r="I62" s="4">
        <v>35</v>
      </c>
      <c r="J62" s="4" t="s">
        <v>22</v>
      </c>
      <c r="K62" s="7" t="s">
        <v>93</v>
      </c>
      <c r="L62" s="5" t="s">
        <v>28</v>
      </c>
    </row>
    <row r="63" spans="1:12" x14ac:dyDescent="0.25">
      <c r="A63" s="5">
        <v>62</v>
      </c>
      <c r="B63" s="6">
        <v>156225</v>
      </c>
      <c r="C63" s="4" t="s">
        <v>18</v>
      </c>
      <c r="D63" s="4">
        <v>44</v>
      </c>
      <c r="E63" s="4" t="s">
        <v>31</v>
      </c>
      <c r="F63" s="4" t="s">
        <v>33</v>
      </c>
      <c r="G63" s="4" t="s">
        <v>21</v>
      </c>
      <c r="H63" s="5">
        <v>71</v>
      </c>
      <c r="I63" s="4">
        <v>15</v>
      </c>
      <c r="J63" s="4" t="s">
        <v>21</v>
      </c>
      <c r="K63" s="7" t="s">
        <v>93</v>
      </c>
      <c r="L63" s="5" t="s">
        <v>24</v>
      </c>
    </row>
    <row r="64" spans="1:12" x14ac:dyDescent="0.25">
      <c r="A64" s="5">
        <v>63</v>
      </c>
      <c r="B64" s="6">
        <v>125000</v>
      </c>
      <c r="C64" s="4" t="s">
        <v>18</v>
      </c>
      <c r="D64" s="4">
        <v>55</v>
      </c>
      <c r="E64" s="4" t="s">
        <v>42</v>
      </c>
      <c r="F64" s="4" t="s">
        <v>52</v>
      </c>
      <c r="G64" s="4" t="s">
        <v>21</v>
      </c>
      <c r="H64" s="5">
        <v>46</v>
      </c>
      <c r="I64" s="4">
        <v>5</v>
      </c>
      <c r="J64" s="4" t="s">
        <v>22</v>
      </c>
      <c r="K64" s="7" t="s">
        <v>94</v>
      </c>
      <c r="L64" s="5" t="s">
        <v>24</v>
      </c>
    </row>
    <row r="65" spans="1:12" x14ac:dyDescent="0.25">
      <c r="A65" s="5">
        <v>64</v>
      </c>
      <c r="B65" s="6">
        <v>45000</v>
      </c>
      <c r="C65" s="4" t="s">
        <v>29</v>
      </c>
      <c r="D65" s="4">
        <v>38</v>
      </c>
      <c r="E65" s="4" t="s">
        <v>26</v>
      </c>
      <c r="F65" s="4" t="s">
        <v>78</v>
      </c>
      <c r="G65" s="4" t="s">
        <v>21</v>
      </c>
      <c r="H65" s="4">
        <v>83</v>
      </c>
      <c r="I65" s="4">
        <v>0</v>
      </c>
      <c r="J65" s="4" t="s">
        <v>22</v>
      </c>
      <c r="K65" s="7" t="s">
        <v>93</v>
      </c>
      <c r="L65" s="5" t="s">
        <v>28</v>
      </c>
    </row>
    <row r="66" spans="1:12" x14ac:dyDescent="0.25">
      <c r="A66" s="5">
        <v>65</v>
      </c>
      <c r="B66" s="6">
        <v>100361</v>
      </c>
      <c r="C66" s="4" t="s">
        <v>18</v>
      </c>
      <c r="D66" s="4">
        <v>26</v>
      </c>
      <c r="E66" s="4" t="s">
        <v>36</v>
      </c>
      <c r="F66" s="4" t="s">
        <v>32</v>
      </c>
      <c r="G66" s="4" t="s">
        <v>21</v>
      </c>
      <c r="H66" s="4">
        <v>11</v>
      </c>
      <c r="I66" s="4">
        <v>10</v>
      </c>
      <c r="J66" s="4" t="s">
        <v>21</v>
      </c>
      <c r="K66" s="7" t="s">
        <v>93</v>
      </c>
      <c r="L66" s="5" t="s">
        <v>24</v>
      </c>
    </row>
    <row r="67" spans="1:12" x14ac:dyDescent="0.25">
      <c r="A67" s="5">
        <v>66</v>
      </c>
      <c r="B67" s="6">
        <v>101928</v>
      </c>
      <c r="C67" s="4" t="s">
        <v>18</v>
      </c>
      <c r="D67" s="4">
        <v>42</v>
      </c>
      <c r="E67" s="4" t="s">
        <v>19</v>
      </c>
      <c r="F67" s="4" t="s">
        <v>33</v>
      </c>
      <c r="G67" s="4" t="s">
        <v>21</v>
      </c>
      <c r="H67" s="4">
        <v>40</v>
      </c>
      <c r="I67" s="4">
        <v>35</v>
      </c>
      <c r="J67" s="4" t="s">
        <v>21</v>
      </c>
      <c r="K67" s="7" t="s">
        <v>93</v>
      </c>
      <c r="L67" s="5" t="s">
        <v>39</v>
      </c>
    </row>
    <row r="68" spans="1:12" x14ac:dyDescent="0.25">
      <c r="A68" s="5">
        <v>67</v>
      </c>
      <c r="B68" s="6">
        <v>68900</v>
      </c>
      <c r="C68" s="4" t="s">
        <v>18</v>
      </c>
      <c r="D68" s="4">
        <v>18</v>
      </c>
      <c r="E68" s="4" t="s">
        <v>19</v>
      </c>
      <c r="F68" s="4" t="s">
        <v>27</v>
      </c>
      <c r="G68" s="4" t="s">
        <v>21</v>
      </c>
      <c r="H68" s="4">
        <v>72</v>
      </c>
      <c r="I68" s="4">
        <v>0</v>
      </c>
      <c r="J68" s="4" t="s">
        <v>22</v>
      </c>
      <c r="K68" s="7" t="s">
        <v>93</v>
      </c>
      <c r="L68" s="5" t="s">
        <v>24</v>
      </c>
    </row>
    <row r="69" spans="1:12" x14ac:dyDescent="0.25">
      <c r="A69" s="5">
        <v>68</v>
      </c>
      <c r="B69" s="6">
        <v>100200</v>
      </c>
      <c r="C69" s="4" t="s">
        <v>18</v>
      </c>
      <c r="D69" s="4">
        <v>35</v>
      </c>
      <c r="E69" s="4" t="s">
        <v>26</v>
      </c>
      <c r="F69" s="4" t="s">
        <v>33</v>
      </c>
      <c r="G69" s="4" t="s">
        <v>21</v>
      </c>
      <c r="H69" s="4">
        <v>85</v>
      </c>
      <c r="I69" s="4">
        <v>35</v>
      </c>
      <c r="J69" s="4" t="s">
        <v>21</v>
      </c>
      <c r="K69" s="7" t="s">
        <v>95</v>
      </c>
      <c r="L69" s="5" t="s">
        <v>28</v>
      </c>
    </row>
    <row r="70" spans="1:12" x14ac:dyDescent="0.25">
      <c r="A70" s="5">
        <v>69</v>
      </c>
      <c r="B70" s="6">
        <v>101722</v>
      </c>
      <c r="C70" s="4" t="s">
        <v>29</v>
      </c>
      <c r="D70" s="4">
        <v>35</v>
      </c>
      <c r="E70" s="4" t="s">
        <v>19</v>
      </c>
      <c r="F70" s="4" t="s">
        <v>27</v>
      </c>
      <c r="G70" s="4" t="s">
        <v>21</v>
      </c>
      <c r="H70" s="4">
        <v>79</v>
      </c>
      <c r="I70" s="4">
        <v>35</v>
      </c>
      <c r="J70" s="4" t="s">
        <v>21</v>
      </c>
      <c r="K70" s="7" t="s">
        <v>93</v>
      </c>
      <c r="L70" s="5" t="s">
        <v>28</v>
      </c>
    </row>
    <row r="71" spans="1:12" x14ac:dyDescent="0.25">
      <c r="A71" s="5">
        <v>70</v>
      </c>
      <c r="B71" s="6">
        <v>250000</v>
      </c>
      <c r="C71" s="4" t="s">
        <v>18</v>
      </c>
      <c r="D71" s="4">
        <v>35</v>
      </c>
      <c r="E71" s="4" t="s">
        <v>31</v>
      </c>
      <c r="F71" s="4" t="s">
        <v>33</v>
      </c>
      <c r="G71" s="4" t="s">
        <v>21</v>
      </c>
      <c r="H71" s="4">
        <v>65</v>
      </c>
      <c r="I71" s="4">
        <v>40</v>
      </c>
      <c r="J71" s="4" t="s">
        <v>21</v>
      </c>
      <c r="K71" s="7" t="s">
        <v>94</v>
      </c>
      <c r="L71" s="5" t="s">
        <v>28</v>
      </c>
    </row>
    <row r="72" spans="1:12" x14ac:dyDescent="0.25">
      <c r="A72" s="5">
        <v>71</v>
      </c>
      <c r="B72" s="6">
        <v>86000</v>
      </c>
      <c r="C72" s="4" t="s">
        <v>29</v>
      </c>
      <c r="D72" s="4">
        <v>28</v>
      </c>
      <c r="E72" s="4" t="s">
        <v>19</v>
      </c>
      <c r="F72" s="4" t="s">
        <v>20</v>
      </c>
      <c r="G72" s="4" t="s">
        <v>21</v>
      </c>
      <c r="H72" s="5">
        <v>87</v>
      </c>
      <c r="I72" s="4">
        <v>15</v>
      </c>
      <c r="J72" s="4" t="s">
        <v>22</v>
      </c>
      <c r="K72" s="7" t="s">
        <v>93</v>
      </c>
      <c r="L72" s="5" t="s">
        <v>24</v>
      </c>
    </row>
    <row r="73" spans="1:12" x14ac:dyDescent="0.25">
      <c r="A73" s="5">
        <v>72</v>
      </c>
      <c r="B73" s="6">
        <v>160000</v>
      </c>
      <c r="C73" s="4" t="s">
        <v>29</v>
      </c>
      <c r="D73" s="4">
        <v>56</v>
      </c>
      <c r="E73" s="4" t="s">
        <v>42</v>
      </c>
      <c r="F73" s="4" t="s">
        <v>47</v>
      </c>
      <c r="G73" s="4" t="s">
        <v>21</v>
      </c>
      <c r="H73" s="4">
        <v>70</v>
      </c>
      <c r="I73" s="4">
        <v>35</v>
      </c>
      <c r="J73" s="4" t="s">
        <v>22</v>
      </c>
      <c r="K73" s="7" t="s">
        <v>95</v>
      </c>
      <c r="L73" s="5" t="s">
        <v>28</v>
      </c>
    </row>
    <row r="74" spans="1:12" x14ac:dyDescent="0.25">
      <c r="A74" s="5">
        <v>73</v>
      </c>
      <c r="B74" s="6">
        <v>97832</v>
      </c>
      <c r="C74" s="4" t="s">
        <v>18</v>
      </c>
      <c r="D74" s="4">
        <v>40</v>
      </c>
      <c r="E74" s="4" t="s">
        <v>26</v>
      </c>
      <c r="F74" s="4" t="s">
        <v>32</v>
      </c>
      <c r="G74" s="4" t="s">
        <v>21</v>
      </c>
      <c r="H74" s="4">
        <v>82</v>
      </c>
      <c r="I74" s="4">
        <v>50</v>
      </c>
      <c r="J74" s="4" t="s">
        <v>22</v>
      </c>
      <c r="K74" s="7" t="s">
        <v>93</v>
      </c>
      <c r="L74" s="5" t="s">
        <v>39</v>
      </c>
    </row>
    <row r="75" spans="1:12" x14ac:dyDescent="0.25">
      <c r="A75" s="5">
        <v>74</v>
      </c>
      <c r="B75" s="6">
        <v>98864</v>
      </c>
      <c r="C75" s="4" t="s">
        <v>29</v>
      </c>
      <c r="D75" s="4">
        <v>27</v>
      </c>
      <c r="E75" s="4" t="s">
        <v>31</v>
      </c>
      <c r="F75" s="4" t="s">
        <v>33</v>
      </c>
      <c r="G75" s="4" t="s">
        <v>22</v>
      </c>
      <c r="H75" s="4">
        <v>74</v>
      </c>
      <c r="I75" s="4">
        <v>0</v>
      </c>
      <c r="J75" s="4" t="s">
        <v>22</v>
      </c>
      <c r="K75" s="7" t="s">
        <v>94</v>
      </c>
      <c r="L75" s="5" t="s">
        <v>24</v>
      </c>
    </row>
    <row r="76" spans="1:12" x14ac:dyDescent="0.25">
      <c r="A76" s="5">
        <v>75</v>
      </c>
      <c r="B76" s="6">
        <v>225000</v>
      </c>
      <c r="C76" s="4" t="s">
        <v>18</v>
      </c>
      <c r="D76" s="4">
        <v>40</v>
      </c>
      <c r="E76" s="4" t="s">
        <v>36</v>
      </c>
      <c r="F76" s="4" t="s">
        <v>27</v>
      </c>
      <c r="G76" s="4" t="s">
        <v>22</v>
      </c>
      <c r="H76" s="4">
        <v>50</v>
      </c>
      <c r="I76" s="4">
        <v>15</v>
      </c>
      <c r="J76" s="4" t="s">
        <v>21</v>
      </c>
      <c r="K76" s="7" t="s">
        <v>93</v>
      </c>
      <c r="L76" s="5" t="s">
        <v>24</v>
      </c>
    </row>
    <row r="77" spans="1:12" x14ac:dyDescent="0.25">
      <c r="A77" s="5">
        <v>76</v>
      </c>
      <c r="B77" s="6">
        <v>63450</v>
      </c>
      <c r="C77" s="4" t="s">
        <v>29</v>
      </c>
      <c r="D77" s="4">
        <v>19</v>
      </c>
      <c r="E77" s="4" t="s">
        <v>26</v>
      </c>
      <c r="F77" s="4" t="s">
        <v>43</v>
      </c>
      <c r="G77" s="4" t="s">
        <v>21</v>
      </c>
      <c r="H77" s="4">
        <v>25</v>
      </c>
      <c r="I77" s="4">
        <v>0</v>
      </c>
      <c r="J77" s="4" t="s">
        <v>22</v>
      </c>
      <c r="K77" s="7" t="s">
        <v>93</v>
      </c>
      <c r="L77" s="5" t="s">
        <v>24</v>
      </c>
    </row>
    <row r="78" spans="1:12" x14ac:dyDescent="0.25">
      <c r="A78" s="5">
        <v>77</v>
      </c>
      <c r="B78" s="6">
        <v>42000</v>
      </c>
      <c r="C78" s="4" t="s">
        <v>18</v>
      </c>
      <c r="D78" s="4">
        <v>32</v>
      </c>
      <c r="E78" s="4" t="s">
        <v>26</v>
      </c>
      <c r="F78" s="4" t="s">
        <v>78</v>
      </c>
      <c r="G78" s="4" t="s">
        <v>21</v>
      </c>
      <c r="H78" s="4">
        <v>50</v>
      </c>
      <c r="I78" s="4">
        <v>0</v>
      </c>
      <c r="J78" s="4" t="s">
        <v>22</v>
      </c>
      <c r="K78" s="7" t="s">
        <v>94</v>
      </c>
      <c r="L78" s="5" t="s">
        <v>24</v>
      </c>
    </row>
    <row r="79" spans="1:12" x14ac:dyDescent="0.25">
      <c r="A79" s="5">
        <v>78</v>
      </c>
      <c r="B79" s="6">
        <v>102420</v>
      </c>
      <c r="C79" s="4" t="s">
        <v>18</v>
      </c>
      <c r="D79" s="4">
        <v>55</v>
      </c>
      <c r="E79" s="4" t="s">
        <v>40</v>
      </c>
      <c r="F79" s="4" t="s">
        <v>33</v>
      </c>
      <c r="G79" s="4" t="s">
        <v>21</v>
      </c>
      <c r="H79" s="5">
        <v>45</v>
      </c>
      <c r="I79" s="4">
        <v>15</v>
      </c>
      <c r="J79" s="4" t="s">
        <v>21</v>
      </c>
      <c r="K79" s="7" t="s">
        <v>93</v>
      </c>
      <c r="L79" s="5" t="s">
        <v>24</v>
      </c>
    </row>
    <row r="80" spans="1:12" x14ac:dyDescent="0.25">
      <c r="A80" s="5">
        <v>79</v>
      </c>
      <c r="B80" s="6">
        <v>100150</v>
      </c>
      <c r="C80" s="4" t="s">
        <v>29</v>
      </c>
      <c r="D80" s="4">
        <v>39</v>
      </c>
      <c r="E80" s="4" t="s">
        <v>42</v>
      </c>
      <c r="F80" s="4" t="s">
        <v>27</v>
      </c>
      <c r="G80" s="4" t="s">
        <v>21</v>
      </c>
      <c r="H80" s="4">
        <v>95</v>
      </c>
      <c r="I80" s="4">
        <v>50</v>
      </c>
      <c r="J80" s="4" t="s">
        <v>21</v>
      </c>
      <c r="K80" s="7" t="s">
        <v>95</v>
      </c>
      <c r="L80" s="5" t="s">
        <v>28</v>
      </c>
    </row>
    <row r="81" spans="1:12" x14ac:dyDescent="0.25">
      <c r="A81" s="5">
        <v>80</v>
      </c>
      <c r="B81" s="6">
        <v>99064</v>
      </c>
      <c r="C81" s="4" t="s">
        <v>29</v>
      </c>
      <c r="D81" s="4">
        <v>41</v>
      </c>
      <c r="E81" s="4" t="s">
        <v>19</v>
      </c>
      <c r="F81" s="4" t="s">
        <v>32</v>
      </c>
      <c r="G81" s="4" t="s">
        <v>21</v>
      </c>
      <c r="H81" s="4">
        <v>30</v>
      </c>
      <c r="I81" s="4">
        <v>15</v>
      </c>
      <c r="J81" s="4" t="s">
        <v>22</v>
      </c>
      <c r="K81" s="7" t="s">
        <v>94</v>
      </c>
      <c r="L81" s="5" t="s">
        <v>25</v>
      </c>
    </row>
    <row r="82" spans="1:12" x14ac:dyDescent="0.25">
      <c r="A82" s="5">
        <v>81</v>
      </c>
      <c r="B82" s="6">
        <v>95110</v>
      </c>
      <c r="C82" s="4" t="s">
        <v>29</v>
      </c>
      <c r="D82" s="4">
        <v>28</v>
      </c>
      <c r="E82" s="4" t="s">
        <v>19</v>
      </c>
      <c r="F82" s="4" t="s">
        <v>27</v>
      </c>
      <c r="G82" s="4" t="s">
        <v>21</v>
      </c>
      <c r="H82" s="4">
        <v>50</v>
      </c>
      <c r="I82" s="4">
        <v>5</v>
      </c>
      <c r="J82" s="4" t="s">
        <v>21</v>
      </c>
      <c r="K82" s="7" t="s">
        <v>94</v>
      </c>
      <c r="L82" s="5" t="s">
        <v>28</v>
      </c>
    </row>
    <row r="83" spans="1:12" x14ac:dyDescent="0.25">
      <c r="A83" s="5">
        <v>82</v>
      </c>
      <c r="B83" s="6">
        <v>97146</v>
      </c>
      <c r="C83" s="4" t="s">
        <v>29</v>
      </c>
      <c r="D83" s="4">
        <v>52</v>
      </c>
      <c r="E83" s="4" t="s">
        <v>19</v>
      </c>
      <c r="F83" s="4" t="s">
        <v>48</v>
      </c>
      <c r="G83" s="4" t="s">
        <v>21</v>
      </c>
      <c r="H83" s="4">
        <v>50</v>
      </c>
      <c r="I83" s="4">
        <v>15</v>
      </c>
      <c r="J83" s="4" t="s">
        <v>22</v>
      </c>
      <c r="K83" s="7" t="s">
        <v>93</v>
      </c>
      <c r="L83" s="5" t="s">
        <v>24</v>
      </c>
    </row>
    <row r="84" spans="1:12" x14ac:dyDescent="0.25">
      <c r="A84" s="5">
        <v>83</v>
      </c>
      <c r="B84" s="6">
        <v>85000</v>
      </c>
      <c r="C84" s="4" t="s">
        <v>29</v>
      </c>
      <c r="D84" s="4">
        <v>24</v>
      </c>
      <c r="E84" s="4" t="s">
        <v>19</v>
      </c>
      <c r="F84" s="4" t="s">
        <v>32</v>
      </c>
      <c r="G84" s="4" t="s">
        <v>22</v>
      </c>
      <c r="H84" s="4">
        <v>74</v>
      </c>
      <c r="I84" s="4">
        <v>5</v>
      </c>
      <c r="J84" s="4" t="s">
        <v>22</v>
      </c>
      <c r="K84" s="7" t="s">
        <v>95</v>
      </c>
      <c r="L84" s="5" t="s">
        <v>28</v>
      </c>
    </row>
    <row r="85" spans="1:12" x14ac:dyDescent="0.25">
      <c r="A85" s="5">
        <v>84</v>
      </c>
      <c r="B85" s="6">
        <v>98660</v>
      </c>
      <c r="C85" s="4" t="s">
        <v>29</v>
      </c>
      <c r="D85" s="4">
        <v>39</v>
      </c>
      <c r="E85" s="4" t="s">
        <v>31</v>
      </c>
      <c r="F85" s="4" t="s">
        <v>20</v>
      </c>
      <c r="G85" s="4" t="s">
        <v>22</v>
      </c>
      <c r="H85" s="4">
        <v>20</v>
      </c>
      <c r="I85" s="4">
        <v>5</v>
      </c>
      <c r="J85" s="4" t="s">
        <v>22</v>
      </c>
      <c r="K85" s="7" t="s">
        <v>93</v>
      </c>
      <c r="L85" s="5" t="s">
        <v>25</v>
      </c>
    </row>
    <row r="86" spans="1:12" x14ac:dyDescent="0.25">
      <c r="A86" s="5">
        <v>85</v>
      </c>
      <c r="B86" s="6">
        <v>150500</v>
      </c>
      <c r="C86" s="4" t="s">
        <v>29</v>
      </c>
      <c r="D86" s="4">
        <v>51</v>
      </c>
      <c r="E86" s="4" t="s">
        <v>36</v>
      </c>
      <c r="F86" s="4" t="s">
        <v>37</v>
      </c>
      <c r="G86" s="4" t="s">
        <v>21</v>
      </c>
      <c r="H86" s="4">
        <v>166</v>
      </c>
      <c r="I86" s="4">
        <v>15</v>
      </c>
      <c r="J86" s="4" t="s">
        <v>21</v>
      </c>
      <c r="K86" s="7" t="s">
        <v>93</v>
      </c>
      <c r="L86" s="5" t="s">
        <v>39</v>
      </c>
    </row>
    <row r="87" spans="1:12" x14ac:dyDescent="0.25">
      <c r="A87" s="5">
        <v>86</v>
      </c>
      <c r="B87" s="6">
        <v>100969</v>
      </c>
      <c r="C87" s="4" t="s">
        <v>29</v>
      </c>
      <c r="D87" s="4">
        <v>50</v>
      </c>
      <c r="E87" s="4" t="s">
        <v>19</v>
      </c>
      <c r="F87" s="4" t="s">
        <v>33</v>
      </c>
      <c r="G87" s="4" t="s">
        <v>22</v>
      </c>
      <c r="H87" s="4">
        <v>131</v>
      </c>
      <c r="I87" s="4">
        <v>35</v>
      </c>
      <c r="J87" s="4" t="s">
        <v>21</v>
      </c>
      <c r="K87" s="7" t="s">
        <v>94</v>
      </c>
      <c r="L87" s="5" t="s">
        <v>25</v>
      </c>
    </row>
    <row r="88" spans="1:12" x14ac:dyDescent="0.25">
      <c r="A88" s="5">
        <v>87</v>
      </c>
      <c r="B88" s="6">
        <v>96053</v>
      </c>
      <c r="C88" s="4" t="s">
        <v>18</v>
      </c>
      <c r="D88" s="4">
        <v>44</v>
      </c>
      <c r="E88" s="4" t="s">
        <v>26</v>
      </c>
      <c r="F88" s="4" t="s">
        <v>32</v>
      </c>
      <c r="G88" s="4" t="s">
        <v>22</v>
      </c>
      <c r="H88" s="4">
        <v>49</v>
      </c>
      <c r="I88" s="4">
        <v>60</v>
      </c>
      <c r="J88" s="4" t="s">
        <v>22</v>
      </c>
      <c r="K88" s="7" t="s">
        <v>93</v>
      </c>
      <c r="L88" s="5" t="s">
        <v>28</v>
      </c>
    </row>
    <row r="89" spans="1:12" x14ac:dyDescent="0.25">
      <c r="A89" s="5">
        <v>88</v>
      </c>
      <c r="B89" s="6">
        <v>95931</v>
      </c>
      <c r="C89" s="4" t="s">
        <v>18</v>
      </c>
      <c r="D89" s="4">
        <v>29</v>
      </c>
      <c r="E89" s="4" t="s">
        <v>36</v>
      </c>
      <c r="F89" s="4" t="s">
        <v>32</v>
      </c>
      <c r="G89" s="4" t="s">
        <v>21</v>
      </c>
      <c r="H89" s="4">
        <v>121</v>
      </c>
      <c r="I89" s="4">
        <v>0</v>
      </c>
      <c r="J89" s="4" t="s">
        <v>22</v>
      </c>
      <c r="K89" s="7" t="s">
        <v>93</v>
      </c>
      <c r="L89" s="5" t="s">
        <v>24</v>
      </c>
    </row>
    <row r="90" spans="1:12" x14ac:dyDescent="0.25">
      <c r="A90" s="5">
        <v>89</v>
      </c>
      <c r="B90" s="6">
        <v>35350</v>
      </c>
      <c r="C90" s="4" t="s">
        <v>29</v>
      </c>
      <c r="D90" s="4">
        <v>53</v>
      </c>
      <c r="E90" s="4" t="s">
        <v>31</v>
      </c>
      <c r="F90" s="5" t="s">
        <v>32</v>
      </c>
      <c r="G90" s="4" t="s">
        <v>22</v>
      </c>
      <c r="H90" s="4">
        <v>30</v>
      </c>
      <c r="I90" s="4">
        <v>0</v>
      </c>
      <c r="J90" s="4" t="s">
        <v>22</v>
      </c>
      <c r="K90" s="7" t="s">
        <v>94</v>
      </c>
      <c r="L90" s="5" t="s">
        <v>25</v>
      </c>
    </row>
    <row r="91" spans="1:12" x14ac:dyDescent="0.25">
      <c r="A91" s="5">
        <v>90</v>
      </c>
      <c r="B91" s="6">
        <v>96656</v>
      </c>
      <c r="C91" s="4" t="s">
        <v>18</v>
      </c>
      <c r="D91" s="4">
        <v>37</v>
      </c>
      <c r="E91" s="4" t="s">
        <v>40</v>
      </c>
      <c r="F91" s="4" t="s">
        <v>27</v>
      </c>
      <c r="G91" s="4" t="s">
        <v>21</v>
      </c>
      <c r="H91" s="4">
        <v>68</v>
      </c>
      <c r="I91" s="4">
        <v>5</v>
      </c>
      <c r="J91" s="4" t="s">
        <v>22</v>
      </c>
      <c r="K91" s="7" t="s">
        <v>93</v>
      </c>
      <c r="L91" s="5" t="s">
        <v>28</v>
      </c>
    </row>
    <row r="92" spans="1:12" x14ac:dyDescent="0.25">
      <c r="A92" s="5">
        <v>91</v>
      </c>
      <c r="B92" s="6">
        <v>90164</v>
      </c>
      <c r="C92" s="4" t="s">
        <v>29</v>
      </c>
      <c r="D92" s="4">
        <v>46</v>
      </c>
      <c r="E92" s="4" t="s">
        <v>19</v>
      </c>
      <c r="F92" s="4" t="s">
        <v>33</v>
      </c>
      <c r="G92" s="4" t="s">
        <v>22</v>
      </c>
      <c r="H92" s="4">
        <v>58</v>
      </c>
      <c r="I92" s="4">
        <v>15</v>
      </c>
      <c r="J92" s="4" t="s">
        <v>21</v>
      </c>
      <c r="K92" s="7" t="s">
        <v>93</v>
      </c>
      <c r="L92" s="5" t="s">
        <v>28</v>
      </c>
    </row>
    <row r="93" spans="1:12" x14ac:dyDescent="0.25">
      <c r="A93" s="5">
        <v>92</v>
      </c>
      <c r="B93" s="6">
        <v>150600</v>
      </c>
      <c r="C93" s="4" t="s">
        <v>18</v>
      </c>
      <c r="D93" s="4">
        <v>56</v>
      </c>
      <c r="E93" s="4" t="s">
        <v>19</v>
      </c>
      <c r="F93" s="4" t="s">
        <v>52</v>
      </c>
      <c r="G93" s="4" t="s">
        <v>22</v>
      </c>
      <c r="H93" s="4">
        <v>66</v>
      </c>
      <c r="I93" s="4">
        <v>35</v>
      </c>
      <c r="J93" s="4" t="s">
        <v>22</v>
      </c>
      <c r="K93" s="7" t="s">
        <v>93</v>
      </c>
      <c r="L93" s="5" t="s">
        <v>28</v>
      </c>
    </row>
    <row r="94" spans="1:12" x14ac:dyDescent="0.25">
      <c r="A94" s="5">
        <v>93</v>
      </c>
      <c r="B94" s="6">
        <v>94562</v>
      </c>
      <c r="C94" s="4" t="s">
        <v>29</v>
      </c>
      <c r="D94" s="4">
        <v>34</v>
      </c>
      <c r="E94" s="4" t="s">
        <v>26</v>
      </c>
      <c r="F94" s="4" t="s">
        <v>20</v>
      </c>
      <c r="G94" s="4" t="s">
        <v>21</v>
      </c>
      <c r="H94" s="4">
        <v>128</v>
      </c>
      <c r="I94" s="4">
        <v>20</v>
      </c>
      <c r="J94" s="4" t="s">
        <v>21</v>
      </c>
      <c r="K94" s="7" t="s">
        <v>93</v>
      </c>
      <c r="L94" s="5" t="s">
        <v>28</v>
      </c>
    </row>
    <row r="95" spans="1:12" x14ac:dyDescent="0.25">
      <c r="A95" s="5">
        <v>94</v>
      </c>
      <c r="B95" s="6">
        <v>95017</v>
      </c>
      <c r="C95" s="4" t="s">
        <v>29</v>
      </c>
      <c r="D95" s="4">
        <v>38</v>
      </c>
      <c r="E95" s="4" t="s">
        <v>19</v>
      </c>
      <c r="F95" s="4" t="s">
        <v>27</v>
      </c>
      <c r="G95" s="4" t="s">
        <v>21</v>
      </c>
      <c r="H95" s="4">
        <v>68</v>
      </c>
      <c r="I95" s="4">
        <v>45</v>
      </c>
      <c r="J95" s="4" t="s">
        <v>21</v>
      </c>
      <c r="K95" s="7" t="s">
        <v>93</v>
      </c>
      <c r="L95" s="5" t="s">
        <v>25</v>
      </c>
    </row>
    <row r="96" spans="1:12" x14ac:dyDescent="0.25">
      <c r="A96" s="5">
        <v>95</v>
      </c>
      <c r="B96" s="6">
        <v>99371</v>
      </c>
      <c r="C96" s="4" t="s">
        <v>18</v>
      </c>
      <c r="D96" s="4">
        <v>37</v>
      </c>
      <c r="E96" s="4" t="s">
        <v>19</v>
      </c>
      <c r="F96" s="4" t="s">
        <v>20</v>
      </c>
      <c r="G96" s="4" t="s">
        <v>22</v>
      </c>
      <c r="H96" s="4">
        <v>79</v>
      </c>
      <c r="I96" s="4">
        <v>50</v>
      </c>
      <c r="J96" s="4" t="s">
        <v>21</v>
      </c>
      <c r="K96" s="7" t="s">
        <v>93</v>
      </c>
      <c r="L96" s="5" t="s">
        <v>25</v>
      </c>
    </row>
    <row r="97" spans="1:12" x14ac:dyDescent="0.25">
      <c r="A97" s="5">
        <v>96</v>
      </c>
      <c r="B97" s="6">
        <v>69000</v>
      </c>
      <c r="C97" s="4" t="s">
        <v>18</v>
      </c>
      <c r="D97" s="4">
        <v>36</v>
      </c>
      <c r="E97" s="4" t="s">
        <v>19</v>
      </c>
      <c r="F97" s="4" t="s">
        <v>20</v>
      </c>
      <c r="G97" s="4" t="s">
        <v>21</v>
      </c>
      <c r="H97" s="4">
        <v>42</v>
      </c>
      <c r="I97" s="4">
        <v>0</v>
      </c>
      <c r="J97" s="4" t="s">
        <v>22</v>
      </c>
      <c r="K97" s="7" t="s">
        <v>95</v>
      </c>
      <c r="L97" s="5" t="s">
        <v>28</v>
      </c>
    </row>
    <row r="98" spans="1:12" x14ac:dyDescent="0.25">
      <c r="A98" s="5">
        <v>97</v>
      </c>
      <c r="B98" s="6">
        <v>38000</v>
      </c>
      <c r="C98" s="4" t="s">
        <v>29</v>
      </c>
      <c r="D98" s="4">
        <v>42</v>
      </c>
      <c r="E98" s="4" t="s">
        <v>50</v>
      </c>
      <c r="F98" s="5" t="s">
        <v>20</v>
      </c>
      <c r="G98" s="4" t="s">
        <v>21</v>
      </c>
      <c r="H98" s="4">
        <v>44</v>
      </c>
      <c r="I98" s="4">
        <v>0</v>
      </c>
      <c r="J98" s="4" t="s">
        <v>22</v>
      </c>
      <c r="K98" s="7" t="s">
        <v>93</v>
      </c>
      <c r="L98" s="5" t="s">
        <v>25</v>
      </c>
    </row>
    <row r="99" spans="1:12" x14ac:dyDescent="0.25">
      <c r="A99" s="5">
        <v>98</v>
      </c>
      <c r="B99" s="6">
        <v>95957</v>
      </c>
      <c r="C99" s="4" t="s">
        <v>29</v>
      </c>
      <c r="D99" s="4">
        <v>54</v>
      </c>
      <c r="E99" s="4" t="s">
        <v>31</v>
      </c>
      <c r="F99" s="4" t="s">
        <v>48</v>
      </c>
      <c r="G99" s="4" t="s">
        <v>21</v>
      </c>
      <c r="H99" s="5">
        <v>60</v>
      </c>
      <c r="I99" s="4">
        <v>40</v>
      </c>
      <c r="J99" s="4" t="s">
        <v>22</v>
      </c>
      <c r="K99" s="7" t="s">
        <v>94</v>
      </c>
      <c r="L99" s="5" t="s">
        <v>28</v>
      </c>
    </row>
    <row r="100" spans="1:12" x14ac:dyDescent="0.25">
      <c r="A100" s="5">
        <v>99</v>
      </c>
      <c r="B100" s="6">
        <v>101095</v>
      </c>
      <c r="C100" s="4" t="s">
        <v>18</v>
      </c>
      <c r="D100" s="4">
        <v>39</v>
      </c>
      <c r="E100" s="4" t="s">
        <v>19</v>
      </c>
      <c r="F100" s="4" t="s">
        <v>32</v>
      </c>
      <c r="G100" s="4" t="s">
        <v>21</v>
      </c>
      <c r="H100" s="4">
        <v>20</v>
      </c>
      <c r="I100" s="4">
        <v>35</v>
      </c>
      <c r="J100" s="4" t="s">
        <v>21</v>
      </c>
      <c r="K100" s="7" t="s">
        <v>93</v>
      </c>
      <c r="L100" s="5" t="s">
        <v>28</v>
      </c>
    </row>
    <row r="101" spans="1:12" x14ac:dyDescent="0.25">
      <c r="A101" s="5">
        <v>100</v>
      </c>
      <c r="B101" s="6">
        <v>97277</v>
      </c>
      <c r="C101" s="4" t="s">
        <v>29</v>
      </c>
      <c r="D101" s="4">
        <v>35</v>
      </c>
      <c r="E101" s="4" t="s">
        <v>26</v>
      </c>
      <c r="F101" s="4" t="s">
        <v>27</v>
      </c>
      <c r="G101" s="4" t="s">
        <v>21</v>
      </c>
      <c r="H101" s="4">
        <v>20</v>
      </c>
      <c r="I101" s="4">
        <v>20</v>
      </c>
      <c r="J101" s="4" t="s">
        <v>21</v>
      </c>
      <c r="K101" s="7" t="s">
        <v>93</v>
      </c>
      <c r="L101" s="5" t="s">
        <v>24</v>
      </c>
    </row>
    <row r="102" spans="1:12" x14ac:dyDescent="0.25">
      <c r="A102" s="5">
        <v>101</v>
      </c>
      <c r="B102" s="6">
        <v>96511</v>
      </c>
      <c r="C102" s="4" t="s">
        <v>18</v>
      </c>
      <c r="D102" s="4">
        <v>33</v>
      </c>
      <c r="E102" s="4" t="s">
        <v>19</v>
      </c>
      <c r="F102" s="4" t="s">
        <v>32</v>
      </c>
      <c r="G102" s="4" t="s">
        <v>21</v>
      </c>
      <c r="H102" s="4">
        <v>131</v>
      </c>
      <c r="I102" s="4">
        <v>15</v>
      </c>
      <c r="J102" s="4" t="s">
        <v>21</v>
      </c>
      <c r="K102" s="7" t="s">
        <v>93</v>
      </c>
      <c r="L102" s="5" t="s">
        <v>25</v>
      </c>
    </row>
    <row r="103" spans="1:12" x14ac:dyDescent="0.25">
      <c r="A103" s="5">
        <v>102</v>
      </c>
      <c r="B103" s="6">
        <v>98645</v>
      </c>
      <c r="C103" s="4" t="s">
        <v>29</v>
      </c>
      <c r="D103" s="4">
        <v>36</v>
      </c>
      <c r="E103" s="4" t="s">
        <v>36</v>
      </c>
      <c r="F103" s="4" t="s">
        <v>27</v>
      </c>
      <c r="G103" s="4" t="s">
        <v>21</v>
      </c>
      <c r="H103" s="4">
        <v>98</v>
      </c>
      <c r="I103" s="4">
        <v>5</v>
      </c>
      <c r="J103" s="4" t="s">
        <v>21</v>
      </c>
      <c r="K103" s="7" t="s">
        <v>94</v>
      </c>
      <c r="L103" s="5" t="s">
        <v>25</v>
      </c>
    </row>
    <row r="104" spans="1:12" x14ac:dyDescent="0.25">
      <c r="A104" s="5">
        <v>103</v>
      </c>
      <c r="B104" s="6">
        <v>96290</v>
      </c>
      <c r="C104" s="4" t="s">
        <v>18</v>
      </c>
      <c r="D104" s="4">
        <v>39</v>
      </c>
      <c r="E104" s="4" t="s">
        <v>19</v>
      </c>
      <c r="F104" s="4" t="s">
        <v>32</v>
      </c>
      <c r="G104" s="4" t="s">
        <v>21</v>
      </c>
      <c r="H104" s="4">
        <v>62</v>
      </c>
      <c r="I104" s="4">
        <v>15</v>
      </c>
      <c r="J104" s="4" t="s">
        <v>22</v>
      </c>
      <c r="K104" s="7" t="s">
        <v>93</v>
      </c>
      <c r="L104" s="5" t="s">
        <v>28</v>
      </c>
    </row>
    <row r="105" spans="1:12" x14ac:dyDescent="0.25">
      <c r="A105" s="5">
        <v>104</v>
      </c>
      <c r="B105" s="6">
        <v>59000</v>
      </c>
      <c r="C105" s="4" t="s">
        <v>29</v>
      </c>
      <c r="D105" s="4">
        <v>20</v>
      </c>
      <c r="E105" s="4" t="s">
        <v>31</v>
      </c>
      <c r="F105" s="4" t="s">
        <v>43</v>
      </c>
      <c r="G105" s="4" t="s">
        <v>22</v>
      </c>
      <c r="H105" s="4">
        <v>28</v>
      </c>
      <c r="I105" s="4">
        <v>0</v>
      </c>
      <c r="J105" s="4" t="s">
        <v>22</v>
      </c>
      <c r="K105" s="7" t="s">
        <v>93</v>
      </c>
      <c r="L105" s="5" t="s">
        <v>25</v>
      </c>
    </row>
    <row r="106" spans="1:12" x14ac:dyDescent="0.25">
      <c r="A106" s="5">
        <v>105</v>
      </c>
      <c r="B106" s="6">
        <v>93250</v>
      </c>
      <c r="C106" s="4" t="s">
        <v>18</v>
      </c>
      <c r="D106" s="4">
        <v>58</v>
      </c>
      <c r="E106" s="4" t="s">
        <v>46</v>
      </c>
      <c r="F106" s="4" t="s">
        <v>48</v>
      </c>
      <c r="G106" s="4" t="s">
        <v>22</v>
      </c>
      <c r="H106" s="4">
        <v>40</v>
      </c>
      <c r="I106" s="4">
        <v>5</v>
      </c>
      <c r="J106" s="4" t="s">
        <v>22</v>
      </c>
      <c r="K106" s="7" t="s">
        <v>93</v>
      </c>
      <c r="L106" s="5" t="s">
        <v>24</v>
      </c>
    </row>
    <row r="107" spans="1:12" x14ac:dyDescent="0.25">
      <c r="A107" s="5">
        <v>106</v>
      </c>
      <c r="B107" s="6">
        <v>95314</v>
      </c>
      <c r="C107" s="4" t="s">
        <v>29</v>
      </c>
      <c r="D107" s="4">
        <v>37</v>
      </c>
      <c r="E107" s="4" t="s">
        <v>19</v>
      </c>
      <c r="F107" s="4" t="s">
        <v>27</v>
      </c>
      <c r="G107" s="4" t="s">
        <v>22</v>
      </c>
      <c r="H107" s="4">
        <v>40</v>
      </c>
      <c r="I107" s="4">
        <v>15</v>
      </c>
      <c r="J107" s="4" t="s">
        <v>22</v>
      </c>
      <c r="K107" s="7" t="s">
        <v>95</v>
      </c>
      <c r="L107" s="5" t="s">
        <v>25</v>
      </c>
    </row>
    <row r="108" spans="1:12" x14ac:dyDescent="0.25">
      <c r="A108" s="5">
        <v>107</v>
      </c>
      <c r="B108" s="6">
        <v>189000</v>
      </c>
      <c r="C108" s="4" t="s">
        <v>18</v>
      </c>
      <c r="D108" s="4">
        <v>20</v>
      </c>
      <c r="E108" s="4" t="s">
        <v>42</v>
      </c>
      <c r="F108" s="4" t="s">
        <v>27</v>
      </c>
      <c r="G108" s="4" t="s">
        <v>21</v>
      </c>
      <c r="H108" s="4">
        <v>57</v>
      </c>
      <c r="I108" s="4">
        <v>10</v>
      </c>
      <c r="J108" s="4" t="s">
        <v>21</v>
      </c>
      <c r="K108" s="7" t="s">
        <v>93</v>
      </c>
      <c r="L108" s="5" t="s">
        <v>24</v>
      </c>
    </row>
    <row r="109" spans="1:12" x14ac:dyDescent="0.25">
      <c r="A109" s="5">
        <v>108</v>
      </c>
      <c r="B109" s="6">
        <v>96997</v>
      </c>
      <c r="C109" s="4" t="s">
        <v>18</v>
      </c>
      <c r="D109" s="4">
        <v>36</v>
      </c>
      <c r="E109" s="4" t="s">
        <v>31</v>
      </c>
      <c r="F109" s="4" t="s">
        <v>32</v>
      </c>
      <c r="G109" s="4" t="s">
        <v>22</v>
      </c>
      <c r="H109" s="4">
        <v>40</v>
      </c>
      <c r="I109" s="4">
        <v>5</v>
      </c>
      <c r="J109" s="4" t="s">
        <v>22</v>
      </c>
      <c r="K109" s="7" t="s">
        <v>94</v>
      </c>
      <c r="L109" s="5" t="s">
        <v>39</v>
      </c>
    </row>
    <row r="110" spans="1:12" x14ac:dyDescent="0.25">
      <c r="A110" s="5">
        <v>109</v>
      </c>
      <c r="B110" s="6">
        <v>145000</v>
      </c>
      <c r="C110" s="4" t="s">
        <v>18</v>
      </c>
      <c r="D110" s="4">
        <v>61</v>
      </c>
      <c r="E110" s="4" t="s">
        <v>19</v>
      </c>
      <c r="F110" s="4" t="s">
        <v>47</v>
      </c>
      <c r="G110" s="4" t="s">
        <v>21</v>
      </c>
      <c r="H110" s="4">
        <v>44</v>
      </c>
      <c r="I110" s="4">
        <v>60</v>
      </c>
      <c r="J110" s="4" t="s">
        <v>22</v>
      </c>
      <c r="K110" s="7" t="s">
        <v>94</v>
      </c>
      <c r="L110" s="5" t="s">
        <v>28</v>
      </c>
    </row>
    <row r="111" spans="1:12" x14ac:dyDescent="0.25">
      <c r="A111" s="5">
        <v>110</v>
      </c>
      <c r="B111" s="6">
        <v>97351</v>
      </c>
      <c r="C111" s="4" t="s">
        <v>29</v>
      </c>
      <c r="D111" s="4">
        <v>38</v>
      </c>
      <c r="E111" s="4" t="s">
        <v>50</v>
      </c>
      <c r="F111" s="4" t="s">
        <v>32</v>
      </c>
      <c r="G111" s="4" t="s">
        <v>22</v>
      </c>
      <c r="H111" s="4">
        <v>20</v>
      </c>
      <c r="I111" s="4">
        <v>5</v>
      </c>
      <c r="J111" s="4" t="s">
        <v>22</v>
      </c>
      <c r="K111" s="7" t="s">
        <v>94</v>
      </c>
      <c r="L111" s="5" t="s">
        <v>28</v>
      </c>
    </row>
    <row r="112" spans="1:12" x14ac:dyDescent="0.25">
      <c r="A112" s="5">
        <v>111</v>
      </c>
      <c r="B112" s="6">
        <v>79000</v>
      </c>
      <c r="C112" s="4" t="s">
        <v>18</v>
      </c>
      <c r="D112" s="4">
        <v>20</v>
      </c>
      <c r="E112" s="4" t="s">
        <v>26</v>
      </c>
      <c r="F112" s="4" t="s">
        <v>27</v>
      </c>
      <c r="G112" s="4" t="s">
        <v>22</v>
      </c>
      <c r="H112" s="4">
        <v>110</v>
      </c>
      <c r="I112" s="4">
        <v>0</v>
      </c>
      <c r="J112" s="4" t="s">
        <v>21</v>
      </c>
      <c r="K112" s="7" t="s">
        <v>95</v>
      </c>
      <c r="L112" s="5" t="s">
        <v>28</v>
      </c>
    </row>
    <row r="113" spans="1:12" x14ac:dyDescent="0.25">
      <c r="A113" s="5">
        <v>112</v>
      </c>
      <c r="B113" s="6">
        <v>80000</v>
      </c>
      <c r="C113" s="4" t="s">
        <v>18</v>
      </c>
      <c r="D113" s="4">
        <v>32</v>
      </c>
      <c r="E113" s="4" t="s">
        <v>26</v>
      </c>
      <c r="F113" s="4" t="s">
        <v>20</v>
      </c>
      <c r="G113" s="4" t="s">
        <v>21</v>
      </c>
      <c r="H113" s="4">
        <v>102</v>
      </c>
      <c r="I113" s="4">
        <v>20</v>
      </c>
      <c r="J113" s="4" t="s">
        <v>22</v>
      </c>
      <c r="K113" s="7" t="s">
        <v>93</v>
      </c>
      <c r="L113" s="5" t="s">
        <v>28</v>
      </c>
    </row>
    <row r="114" spans="1:12" x14ac:dyDescent="0.25">
      <c r="A114" s="5">
        <v>113</v>
      </c>
      <c r="B114" s="6">
        <v>155000</v>
      </c>
      <c r="C114" s="4" t="s">
        <v>18</v>
      </c>
      <c r="D114" s="4">
        <v>44</v>
      </c>
      <c r="E114" s="4" t="s">
        <v>50</v>
      </c>
      <c r="F114" s="4" t="s">
        <v>27</v>
      </c>
      <c r="G114" s="4" t="s">
        <v>22</v>
      </c>
      <c r="H114" s="5">
        <v>59</v>
      </c>
      <c r="I114" s="4">
        <v>15</v>
      </c>
      <c r="J114" s="4" t="s">
        <v>21</v>
      </c>
      <c r="K114" s="7" t="s">
        <v>94</v>
      </c>
      <c r="L114" s="5" t="s">
        <v>39</v>
      </c>
    </row>
    <row r="115" spans="1:12" x14ac:dyDescent="0.25">
      <c r="A115" s="5">
        <v>114</v>
      </c>
      <c r="B115" s="6">
        <v>102983</v>
      </c>
      <c r="C115" s="4" t="s">
        <v>18</v>
      </c>
      <c r="D115" s="4">
        <v>37</v>
      </c>
      <c r="E115" s="4" t="s">
        <v>31</v>
      </c>
      <c r="F115" s="4" t="s">
        <v>27</v>
      </c>
      <c r="G115" s="4" t="s">
        <v>21</v>
      </c>
      <c r="H115" s="4">
        <v>111</v>
      </c>
      <c r="I115" s="4">
        <v>15</v>
      </c>
      <c r="J115" s="4" t="s">
        <v>21</v>
      </c>
      <c r="K115" s="7" t="s">
        <v>93</v>
      </c>
      <c r="L115" s="5" t="s">
        <v>25</v>
      </c>
    </row>
    <row r="116" spans="1:12" x14ac:dyDescent="0.25">
      <c r="A116" s="5">
        <v>115</v>
      </c>
      <c r="B116" s="6">
        <v>97321</v>
      </c>
      <c r="C116" s="4" t="s">
        <v>29</v>
      </c>
      <c r="D116" s="4">
        <v>29</v>
      </c>
      <c r="E116" s="4" t="s">
        <v>46</v>
      </c>
      <c r="F116" s="4" t="s">
        <v>32</v>
      </c>
      <c r="G116" s="4" t="s">
        <v>21</v>
      </c>
      <c r="H116" s="4">
        <v>106</v>
      </c>
      <c r="I116" s="4">
        <v>0</v>
      </c>
      <c r="J116" s="4" t="s">
        <v>21</v>
      </c>
      <c r="K116" s="7" t="s">
        <v>93</v>
      </c>
      <c r="L116" s="5" t="s">
        <v>24</v>
      </c>
    </row>
    <row r="117" spans="1:12" x14ac:dyDescent="0.25">
      <c r="A117" s="5">
        <v>116</v>
      </c>
      <c r="B117" s="6">
        <v>93448</v>
      </c>
      <c r="C117" s="4" t="s">
        <v>29</v>
      </c>
      <c r="D117" s="4">
        <v>60</v>
      </c>
      <c r="E117" s="4" t="s">
        <v>31</v>
      </c>
      <c r="F117" s="4" t="s">
        <v>45</v>
      </c>
      <c r="G117" s="4" t="s">
        <v>21</v>
      </c>
      <c r="H117" s="4">
        <v>61</v>
      </c>
      <c r="I117" s="4">
        <v>50</v>
      </c>
      <c r="J117" s="4" t="s">
        <v>22</v>
      </c>
      <c r="K117" s="7" t="s">
        <v>93</v>
      </c>
      <c r="L117" s="5" t="s">
        <v>28</v>
      </c>
    </row>
    <row r="118" spans="1:12" x14ac:dyDescent="0.25">
      <c r="A118" s="5">
        <v>117</v>
      </c>
      <c r="B118" s="6">
        <v>98305</v>
      </c>
      <c r="C118" s="4" t="s">
        <v>29</v>
      </c>
      <c r="D118" s="4">
        <v>53</v>
      </c>
      <c r="E118" s="4" t="s">
        <v>36</v>
      </c>
      <c r="F118" s="4" t="s">
        <v>48</v>
      </c>
      <c r="G118" s="4" t="s">
        <v>22</v>
      </c>
      <c r="H118" s="4">
        <v>126</v>
      </c>
      <c r="I118" s="4">
        <v>50</v>
      </c>
      <c r="J118" s="4" t="s">
        <v>22</v>
      </c>
      <c r="K118" s="7" t="s">
        <v>94</v>
      </c>
      <c r="L118" s="5" t="s">
        <v>25</v>
      </c>
    </row>
    <row r="119" spans="1:12" x14ac:dyDescent="0.25">
      <c r="A119" s="5">
        <v>118</v>
      </c>
      <c r="B119" s="6">
        <v>95818</v>
      </c>
      <c r="C119" s="4" t="s">
        <v>29</v>
      </c>
      <c r="D119" s="4">
        <v>41</v>
      </c>
      <c r="E119" s="4" t="s">
        <v>31</v>
      </c>
      <c r="F119" s="4" t="s">
        <v>33</v>
      </c>
      <c r="G119" s="4" t="s">
        <v>22</v>
      </c>
      <c r="H119" s="4">
        <v>16</v>
      </c>
      <c r="I119" s="4">
        <v>5</v>
      </c>
      <c r="J119" s="4" t="s">
        <v>21</v>
      </c>
      <c r="K119" s="7" t="s">
        <v>93</v>
      </c>
      <c r="L119" s="5" t="s">
        <v>28</v>
      </c>
    </row>
    <row r="120" spans="1:12" x14ac:dyDescent="0.25">
      <c r="A120" s="5">
        <v>119</v>
      </c>
      <c r="B120" s="6">
        <v>75000</v>
      </c>
      <c r="C120" s="4" t="s">
        <v>29</v>
      </c>
      <c r="D120" s="4">
        <v>39</v>
      </c>
      <c r="E120" s="4" t="s">
        <v>19</v>
      </c>
      <c r="F120" s="4" t="s">
        <v>27</v>
      </c>
      <c r="G120" s="4" t="s">
        <v>22</v>
      </c>
      <c r="H120" s="4">
        <v>31</v>
      </c>
      <c r="I120" s="4">
        <v>0</v>
      </c>
      <c r="J120" s="4" t="s">
        <v>21</v>
      </c>
      <c r="K120" s="7" t="s">
        <v>93</v>
      </c>
      <c r="L120" s="5" t="s">
        <v>39</v>
      </c>
    </row>
    <row r="121" spans="1:12" x14ac:dyDescent="0.25">
      <c r="A121" s="5">
        <v>120</v>
      </c>
      <c r="B121" s="6">
        <v>97176</v>
      </c>
      <c r="C121" s="4" t="s">
        <v>18</v>
      </c>
      <c r="D121" s="4">
        <v>44</v>
      </c>
      <c r="E121" s="4" t="s">
        <v>42</v>
      </c>
      <c r="F121" s="4" t="s">
        <v>33</v>
      </c>
      <c r="G121" s="4" t="s">
        <v>21</v>
      </c>
      <c r="H121" s="4">
        <v>41</v>
      </c>
      <c r="I121" s="4">
        <v>5</v>
      </c>
      <c r="J121" s="4" t="s">
        <v>21</v>
      </c>
      <c r="K121" s="7" t="s">
        <v>94</v>
      </c>
      <c r="L121" s="5" t="s">
        <v>24</v>
      </c>
    </row>
    <row r="122" spans="1:12" x14ac:dyDescent="0.25">
      <c r="A122" s="5">
        <v>121</v>
      </c>
      <c r="B122" s="6">
        <v>94675</v>
      </c>
      <c r="C122" s="4" t="s">
        <v>29</v>
      </c>
      <c r="D122" s="4">
        <v>45</v>
      </c>
      <c r="E122" s="4" t="s">
        <v>42</v>
      </c>
      <c r="F122" s="4" t="s">
        <v>33</v>
      </c>
      <c r="G122" s="4" t="s">
        <v>22</v>
      </c>
      <c r="H122" s="4">
        <v>40</v>
      </c>
      <c r="I122" s="4">
        <v>5</v>
      </c>
      <c r="J122" s="4" t="s">
        <v>22</v>
      </c>
      <c r="K122" s="7" t="s">
        <v>93</v>
      </c>
      <c r="L122" s="5" t="s">
        <v>24</v>
      </c>
    </row>
    <row r="123" spans="1:12" x14ac:dyDescent="0.25">
      <c r="A123" s="5">
        <v>122</v>
      </c>
      <c r="B123" s="6">
        <v>101413</v>
      </c>
      <c r="C123" s="4" t="s">
        <v>18</v>
      </c>
      <c r="D123" s="4">
        <v>45</v>
      </c>
      <c r="E123" s="4" t="s">
        <v>31</v>
      </c>
      <c r="F123" s="4" t="s">
        <v>33</v>
      </c>
      <c r="G123" s="4" t="s">
        <v>21</v>
      </c>
      <c r="H123" s="4">
        <v>104</v>
      </c>
      <c r="I123" s="4">
        <v>15</v>
      </c>
      <c r="J123" s="4" t="s">
        <v>22</v>
      </c>
      <c r="K123" s="7" t="s">
        <v>94</v>
      </c>
      <c r="L123" s="5" t="s">
        <v>25</v>
      </c>
    </row>
    <row r="124" spans="1:12" x14ac:dyDescent="0.25">
      <c r="A124" s="5">
        <v>123</v>
      </c>
      <c r="B124" s="6">
        <v>72000</v>
      </c>
      <c r="C124" s="4" t="s">
        <v>29</v>
      </c>
      <c r="D124" s="4">
        <v>36</v>
      </c>
      <c r="E124" s="4" t="s">
        <v>26</v>
      </c>
      <c r="F124" s="4" t="s">
        <v>27</v>
      </c>
      <c r="G124" s="4" t="s">
        <v>22</v>
      </c>
      <c r="H124" s="4">
        <v>123</v>
      </c>
      <c r="I124" s="4">
        <v>10</v>
      </c>
      <c r="J124" s="4" t="s">
        <v>22</v>
      </c>
      <c r="K124" s="7" t="s">
        <v>93</v>
      </c>
      <c r="L124" s="5" t="s">
        <v>39</v>
      </c>
    </row>
    <row r="125" spans="1:12" x14ac:dyDescent="0.25">
      <c r="A125" s="5">
        <v>124</v>
      </c>
      <c r="B125" s="6">
        <v>55000</v>
      </c>
      <c r="C125" s="4" t="s">
        <v>18</v>
      </c>
      <c r="D125" s="4">
        <v>24</v>
      </c>
      <c r="E125" s="4" t="s">
        <v>19</v>
      </c>
      <c r="F125" s="4" t="s">
        <v>43</v>
      </c>
      <c r="G125" s="4" t="s">
        <v>21</v>
      </c>
      <c r="H125" s="4">
        <v>20</v>
      </c>
      <c r="I125" s="4">
        <v>0</v>
      </c>
      <c r="J125" s="4" t="s">
        <v>22</v>
      </c>
      <c r="K125" s="7" t="s">
        <v>95</v>
      </c>
      <c r="L125" s="5" t="s">
        <v>28</v>
      </c>
    </row>
    <row r="126" spans="1:12" x14ac:dyDescent="0.25">
      <c r="A126" s="5">
        <v>125</v>
      </c>
      <c r="B126" s="6">
        <v>96073</v>
      </c>
      <c r="C126" s="4" t="s">
        <v>29</v>
      </c>
      <c r="D126" s="4">
        <v>34</v>
      </c>
      <c r="E126" s="4" t="s">
        <v>26</v>
      </c>
      <c r="F126" s="4" t="s">
        <v>20</v>
      </c>
      <c r="G126" s="4" t="s">
        <v>21</v>
      </c>
      <c r="H126" s="4">
        <v>45</v>
      </c>
      <c r="I126" s="4">
        <v>20</v>
      </c>
      <c r="J126" s="4" t="s">
        <v>21</v>
      </c>
      <c r="K126" s="7" t="s">
        <v>94</v>
      </c>
      <c r="L126" s="5" t="s">
        <v>28</v>
      </c>
    </row>
    <row r="127" spans="1:12" x14ac:dyDescent="0.25">
      <c r="A127" s="5">
        <v>126</v>
      </c>
      <c r="B127" s="6">
        <v>96509</v>
      </c>
      <c r="C127" s="4" t="s">
        <v>29</v>
      </c>
      <c r="D127" s="4">
        <v>52</v>
      </c>
      <c r="E127" s="4" t="s">
        <v>36</v>
      </c>
      <c r="F127" s="4" t="s">
        <v>45</v>
      </c>
      <c r="G127" s="4" t="s">
        <v>21</v>
      </c>
      <c r="H127" s="4">
        <v>101</v>
      </c>
      <c r="I127" s="4">
        <v>5</v>
      </c>
      <c r="J127" s="4" t="s">
        <v>22</v>
      </c>
      <c r="K127" s="7" t="s">
        <v>93</v>
      </c>
      <c r="L127" s="5" t="s">
        <v>39</v>
      </c>
    </row>
    <row r="128" spans="1:12" x14ac:dyDescent="0.25">
      <c r="A128" s="5">
        <v>127</v>
      </c>
      <c r="B128" s="6">
        <v>94600</v>
      </c>
      <c r="C128" s="4" t="s">
        <v>18</v>
      </c>
      <c r="D128" s="4">
        <v>33</v>
      </c>
      <c r="E128" s="4" t="s">
        <v>31</v>
      </c>
      <c r="F128" s="4" t="s">
        <v>27</v>
      </c>
      <c r="G128" s="4" t="s">
        <v>22</v>
      </c>
      <c r="H128" s="4">
        <v>30</v>
      </c>
      <c r="I128" s="4">
        <v>5</v>
      </c>
      <c r="J128" s="4" t="s">
        <v>21</v>
      </c>
      <c r="K128" s="7" t="s">
        <v>94</v>
      </c>
      <c r="L128" s="5" t="s">
        <v>28</v>
      </c>
    </row>
    <row r="129" spans="1:12" x14ac:dyDescent="0.25">
      <c r="A129" s="5">
        <v>128</v>
      </c>
      <c r="B129" s="6">
        <v>100846</v>
      </c>
      <c r="C129" s="4" t="s">
        <v>29</v>
      </c>
      <c r="D129" s="4">
        <v>37</v>
      </c>
      <c r="E129" s="4" t="s">
        <v>19</v>
      </c>
      <c r="F129" s="4" t="s">
        <v>27</v>
      </c>
      <c r="G129" s="4" t="s">
        <v>21</v>
      </c>
      <c r="H129" s="4">
        <v>30</v>
      </c>
      <c r="I129" s="4">
        <v>35</v>
      </c>
      <c r="J129" s="4" t="s">
        <v>21</v>
      </c>
      <c r="K129" s="7" t="s">
        <v>93</v>
      </c>
      <c r="L129" s="5" t="s">
        <v>28</v>
      </c>
    </row>
    <row r="130" spans="1:12" x14ac:dyDescent="0.25">
      <c r="A130" s="5">
        <v>129</v>
      </c>
      <c r="B130" s="6">
        <v>58000</v>
      </c>
      <c r="C130" s="4" t="s">
        <v>18</v>
      </c>
      <c r="D130" s="4">
        <v>19</v>
      </c>
      <c r="E130" s="4" t="s">
        <v>26</v>
      </c>
      <c r="F130" s="5" t="s">
        <v>20</v>
      </c>
      <c r="G130" s="4" t="s">
        <v>21</v>
      </c>
      <c r="H130" s="4">
        <v>32</v>
      </c>
      <c r="I130" s="4">
        <v>0</v>
      </c>
      <c r="J130" s="4" t="s">
        <v>21</v>
      </c>
      <c r="K130" s="7" t="s">
        <v>93</v>
      </c>
      <c r="L130" s="5" t="s">
        <v>28</v>
      </c>
    </row>
    <row r="131" spans="1:12" x14ac:dyDescent="0.25">
      <c r="A131" s="5">
        <v>130</v>
      </c>
      <c r="B131" s="6">
        <v>54000</v>
      </c>
      <c r="C131" s="4" t="s">
        <v>29</v>
      </c>
      <c r="D131" s="4">
        <v>42</v>
      </c>
      <c r="E131" s="4" t="s">
        <v>31</v>
      </c>
      <c r="F131" s="4" t="s">
        <v>43</v>
      </c>
      <c r="G131" s="4" t="s">
        <v>22</v>
      </c>
      <c r="H131" s="4">
        <v>47</v>
      </c>
      <c r="I131" s="4">
        <v>0</v>
      </c>
      <c r="J131" s="4" t="s">
        <v>22</v>
      </c>
      <c r="K131" s="7" t="s">
        <v>93</v>
      </c>
      <c r="L131" s="5" t="s">
        <v>28</v>
      </c>
    </row>
    <row r="132" spans="1:12" x14ac:dyDescent="0.25">
      <c r="A132" s="5">
        <v>131</v>
      </c>
      <c r="B132" s="6">
        <v>95297</v>
      </c>
      <c r="C132" s="4" t="s">
        <v>29</v>
      </c>
      <c r="D132" s="4">
        <v>49</v>
      </c>
      <c r="E132" s="4" t="s">
        <v>19</v>
      </c>
      <c r="F132" s="4" t="s">
        <v>33</v>
      </c>
      <c r="G132" s="4" t="s">
        <v>21</v>
      </c>
      <c r="H132" s="4">
        <v>59</v>
      </c>
      <c r="I132" s="4">
        <v>50</v>
      </c>
      <c r="J132" s="4" t="s">
        <v>21</v>
      </c>
      <c r="K132" s="7" t="s">
        <v>94</v>
      </c>
      <c r="L132" s="5" t="s">
        <v>28</v>
      </c>
    </row>
    <row r="133" spans="1:12" x14ac:dyDescent="0.25">
      <c r="A133" s="5">
        <v>132</v>
      </c>
      <c r="B133" s="6">
        <v>88887</v>
      </c>
      <c r="C133" s="4" t="s">
        <v>29</v>
      </c>
      <c r="D133" s="4">
        <v>42</v>
      </c>
      <c r="E133" s="4" t="s">
        <v>26</v>
      </c>
      <c r="F133" s="4" t="s">
        <v>32</v>
      </c>
      <c r="G133" s="4" t="s">
        <v>21</v>
      </c>
      <c r="H133" s="4">
        <v>59</v>
      </c>
      <c r="I133" s="4">
        <v>20</v>
      </c>
      <c r="J133" s="4" t="s">
        <v>21</v>
      </c>
      <c r="K133" s="7" t="s">
        <v>93</v>
      </c>
      <c r="L133" s="5" t="s">
        <v>28</v>
      </c>
    </row>
    <row r="134" spans="1:12" x14ac:dyDescent="0.25">
      <c r="A134" s="5">
        <v>133</v>
      </c>
      <c r="B134" s="6">
        <v>230000</v>
      </c>
      <c r="C134" s="4" t="s">
        <v>18</v>
      </c>
      <c r="D134" s="4">
        <v>40</v>
      </c>
      <c r="E134" s="4" t="s">
        <v>42</v>
      </c>
      <c r="F134" s="4" t="s">
        <v>32</v>
      </c>
      <c r="G134" s="4" t="s">
        <v>21</v>
      </c>
      <c r="H134" s="4">
        <v>216</v>
      </c>
      <c r="I134" s="4">
        <v>45</v>
      </c>
      <c r="J134" s="4" t="s">
        <v>22</v>
      </c>
      <c r="K134" s="7" t="s">
        <v>93</v>
      </c>
      <c r="L134" s="5" t="s">
        <v>39</v>
      </c>
    </row>
    <row r="135" spans="1:12" x14ac:dyDescent="0.25">
      <c r="A135" s="5">
        <v>134</v>
      </c>
      <c r="B135" s="6">
        <v>97000</v>
      </c>
      <c r="C135" s="4" t="s">
        <v>18</v>
      </c>
      <c r="D135" s="4">
        <v>32</v>
      </c>
      <c r="E135" s="4" t="s">
        <v>26</v>
      </c>
      <c r="F135" s="4" t="s">
        <v>32</v>
      </c>
      <c r="G135" s="4" t="s">
        <v>21</v>
      </c>
      <c r="H135" s="4">
        <v>58</v>
      </c>
      <c r="I135" s="4">
        <v>20</v>
      </c>
      <c r="J135" s="4" t="s">
        <v>21</v>
      </c>
      <c r="K135" s="7" t="s">
        <v>93</v>
      </c>
      <c r="L135" s="5" t="s">
        <v>24</v>
      </c>
    </row>
    <row r="136" spans="1:12" x14ac:dyDescent="0.25">
      <c r="A136" s="5">
        <v>135</v>
      </c>
      <c r="B136" s="6">
        <v>58000</v>
      </c>
      <c r="C136" s="4" t="s">
        <v>29</v>
      </c>
      <c r="D136" s="4">
        <v>34</v>
      </c>
      <c r="E136" s="4" t="s">
        <v>26</v>
      </c>
      <c r="F136" s="4" t="s">
        <v>78</v>
      </c>
      <c r="G136" s="4" t="s">
        <v>21</v>
      </c>
      <c r="H136" s="4">
        <v>113</v>
      </c>
      <c r="I136" s="4">
        <v>10</v>
      </c>
      <c r="J136" s="4" t="s">
        <v>22</v>
      </c>
      <c r="K136" s="7" t="s">
        <v>93</v>
      </c>
      <c r="L136" s="5" t="s">
        <v>28</v>
      </c>
    </row>
    <row r="137" spans="1:12" x14ac:dyDescent="0.25">
      <c r="A137" s="5">
        <v>136</v>
      </c>
      <c r="B137" s="6">
        <v>96691</v>
      </c>
      <c r="C137" s="4" t="s">
        <v>29</v>
      </c>
      <c r="D137" s="4">
        <v>40</v>
      </c>
      <c r="E137" s="4" t="s">
        <v>31</v>
      </c>
      <c r="F137" s="4" t="s">
        <v>33</v>
      </c>
      <c r="G137" s="4" t="s">
        <v>21</v>
      </c>
      <c r="H137" s="4">
        <v>20</v>
      </c>
      <c r="I137" s="4">
        <v>5</v>
      </c>
      <c r="J137" s="4" t="s">
        <v>22</v>
      </c>
      <c r="K137" s="7" t="s">
        <v>94</v>
      </c>
      <c r="L137" s="5" t="s">
        <v>24</v>
      </c>
    </row>
    <row r="138" spans="1:12" x14ac:dyDescent="0.25">
      <c r="A138" s="5">
        <v>137</v>
      </c>
      <c r="B138" s="6">
        <v>100267</v>
      </c>
      <c r="C138" s="4" t="s">
        <v>29</v>
      </c>
      <c r="D138" s="4">
        <v>49</v>
      </c>
      <c r="E138" s="4" t="s">
        <v>19</v>
      </c>
      <c r="F138" s="4" t="s">
        <v>33</v>
      </c>
      <c r="G138" s="4" t="s">
        <v>22</v>
      </c>
      <c r="H138" s="4">
        <v>71</v>
      </c>
      <c r="I138" s="4">
        <v>35</v>
      </c>
      <c r="J138" s="4" t="s">
        <v>22</v>
      </c>
      <c r="K138" s="7" t="s">
        <v>95</v>
      </c>
      <c r="L138" s="5" t="s">
        <v>28</v>
      </c>
    </row>
    <row r="139" spans="1:12" x14ac:dyDescent="0.25">
      <c r="A139" s="5">
        <v>138</v>
      </c>
      <c r="B139" s="6">
        <v>102770</v>
      </c>
      <c r="C139" s="4" t="s">
        <v>18</v>
      </c>
      <c r="D139" s="4">
        <v>33</v>
      </c>
      <c r="E139" s="4" t="s">
        <v>19</v>
      </c>
      <c r="F139" s="4" t="s">
        <v>32</v>
      </c>
      <c r="G139" s="4" t="s">
        <v>22</v>
      </c>
      <c r="H139" s="4">
        <v>77</v>
      </c>
      <c r="I139" s="4">
        <v>35</v>
      </c>
      <c r="J139" s="4" t="s">
        <v>21</v>
      </c>
      <c r="K139" s="7" t="s">
        <v>93</v>
      </c>
      <c r="L139" s="5" t="s">
        <v>24</v>
      </c>
    </row>
    <row r="140" spans="1:12" x14ac:dyDescent="0.25">
      <c r="A140" s="5">
        <v>139</v>
      </c>
      <c r="B140" s="6">
        <v>100345</v>
      </c>
      <c r="C140" s="4" t="s">
        <v>18</v>
      </c>
      <c r="D140" s="4">
        <v>40</v>
      </c>
      <c r="E140" s="4" t="s">
        <v>19</v>
      </c>
      <c r="F140" s="4" t="s">
        <v>27</v>
      </c>
      <c r="G140" s="4" t="s">
        <v>21</v>
      </c>
      <c r="H140" s="4">
        <v>70</v>
      </c>
      <c r="I140" s="4">
        <v>35</v>
      </c>
      <c r="J140" s="4" t="s">
        <v>21</v>
      </c>
      <c r="K140" s="7" t="s">
        <v>93</v>
      </c>
      <c r="L140" s="5" t="s">
        <v>24</v>
      </c>
    </row>
    <row r="141" spans="1:12" x14ac:dyDescent="0.25">
      <c r="A141" s="5">
        <v>140</v>
      </c>
      <c r="B141" s="6">
        <v>180000</v>
      </c>
      <c r="C141" s="4" t="s">
        <v>18</v>
      </c>
      <c r="D141" s="4">
        <v>51</v>
      </c>
      <c r="E141" s="4" t="s">
        <v>42</v>
      </c>
      <c r="F141" s="4" t="s">
        <v>37</v>
      </c>
      <c r="G141" s="4" t="s">
        <v>21</v>
      </c>
      <c r="H141" s="4">
        <v>61</v>
      </c>
      <c r="I141" s="4">
        <v>50</v>
      </c>
      <c r="J141" s="4" t="s">
        <v>21</v>
      </c>
      <c r="K141" s="7" t="s">
        <v>93</v>
      </c>
      <c r="L141" s="5" t="s">
        <v>24</v>
      </c>
    </row>
    <row r="142" spans="1:12" x14ac:dyDescent="0.25">
      <c r="A142" s="5">
        <v>141</v>
      </c>
      <c r="B142" s="6">
        <v>98673</v>
      </c>
      <c r="C142" s="4" t="s">
        <v>29</v>
      </c>
      <c r="D142" s="4">
        <v>53</v>
      </c>
      <c r="E142" s="4" t="s">
        <v>42</v>
      </c>
      <c r="F142" s="4" t="s">
        <v>33</v>
      </c>
      <c r="G142" s="4" t="s">
        <v>21</v>
      </c>
      <c r="H142" s="4">
        <v>30</v>
      </c>
      <c r="I142" s="4">
        <v>5</v>
      </c>
      <c r="J142" s="4" t="s">
        <v>22</v>
      </c>
      <c r="K142" s="7" t="s">
        <v>93</v>
      </c>
      <c r="L142" s="5" t="s">
        <v>28</v>
      </c>
    </row>
    <row r="143" spans="1:12" x14ac:dyDescent="0.25">
      <c r="A143" s="5">
        <v>142</v>
      </c>
      <c r="B143" s="6">
        <v>95000</v>
      </c>
      <c r="C143" s="4" t="s">
        <v>18</v>
      </c>
      <c r="D143" s="4">
        <v>28</v>
      </c>
      <c r="E143" s="4" t="s">
        <v>26</v>
      </c>
      <c r="F143" s="4" t="s">
        <v>27</v>
      </c>
      <c r="G143" s="4" t="s">
        <v>21</v>
      </c>
      <c r="H143" s="4">
        <v>70</v>
      </c>
      <c r="I143" s="4">
        <v>20</v>
      </c>
      <c r="J143" s="4" t="s">
        <v>21</v>
      </c>
      <c r="K143" s="7" t="s">
        <v>95</v>
      </c>
      <c r="L143" s="5" t="s">
        <v>24</v>
      </c>
    </row>
    <row r="144" spans="1:12" x14ac:dyDescent="0.25">
      <c r="A144" s="5">
        <v>143</v>
      </c>
      <c r="B144" s="6">
        <v>162000</v>
      </c>
      <c r="C144" s="4" t="s">
        <v>18</v>
      </c>
      <c r="D144" s="4">
        <v>35</v>
      </c>
      <c r="E144" s="4" t="s">
        <v>26</v>
      </c>
      <c r="F144" s="4" t="s">
        <v>33</v>
      </c>
      <c r="G144" s="4" t="s">
        <v>21</v>
      </c>
      <c r="H144" s="4">
        <v>95</v>
      </c>
      <c r="I144" s="4">
        <v>35</v>
      </c>
      <c r="J144" s="4" t="s">
        <v>21</v>
      </c>
      <c r="K144" s="7" t="s">
        <v>93</v>
      </c>
      <c r="L144" s="5" t="s">
        <v>28</v>
      </c>
    </row>
    <row r="145" spans="1:12" x14ac:dyDescent="0.25">
      <c r="A145" s="5">
        <v>144</v>
      </c>
      <c r="B145" s="6">
        <v>100601</v>
      </c>
      <c r="C145" s="4" t="s">
        <v>29</v>
      </c>
      <c r="D145" s="4">
        <v>31</v>
      </c>
      <c r="E145" s="4" t="s">
        <v>19</v>
      </c>
      <c r="F145" s="4" t="s">
        <v>33</v>
      </c>
      <c r="G145" s="4" t="s">
        <v>21</v>
      </c>
      <c r="H145" s="5">
        <v>100</v>
      </c>
      <c r="I145" s="4">
        <v>35</v>
      </c>
      <c r="J145" s="4" t="s">
        <v>22</v>
      </c>
      <c r="K145" s="7" t="s">
        <v>93</v>
      </c>
      <c r="L145" s="5" t="s">
        <v>24</v>
      </c>
    </row>
    <row r="146" spans="1:12" x14ac:dyDescent="0.25">
      <c r="A146" s="5">
        <v>145</v>
      </c>
      <c r="B146" s="6">
        <v>98853</v>
      </c>
      <c r="C146" s="4" t="s">
        <v>18</v>
      </c>
      <c r="D146" s="4">
        <v>46</v>
      </c>
      <c r="E146" s="4" t="s">
        <v>31</v>
      </c>
      <c r="F146" s="4" t="s">
        <v>33</v>
      </c>
      <c r="G146" s="4" t="s">
        <v>21</v>
      </c>
      <c r="H146" s="4">
        <v>30</v>
      </c>
      <c r="I146" s="4">
        <v>5</v>
      </c>
      <c r="J146" s="4" t="s">
        <v>22</v>
      </c>
      <c r="K146" s="7" t="s">
        <v>93</v>
      </c>
      <c r="L146" s="5" t="s">
        <v>28</v>
      </c>
    </row>
    <row r="147" spans="1:12" x14ac:dyDescent="0.25">
      <c r="A147" s="5">
        <v>146</v>
      </c>
      <c r="B147" s="6">
        <v>97756</v>
      </c>
      <c r="C147" s="4" t="s">
        <v>29</v>
      </c>
      <c r="D147" s="4">
        <v>42</v>
      </c>
      <c r="E147" s="4" t="s">
        <v>42</v>
      </c>
      <c r="F147" s="4" t="s">
        <v>27</v>
      </c>
      <c r="G147" s="4" t="s">
        <v>21</v>
      </c>
      <c r="H147" s="4">
        <v>64</v>
      </c>
      <c r="I147" s="4">
        <v>5</v>
      </c>
      <c r="J147" s="4" t="s">
        <v>21</v>
      </c>
      <c r="K147" s="7" t="s">
        <v>93</v>
      </c>
      <c r="L147" s="5" t="s">
        <v>28</v>
      </c>
    </row>
    <row r="148" spans="1:12" x14ac:dyDescent="0.25">
      <c r="A148" s="5">
        <v>147</v>
      </c>
      <c r="B148" s="6">
        <v>70000</v>
      </c>
      <c r="C148" s="4" t="s">
        <v>29</v>
      </c>
      <c r="D148" s="4">
        <v>43</v>
      </c>
      <c r="E148" s="4" t="s">
        <v>19</v>
      </c>
      <c r="F148" s="4" t="s">
        <v>45</v>
      </c>
      <c r="G148" s="4" t="s">
        <v>21</v>
      </c>
      <c r="H148" s="4">
        <v>124</v>
      </c>
      <c r="I148" s="4">
        <v>0</v>
      </c>
      <c r="J148" s="4" t="s">
        <v>22</v>
      </c>
      <c r="K148" s="7" t="s">
        <v>95</v>
      </c>
      <c r="L148" s="5" t="s">
        <v>25</v>
      </c>
    </row>
    <row r="149" spans="1:12" x14ac:dyDescent="0.25">
      <c r="A149" s="5">
        <v>148</v>
      </c>
      <c r="B149" s="6">
        <v>165000</v>
      </c>
      <c r="C149" s="4" t="s">
        <v>29</v>
      </c>
      <c r="D149" s="4">
        <v>39</v>
      </c>
      <c r="E149" s="4" t="s">
        <v>36</v>
      </c>
      <c r="F149" s="4" t="s">
        <v>27</v>
      </c>
      <c r="G149" s="4" t="s">
        <v>21</v>
      </c>
      <c r="H149" s="4">
        <v>55</v>
      </c>
      <c r="I149" s="4">
        <v>15</v>
      </c>
      <c r="J149" s="4" t="s">
        <v>21</v>
      </c>
      <c r="K149" s="7" t="s">
        <v>93</v>
      </c>
      <c r="L149" s="5" t="s">
        <v>24</v>
      </c>
    </row>
    <row r="150" spans="1:12" x14ac:dyDescent="0.25">
      <c r="A150" s="5">
        <v>149</v>
      </c>
      <c r="B150" s="6">
        <v>95570</v>
      </c>
      <c r="C150" s="4" t="s">
        <v>29</v>
      </c>
      <c r="D150" s="4">
        <v>52</v>
      </c>
      <c r="E150" s="4" t="s">
        <v>36</v>
      </c>
      <c r="F150" s="4" t="s">
        <v>48</v>
      </c>
      <c r="G150" s="4" t="s">
        <v>22</v>
      </c>
      <c r="H150" s="4">
        <v>38</v>
      </c>
      <c r="I150" s="4">
        <v>50</v>
      </c>
      <c r="J150" s="4" t="s">
        <v>22</v>
      </c>
      <c r="K150" s="7" t="s">
        <v>93</v>
      </c>
      <c r="L150" s="5" t="s">
        <v>28</v>
      </c>
    </row>
    <row r="151" spans="1:12" x14ac:dyDescent="0.25">
      <c r="A151" s="5">
        <v>150</v>
      </c>
      <c r="B151" s="6">
        <v>95838</v>
      </c>
      <c r="C151" s="4" t="s">
        <v>29</v>
      </c>
      <c r="D151" s="4">
        <v>35</v>
      </c>
      <c r="E151" s="4" t="s">
        <v>40</v>
      </c>
      <c r="F151" s="4" t="s">
        <v>33</v>
      </c>
      <c r="G151" s="4" t="s">
        <v>21</v>
      </c>
      <c r="H151" s="4">
        <v>121</v>
      </c>
      <c r="I151" s="4">
        <v>5</v>
      </c>
      <c r="J151" s="4" t="s">
        <v>22</v>
      </c>
      <c r="K151" s="7" t="s">
        <v>95</v>
      </c>
      <c r="L151" s="5" t="s">
        <v>28</v>
      </c>
    </row>
    <row r="152" spans="1:12" x14ac:dyDescent="0.25">
      <c r="K152" s="7"/>
    </row>
    <row r="153" spans="1:12" x14ac:dyDescent="0.25">
      <c r="K153" s="7"/>
    </row>
    <row r="154" spans="1:12" x14ac:dyDescent="0.25">
      <c r="K154" s="7"/>
    </row>
    <row r="155" spans="1:12" x14ac:dyDescent="0.25">
      <c r="K155" s="7"/>
    </row>
    <row r="156" spans="1:12" x14ac:dyDescent="0.25">
      <c r="H156" s="4"/>
      <c r="K156" s="7"/>
    </row>
    <row r="157" spans="1:12" x14ac:dyDescent="0.25">
      <c r="H157" s="4"/>
      <c r="K157" s="7"/>
    </row>
    <row r="158" spans="1:12" x14ac:dyDescent="0.25">
      <c r="H158" s="4"/>
      <c r="K158" s="7"/>
    </row>
    <row r="159" spans="1:12" x14ac:dyDescent="0.25">
      <c r="H159" s="4"/>
      <c r="K159" s="7"/>
    </row>
    <row r="160" spans="1:12" x14ac:dyDescent="0.25">
      <c r="H160" s="4"/>
      <c r="K160" s="7"/>
    </row>
    <row r="161" spans="8:11" x14ac:dyDescent="0.25">
      <c r="H161" s="4"/>
      <c r="K161" s="7"/>
    </row>
    <row r="162" spans="8:11" x14ac:dyDescent="0.25">
      <c r="H162" s="4"/>
      <c r="K162" s="7"/>
    </row>
    <row r="163" spans="8:11" x14ac:dyDescent="0.25">
      <c r="H163" s="4"/>
      <c r="K163" s="7"/>
    </row>
    <row r="164" spans="8:11" x14ac:dyDescent="0.25">
      <c r="H164" s="4"/>
      <c r="K164" s="7"/>
    </row>
    <row r="165" spans="8:11" x14ac:dyDescent="0.25">
      <c r="H165" s="4"/>
      <c r="K165" s="7"/>
    </row>
    <row r="166" spans="8:11" x14ac:dyDescent="0.25">
      <c r="H166" s="4"/>
      <c r="K166" s="7"/>
    </row>
    <row r="167" spans="8:11" x14ac:dyDescent="0.25">
      <c r="H167" s="4"/>
      <c r="K167" s="7"/>
    </row>
    <row r="168" spans="8:11" x14ac:dyDescent="0.25">
      <c r="H168" s="4"/>
      <c r="K168" s="7"/>
    </row>
    <row r="169" spans="8:11" x14ac:dyDescent="0.25">
      <c r="H169" s="4"/>
      <c r="K169" s="7"/>
    </row>
    <row r="170" spans="8:11" x14ac:dyDescent="0.25">
      <c r="H170" s="4"/>
      <c r="K170" s="7"/>
    </row>
    <row r="171" spans="8:11" x14ac:dyDescent="0.25">
      <c r="H171" s="4"/>
      <c r="K171" s="7"/>
    </row>
    <row r="172" spans="8:11" x14ac:dyDescent="0.25">
      <c r="H172" s="4"/>
      <c r="K172" s="7"/>
    </row>
    <row r="173" spans="8:11" x14ac:dyDescent="0.25">
      <c r="H173" s="4"/>
      <c r="K173" s="7"/>
    </row>
    <row r="174" spans="8:11" x14ac:dyDescent="0.25">
      <c r="H174" s="4"/>
      <c r="K174" s="7"/>
    </row>
    <row r="175" spans="8:11" x14ac:dyDescent="0.25">
      <c r="H175" s="4"/>
      <c r="K175" s="7"/>
    </row>
    <row r="176" spans="8:11" x14ac:dyDescent="0.25">
      <c r="H176" s="4"/>
      <c r="K176" s="7"/>
    </row>
    <row r="177" spans="8:11" x14ac:dyDescent="0.25">
      <c r="H177" s="4"/>
      <c r="K177" s="7"/>
    </row>
    <row r="178" spans="8:11" x14ac:dyDescent="0.25">
      <c r="H178" s="4"/>
      <c r="K178" s="7"/>
    </row>
    <row r="179" spans="8:11" x14ac:dyDescent="0.25">
      <c r="H179" s="4"/>
      <c r="K179" s="7"/>
    </row>
    <row r="180" spans="8:11" x14ac:dyDescent="0.25">
      <c r="H180" s="4"/>
      <c r="K180" s="7"/>
    </row>
    <row r="181" spans="8:11" x14ac:dyDescent="0.25">
      <c r="H181" s="4"/>
      <c r="K181" s="7"/>
    </row>
    <row r="182" spans="8:11" x14ac:dyDescent="0.25">
      <c r="H182" s="4"/>
      <c r="K182" s="7"/>
    </row>
    <row r="183" spans="8:11" x14ac:dyDescent="0.25">
      <c r="H183" s="4"/>
      <c r="K183" s="7"/>
    </row>
    <row r="184" spans="8:11" x14ac:dyDescent="0.25">
      <c r="H184" s="4"/>
      <c r="K184" s="7"/>
    </row>
    <row r="185" spans="8:11" x14ac:dyDescent="0.25">
      <c r="H185" s="5"/>
      <c r="K185" s="7"/>
    </row>
    <row r="186" spans="8:11" x14ac:dyDescent="0.25">
      <c r="H186" s="4"/>
      <c r="K186" s="7"/>
    </row>
    <row r="187" spans="8:11" x14ac:dyDescent="0.25">
      <c r="H187" s="4"/>
      <c r="K187" s="7"/>
    </row>
    <row r="188" spans="8:11" x14ac:dyDescent="0.25">
      <c r="H188" s="4"/>
      <c r="K188" s="7"/>
    </row>
    <row r="189" spans="8:11" x14ac:dyDescent="0.25">
      <c r="H189" s="4"/>
      <c r="K189" s="7"/>
    </row>
    <row r="190" spans="8:11" x14ac:dyDescent="0.25">
      <c r="H190" s="4"/>
      <c r="K190" s="7"/>
    </row>
    <row r="191" spans="8:11" x14ac:dyDescent="0.25">
      <c r="H191" s="4"/>
      <c r="K191" s="7"/>
    </row>
    <row r="192" spans="8:11" x14ac:dyDescent="0.25">
      <c r="H192" s="4"/>
      <c r="K192" s="7"/>
    </row>
    <row r="193" spans="8:11" x14ac:dyDescent="0.25">
      <c r="H193" s="5"/>
      <c r="K193" s="7"/>
    </row>
    <row r="194" spans="8:11" x14ac:dyDescent="0.25">
      <c r="H194" s="5"/>
      <c r="K194" s="7"/>
    </row>
    <row r="195" spans="8:11" x14ac:dyDescent="0.25">
      <c r="H195" s="4"/>
      <c r="K195" s="7"/>
    </row>
    <row r="196" spans="8:11" x14ac:dyDescent="0.25">
      <c r="H196" s="5"/>
      <c r="K196" s="7"/>
    </row>
    <row r="197" spans="8:11" x14ac:dyDescent="0.25">
      <c r="H197" s="4"/>
      <c r="K197" s="7"/>
    </row>
    <row r="198" spans="8:11" x14ac:dyDescent="0.25">
      <c r="H198" s="4"/>
      <c r="K198" s="7"/>
    </row>
    <row r="199" spans="8:11" x14ac:dyDescent="0.25">
      <c r="H199" s="4"/>
      <c r="K199" s="7"/>
    </row>
    <row r="200" spans="8:11" x14ac:dyDescent="0.25">
      <c r="H200" s="4"/>
      <c r="K200" s="7"/>
    </row>
    <row r="201" spans="8:11" x14ac:dyDescent="0.25">
      <c r="K201" s="7"/>
    </row>
  </sheetData>
  <sortState ref="A2:W151">
    <sortCondition ref="A1"/>
  </sortState>
  <dataValidations disablePrompts="1"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H156:H200">
      <formula1>-99999999</formula1>
      <formula2>-99999998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1.25" x14ac:dyDescent="0.2"/>
  <cols>
    <col min="1" max="16384" width="8.85546875" style="3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1.25" x14ac:dyDescent="0.2"/>
  <cols>
    <col min="1" max="16384" width="8.85546875" style="3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zoomScale="90" zoomScaleNormal="90" workbookViewId="0">
      <selection activeCell="F3" sqref="F3:G19"/>
    </sheetView>
  </sheetViews>
  <sheetFormatPr defaultColWidth="8.85546875" defaultRowHeight="12.75" x14ac:dyDescent="0.2"/>
  <cols>
    <col min="1" max="1" width="5.28515625" style="9" customWidth="1"/>
    <col min="2" max="2" width="30.5703125" style="9" customWidth="1"/>
    <col min="3" max="5" width="8.85546875" style="9"/>
    <col min="6" max="6" width="30.5703125" style="9" customWidth="1"/>
    <col min="7" max="16384" width="8.85546875" style="9"/>
  </cols>
  <sheetData>
    <row r="2" spans="2:7" ht="13.5" thickBot="1" x14ac:dyDescent="0.25"/>
    <row r="3" spans="2:7" x14ac:dyDescent="0.2">
      <c r="B3" s="150" t="s">
        <v>97</v>
      </c>
      <c r="C3" s="151"/>
      <c r="F3" s="152" t="s">
        <v>98</v>
      </c>
      <c r="G3" s="153"/>
    </row>
    <row r="4" spans="2:7" x14ac:dyDescent="0.2">
      <c r="B4" s="10"/>
      <c r="C4" s="11"/>
      <c r="F4" s="12"/>
      <c r="G4" s="13"/>
    </row>
    <row r="5" spans="2:7" x14ac:dyDescent="0.2">
      <c r="B5" s="146" t="s">
        <v>12</v>
      </c>
      <c r="C5" s="147"/>
      <c r="F5" s="146" t="s">
        <v>12</v>
      </c>
      <c r="G5" s="147"/>
    </row>
    <row r="6" spans="2:7" x14ac:dyDescent="0.2">
      <c r="B6" s="14" t="s">
        <v>99</v>
      </c>
      <c r="C6" s="15"/>
      <c r="F6" s="14" t="s">
        <v>100</v>
      </c>
      <c r="G6" s="15"/>
    </row>
    <row r="7" spans="2:7" x14ac:dyDescent="0.2">
      <c r="B7" s="14" t="s">
        <v>101</v>
      </c>
      <c r="C7" s="15"/>
      <c r="F7" s="14" t="s">
        <v>102</v>
      </c>
      <c r="G7" s="15"/>
    </row>
    <row r="8" spans="2:7" x14ac:dyDescent="0.2">
      <c r="B8" s="14" t="s">
        <v>100</v>
      </c>
      <c r="C8" s="15"/>
      <c r="F8" s="14" t="s">
        <v>103</v>
      </c>
      <c r="G8" s="16"/>
    </row>
    <row r="9" spans="2:7" x14ac:dyDescent="0.2">
      <c r="B9" s="14" t="s">
        <v>103</v>
      </c>
      <c r="C9" s="17"/>
      <c r="F9" s="14"/>
      <c r="G9" s="18"/>
    </row>
    <row r="10" spans="2:7" x14ac:dyDescent="0.2">
      <c r="B10" s="19"/>
      <c r="C10" s="20"/>
      <c r="F10" s="14"/>
      <c r="G10" s="21"/>
    </row>
    <row r="11" spans="2:7" x14ac:dyDescent="0.2">
      <c r="B11" s="146" t="s">
        <v>104</v>
      </c>
      <c r="C11" s="147"/>
      <c r="F11" s="148" t="s">
        <v>104</v>
      </c>
      <c r="G11" s="149"/>
    </row>
    <row r="12" spans="2:7" x14ac:dyDescent="0.2">
      <c r="B12" s="14" t="s">
        <v>105</v>
      </c>
      <c r="C12" s="22" t="e">
        <f>C6/SQRT(C8)</f>
        <v>#DIV/0!</v>
      </c>
      <c r="F12" s="14" t="s">
        <v>106</v>
      </c>
      <c r="G12" s="21" t="e">
        <f>G7/G6</f>
        <v>#DIV/0!</v>
      </c>
    </row>
    <row r="13" spans="2:7" x14ac:dyDescent="0.2">
      <c r="B13" s="14" t="s">
        <v>107</v>
      </c>
      <c r="C13" s="21">
        <f>C8-1</f>
        <v>-1</v>
      </c>
      <c r="F13" s="14" t="s">
        <v>108</v>
      </c>
      <c r="G13" s="23">
        <f>NORMSINV(1-(1-G8)/2)</f>
        <v>0</v>
      </c>
    </row>
    <row r="14" spans="2:7" x14ac:dyDescent="0.2">
      <c r="B14" s="24" t="s">
        <v>109</v>
      </c>
      <c r="C14" s="22" t="e">
        <f>TINV(1-C9,C13)</f>
        <v>#NUM!</v>
      </c>
      <c r="F14" s="14" t="s">
        <v>110</v>
      </c>
      <c r="G14" s="21" t="e">
        <f>SQRT(G12*(1-G12)/G6)</f>
        <v>#DIV/0!</v>
      </c>
    </row>
    <row r="15" spans="2:7" x14ac:dyDescent="0.2">
      <c r="B15" s="14" t="s">
        <v>111</v>
      </c>
      <c r="C15" s="22" t="e">
        <f>C14*C12</f>
        <v>#NUM!</v>
      </c>
      <c r="F15" s="14" t="s">
        <v>111</v>
      </c>
      <c r="G15" s="22" t="e">
        <f>ABS(G13*G14)</f>
        <v>#DIV/0!</v>
      </c>
    </row>
    <row r="16" spans="2:7" x14ac:dyDescent="0.2">
      <c r="B16" s="25"/>
      <c r="C16" s="26"/>
      <c r="F16" s="14"/>
      <c r="G16" s="21"/>
    </row>
    <row r="17" spans="2:7" x14ac:dyDescent="0.2">
      <c r="B17" s="146" t="s">
        <v>112</v>
      </c>
      <c r="C17" s="147"/>
      <c r="F17" s="148" t="s">
        <v>112</v>
      </c>
      <c r="G17" s="149"/>
    </row>
    <row r="18" spans="2:7" x14ac:dyDescent="0.2">
      <c r="B18" s="14" t="s">
        <v>113</v>
      </c>
      <c r="C18" s="27" t="e">
        <f>C7-C15</f>
        <v>#NUM!</v>
      </c>
      <c r="F18" s="14" t="s">
        <v>113</v>
      </c>
      <c r="G18" s="28" t="e">
        <f>G12-G15</f>
        <v>#DIV/0!</v>
      </c>
    </row>
    <row r="19" spans="2:7" ht="13.5" thickBot="1" x14ac:dyDescent="0.25">
      <c r="B19" s="29" t="s">
        <v>114</v>
      </c>
      <c r="C19" s="30" t="e">
        <f>C7+C15</f>
        <v>#NUM!</v>
      </c>
      <c r="F19" s="29" t="s">
        <v>114</v>
      </c>
      <c r="G19" s="31" t="e">
        <f>G12+G15</f>
        <v>#DIV/0!</v>
      </c>
    </row>
  </sheetData>
  <mergeCells count="8">
    <mergeCell ref="B17:C17"/>
    <mergeCell ref="F17:G17"/>
    <mergeCell ref="B3:C3"/>
    <mergeCell ref="F3:G3"/>
    <mergeCell ref="B5:C5"/>
    <mergeCell ref="F5:G5"/>
    <mergeCell ref="B11:C11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Variables</vt:lpstr>
      <vt:lpstr>&amp;UnStack</vt:lpstr>
      <vt:lpstr>&amp;DataIndices</vt:lpstr>
      <vt:lpstr>&amp;DataCopy</vt:lpstr>
      <vt:lpstr>&amp;Miscel_Area</vt:lpstr>
      <vt:lpstr>Data</vt:lpstr>
      <vt:lpstr>&amp;GraphData</vt:lpstr>
      <vt:lpstr>&amp;WorkArea</vt:lpstr>
      <vt:lpstr>CI</vt:lpstr>
      <vt:lpstr>HT</vt:lpstr>
      <vt:lpstr>HT(2 Sample) </vt:lpstr>
      <vt:lpstr>CI(2 Sample)</vt:lpstr>
      <vt:lpstr>Q1</vt:lpstr>
      <vt:lpstr>Q2.a</vt:lpstr>
      <vt:lpstr>Q2.b</vt:lpstr>
      <vt:lpstr>Q3.a</vt:lpstr>
      <vt:lpstr>Q3.b</vt:lpstr>
      <vt:lpstr>Q3.c</vt:lpstr>
      <vt:lpstr>Q3.d</vt:lpstr>
      <vt:lpstr>Q3.e</vt:lpstr>
      <vt:lpstr>Q4.a</vt:lpstr>
      <vt:lpstr>Q4.b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Gupta</dc:creator>
  <cp:lastModifiedBy>SHANTANU GUPTA</cp:lastModifiedBy>
  <dcterms:created xsi:type="dcterms:W3CDTF">2012-07-18T03:17:50Z</dcterms:created>
  <dcterms:modified xsi:type="dcterms:W3CDTF">2019-04-08T12:49:16Z</dcterms:modified>
</cp:coreProperties>
</file>