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6.xml" ContentType="application/vnd.openxmlformats-officedocument.spreadsheetml.pivotTab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9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0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HP\Desktop\2\"/>
    </mc:Choice>
  </mc:AlternateContent>
  <xr:revisionPtr revIDLastSave="0" documentId="10_ncr:8100000_{86FDD802-6C6C-40FB-9B77-09BB65949290}" xr6:coauthVersionLast="32" xr6:coauthVersionMax="32" xr10:uidLastSave="{00000000-0000-0000-0000-000000000000}"/>
  <bookViews>
    <workbookView xWindow="0" yWindow="0" windowWidth="19200" windowHeight="6645" activeTab="2" xr2:uid="{00000000-000D-0000-FFFF-FFFF00000000}"/>
  </bookViews>
  <sheets>
    <sheet name="Variables" sheetId="2" r:id="rId1"/>
    <sheet name="Data" sheetId="3" r:id="rId2"/>
    <sheet name="Q1" sheetId="4" r:id="rId3"/>
    <sheet name="Q2" sheetId="5" r:id="rId4"/>
    <sheet name="Q3" sheetId="6" r:id="rId5"/>
    <sheet name="Q4" sheetId="7" r:id="rId6"/>
    <sheet name="Q5" sheetId="8" r:id="rId7"/>
    <sheet name="Q6" sheetId="12" r:id="rId8"/>
    <sheet name="CI - Template" sheetId="9" r:id="rId9"/>
    <sheet name="HT - Template" sheetId="10" r:id="rId10"/>
    <sheet name="SS - Template" sheetId="11" r:id="rId11"/>
  </sheets>
  <externalReferences>
    <externalReference r:id="rId12"/>
    <externalReference r:id="rId13"/>
    <externalReference r:id="rId14"/>
    <externalReference r:id="rId15"/>
  </externalReferences>
  <definedNames>
    <definedName name="_Bins1" localSheetId="8">ROUND((MOD(ROW(OFFSET([1]Working!$AA$1,0,0,_NumClasses1-1,1)),1)+[1]Analysis!$B$4)+(ROW(OFFSET([1]Working!$AA$1,0,0,_NumClasses1-1,1))-1)*_Spacing1,0)</definedName>
    <definedName name="_Bins1" localSheetId="9">ROUND((MOD(ROW(OFFSET([1]Working!$AA$1,0,0,_NumClasses1-1,1)),1)+[1]Analysis!$B$4)+(ROW(OFFSET([1]Working!$AA$1,0,0,_NumClasses1-1,1))-1)*_Spacing1,0)</definedName>
    <definedName name="_Bins1" localSheetId="10">ROUND((MOD(ROW(OFFSET([1]Working!$AA$1,0,0,_NumClasses1-1,1)),1)+[1]Analysis!$B$4)+(ROW(OFFSET([1]Working!$AA$1,0,0,_NumClasses1-1,1))-1)*_Spacing1,0)</definedName>
    <definedName name="_Bins1">ROUND((MOD(ROW(OFFSET([1]Working!$AA$1,0,0,_NumClasses1-1,1)),1)+[1]Analysis!$B$4)+(ROW(OFFSET([1]Working!$AA$1,0,0,_NumClasses1-1,1))-1)*_Spacing1,0)</definedName>
    <definedName name="_Bins1_Displaced" localSheetId="8">ROUND((MOD(ROW(OFFSET([1]Working!$AA$1,0,0,_NumClasses1-1,1)),1)+[1]Analysis!$B$4)+(ROW(OFFSET([1]Working!$AA$1,0,0,_NumClasses1-1,1))-2)*_Spacing1,0)</definedName>
    <definedName name="_Bins1_Displaced" localSheetId="9">ROUND((MOD(ROW(OFFSET([1]Working!$AA$1,0,0,_NumClasses1-1,1)),1)+[1]Analysis!$B$4)+(ROW(OFFSET([1]Working!$AA$1,0,0,_NumClasses1-1,1))-2)*_Spacing1,0)</definedName>
    <definedName name="_Bins1_Displaced" localSheetId="10">ROUND((MOD(ROW(OFFSET([1]Working!$AA$1,0,0,_NumClasses1-1,1)),1)+[1]Analysis!$B$4)+(ROW(OFFSET([1]Working!$AA$1,0,0,_NumClasses1-1,1))-2)*_Spacing1,0)</definedName>
    <definedName name="_Bins1_Displaced">ROUND((MOD(ROW(OFFSET([1]Working!$AA$1,0,0,_NumClasses1-1,1)),1)+[1]Analysis!$B$4)+(ROW(OFFSET([1]Working!$AA$1,0,0,_NumClasses1-1,1))-2)*_Spacing1,0)</definedName>
    <definedName name="_Conditions3">[1]Analysis!$C$128:$F$128</definedName>
    <definedName name="_xlnm._FilterDatabase" localSheetId="1" hidden="1">Data!$A$1:$V$151</definedName>
    <definedName name="_Frequency1" localSheetId="8">FREQUENCY(_HousePrices,'CI - Template'!_Bins1)</definedName>
    <definedName name="_Frequency1" localSheetId="9">FREQUENCY(_HousePrices,'HT - Template'!_Bins1)</definedName>
    <definedName name="_Frequency1" localSheetId="10">FREQUENCY(_HousePrices,'SS - Template'!_Bins1)</definedName>
    <definedName name="_Frequency1">FREQUENCY(_HousePrices,_Bins1)</definedName>
    <definedName name="_HorLabels1" localSheetId="8">IF(ROW(OFFSET([1]Working!$AA$1,0,0,_NumClasses1,1))=1,"Up to "&amp;[1]Analysis!$B$4,IF(ROW(OFFSET([1]Working!$AA$1,0,0,_NumClasses1,1))=_NumClasses1,"Greater than "&amp;[1]Analysis!$B$5,"Greater than " &amp;'CI - Template'!_Bins1_Displaced&amp;" to "&amp;'CI - Template'!_Bins1))</definedName>
    <definedName name="_HorLabels1" localSheetId="9">IF(ROW(OFFSET([1]Working!$AA$1,0,0,_NumClasses1,1))=1,"Up to "&amp;[1]Analysis!$B$4,IF(ROW(OFFSET([1]Working!$AA$1,0,0,_NumClasses1,1))=_NumClasses1,"Greater than "&amp;[1]Analysis!$B$5,"Greater than " &amp;'HT - Template'!_Bins1_Displaced&amp;" to "&amp;'HT - Template'!_Bins1))</definedName>
    <definedName name="_HorLabels1" localSheetId="10">IF(ROW(OFFSET([1]Working!$AA$1,0,0,_NumClasses1,1))=1,"Up to "&amp;[1]Analysis!$B$4,IF(ROW(OFFSET([1]Working!$AA$1,0,0,_NumClasses1,1))=_NumClasses1,"Greater than "&amp;[1]Analysis!$B$5,"Greater than " &amp;'SS - Template'!_Bins1_Displaced&amp;" to "&amp;'SS - Template'!_Bins1))</definedName>
    <definedName name="_HorLabels1">IF(ROW(OFFSET([1]Working!$AA$1,0,0,_NumClasses1,1))=1,"Up to "&amp;[1]Analysis!$B$4,IF(ROW(OFFSET([1]Working!$AA$1,0,0,_NumClasses1,1))=_NumClasses1,"Greater than "&amp;[1]Analysis!$B$5,"Greater than " &amp;_Bins1_Displaced&amp;" to "&amp;_Bins1))</definedName>
    <definedName name="_HousePrices">[1]NewData!$B$2:$B$121</definedName>
    <definedName name="_HousePrices1A">IF([1]NewData!$T$2:$T$121=1,[1]NewData!$B$2:$B$121,"")</definedName>
    <definedName name="_HousePrices1B">IF([1]NewData!$T$2:$T$121=2,[1]NewData!$B$2:$B$121,"")</definedName>
    <definedName name="_HousePrices1C">IF([1]NewData!$T$2:$T$121=3,[1]NewData!$B$2:$B$121,"")</definedName>
    <definedName name="_HousePrices3_Excellent">IF([1]NewData!$W$2:$W$121=4,[1]NewData!$B$2:$B$121,"")</definedName>
    <definedName name="_HousePrices3_Good">IF([1]NewData!$W$2:$W$121=3,[1]NewData!$B$2:$B$121,"")</definedName>
    <definedName name="_HousePrices3_Poor">IF([1]NewData!$W$2:$W$121=2,[1]NewData!$B$2:$B$121,"")</definedName>
    <definedName name="_HousePrices3_VeryPoor">IF([1]NewData!$W$2:$W$121=1,[1]NewData!$B$2:$B$121,"")</definedName>
    <definedName name="_HousePrices4_Owner">IF([1]NewData!$X$2:$X$121=3,[1]NewData!$B$2:$B$121,"")</definedName>
    <definedName name="_HousePrices4_Rented">IF([1]NewData!$X$2:$X$121=2,[1]NewData!$B$2:$B$121,"")</definedName>
    <definedName name="_HousePrices4_Vacant">IF([1]NewData!$X$2:$X$121=1,[1]NewData!$B$2:$B$121,"")</definedName>
    <definedName name="_Mean2BySuburb">[1]Analysis!$C$57:$E$57</definedName>
    <definedName name="_Mean3ByCondition">[1]Analysis!$C$130:$F$130</definedName>
    <definedName name="_Mean4ByRentalStatus">[1]Analysis!$C$191:$E$191</definedName>
    <definedName name="_NumClasses1">MAX(1,[1]Analysis!$B$6)</definedName>
    <definedName name="_RelFrequency1" localSheetId="8">'CI - Template'!_Frequency1/[1]Analysis!$B$9*100</definedName>
    <definedName name="_RelFrequency1" localSheetId="9">'HT - Template'!_Frequency1/[1]Analysis!$B$9*100</definedName>
    <definedName name="_RelFrequency1" localSheetId="10">'SS - Template'!_Frequency1/[1]Analysis!$B$9*100</definedName>
    <definedName name="_RelFrequency1">_Frequency1/[1]Analysis!$B$9*100</definedName>
    <definedName name="_RelFrequency2A" localSheetId="8">FREQUENCY(_HousePrices1A,'CI - Template'!_Bins1)/[1]Analysis!$C$56*100</definedName>
    <definedName name="_RelFrequency2A" localSheetId="9">FREQUENCY(_HousePrices1A,'HT - Template'!_Bins1)/[1]Analysis!$C$56*100</definedName>
    <definedName name="_RelFrequency2A" localSheetId="10">FREQUENCY(_HousePrices1A,'SS - Template'!_Bins1)/[1]Analysis!$C$56*100</definedName>
    <definedName name="_RelFrequency2A">FREQUENCY(_HousePrices1A,_Bins1)/[1]Analysis!$C$56*100</definedName>
    <definedName name="_RelFrequency2B" localSheetId="8">FREQUENCY(_HousePrices1B,'CI - Template'!_Bins1)/[1]Analysis!$D$56*100</definedName>
    <definedName name="_RelFrequency2B" localSheetId="9">FREQUENCY(_HousePrices1B,'HT - Template'!_Bins1)/[1]Analysis!$D$56*100</definedName>
    <definedName name="_RelFrequency2B" localSheetId="10">FREQUENCY(_HousePrices1B,'SS - Template'!_Bins1)/[1]Analysis!$D$56*100</definedName>
    <definedName name="_RelFrequency2B">FREQUENCY(_HousePrices1B,_Bins1)/[1]Analysis!$D$56*100</definedName>
    <definedName name="_RelFrequency2C" localSheetId="8">FREQUENCY(_HousePrices1C,'CI - Template'!_Bins1)/[1]Analysis!$E$56*100</definedName>
    <definedName name="_RelFrequency2C" localSheetId="9">FREQUENCY(_HousePrices1C,'HT - Template'!_Bins1)/[1]Analysis!$E$56*100</definedName>
    <definedName name="_RelFrequency2C" localSheetId="10">FREQUENCY(_HousePrices1C,'SS - Template'!_Bins1)/[1]Analysis!$E$56*100</definedName>
    <definedName name="_RelFrequency2C">FREQUENCY(_HousePrices1C,_Bins1)/[1]Analysis!$E$56*100</definedName>
    <definedName name="_RelFrequency3b_Excellent" localSheetId="8">FREQUENCY(_HousePrices3_Excellent,'CI - Template'!_Bins1)/[1]Analysis!$F$129*100</definedName>
    <definedName name="_RelFrequency3b_Excellent" localSheetId="9">FREQUENCY(_HousePrices3_Excellent,'HT - Template'!_Bins1)/[1]Analysis!$F$129*100</definedName>
    <definedName name="_RelFrequency3b_Excellent" localSheetId="10">FREQUENCY(_HousePrices3_Excellent,'SS - Template'!_Bins1)/[1]Analysis!$F$129*100</definedName>
    <definedName name="_RelFrequency3b_Excellent">FREQUENCY(_HousePrices3_Excellent,_Bins1)/[1]Analysis!$F$129*100</definedName>
    <definedName name="_RelFrequency3b_Good" localSheetId="8">FREQUENCY(_HousePrices3_Good,'CI - Template'!_Bins1)/[1]Analysis!$E$129*100</definedName>
    <definedName name="_RelFrequency3b_Good" localSheetId="9">FREQUENCY(_HousePrices3_Good,'HT - Template'!_Bins1)/[1]Analysis!$E$129*100</definedName>
    <definedName name="_RelFrequency3b_Good" localSheetId="10">FREQUENCY(_HousePrices3_Good,'SS - Template'!_Bins1)/[1]Analysis!$E$129*100</definedName>
    <definedName name="_RelFrequency3b_Good">FREQUENCY(_HousePrices3_Good,_Bins1)/[1]Analysis!$E$129*100</definedName>
    <definedName name="_RelFrequency3b_Poor" localSheetId="8">FREQUENCY(_HousePrices3_Poor,'CI - Template'!_Bins1)/[1]Analysis!$D$129*100</definedName>
    <definedName name="_RelFrequency3b_Poor" localSheetId="9">FREQUENCY(_HousePrices3_Poor,'HT - Template'!_Bins1)/[1]Analysis!$D$129*100</definedName>
    <definedName name="_RelFrequency3b_Poor" localSheetId="10">FREQUENCY(_HousePrices3_Poor,'SS - Template'!_Bins1)/[1]Analysis!$D$129*100</definedName>
    <definedName name="_RelFrequency3b_Poor">FREQUENCY(_HousePrices3_Poor,_Bins1)/[1]Analysis!$D$129*100</definedName>
    <definedName name="_RelFrequency3b_VeryPoor" localSheetId="8">FREQUENCY(_HousePrices3_VeryPoor,'CI - Template'!_Bins1)/[1]Analysis!$C$129*100</definedName>
    <definedName name="_RelFrequency3b_VeryPoor" localSheetId="9">FREQUENCY(_HousePrices3_VeryPoor,'HT - Template'!_Bins1)/[1]Analysis!$C$129*100</definedName>
    <definedName name="_RelFrequency3b_VeryPoor" localSheetId="10">FREQUENCY(_HousePrices3_VeryPoor,'SS - Template'!_Bins1)/[1]Analysis!$C$129*100</definedName>
    <definedName name="_RelFrequency3b_VeryPoor">FREQUENCY(_HousePrices3_VeryPoor,_Bins1)/[1]Analysis!$C$129*100</definedName>
    <definedName name="_RelFrequency4_Owner" localSheetId="8">FREQUENCY(_HousePrices4_Owner,'CI - Template'!_Bins1)/[1]Analysis!$E$190*100</definedName>
    <definedName name="_RelFrequency4_Owner" localSheetId="9">FREQUENCY(_HousePrices4_Owner,'HT - Template'!_Bins1)/[1]Analysis!$E$190*100</definedName>
    <definedName name="_RelFrequency4_Owner" localSheetId="10">FREQUENCY(_HousePrices4_Owner,'SS - Template'!_Bins1)/[1]Analysis!$E$190*100</definedName>
    <definedName name="_RelFrequency4_Owner">FREQUENCY(_HousePrices4_Owner,_Bins1)/[1]Analysis!$E$190*100</definedName>
    <definedName name="_RelFrequency4_Rented" localSheetId="8">FREQUENCY(_HousePrices4_Rented,'CI - Template'!_Bins1)/[1]Analysis!$D$190*100</definedName>
    <definedName name="_RelFrequency4_Rented" localSheetId="9">FREQUENCY(_HousePrices4_Rented,'HT - Template'!_Bins1)/[1]Analysis!$D$190*100</definedName>
    <definedName name="_RelFrequency4_Rented" localSheetId="10">FREQUENCY(_HousePrices4_Rented,'SS - Template'!_Bins1)/[1]Analysis!$D$190*100</definedName>
    <definedName name="_RelFrequency4_Rented">FREQUENCY(_HousePrices4_Rented,_Bins1)/[1]Analysis!$D$190*100</definedName>
    <definedName name="_RelFrequency4_Vacant" localSheetId="8">FREQUENCY(_HousePrices4_Vacant,'CI - Template'!_Bins1)/[1]Analysis!$C$190*100</definedName>
    <definedName name="_RelFrequency4_Vacant" localSheetId="9">FREQUENCY(_HousePrices4_Vacant,'HT - Template'!_Bins1)/[1]Analysis!$C$190*100</definedName>
    <definedName name="_RelFrequency4_Vacant" localSheetId="10">FREQUENCY(_HousePrices4_Vacant,'SS - Template'!_Bins1)/[1]Analysis!$C$190*100</definedName>
    <definedName name="_RelFrequency4_Vacant">FREQUENCY(_HousePrices4_Vacant,_Bins1)/[1]Analysis!$C$190*100</definedName>
    <definedName name="_RentalStatus4">[1]Analysis!$C$189:$E$189</definedName>
    <definedName name="_Spacing1">([1]Analysis!$B$5-[1]Analysis!$B$4)/([1]Analysis!$B$6-2)</definedName>
    <definedName name="_Suburbs2">[1]Analysis!$C$55:$E$55</definedName>
    <definedName name="_xlchart.v1.0" hidden="1">[2]Q1!$B$2</definedName>
    <definedName name="_xlchart.v1.1" hidden="1">[2]Q1!$B$3:$B$152</definedName>
    <definedName name="_xlchart.v1.10" hidden="1">[2]Q1!$B$2</definedName>
    <definedName name="_xlchart.v1.11" hidden="1">[2]Q1!$B$3:$B$152</definedName>
    <definedName name="_xlchart.v1.12" hidden="1">[2]Q1!$B$2</definedName>
    <definedName name="_xlchart.v1.13" hidden="1">[2]Q1!$B$3:$B$152</definedName>
    <definedName name="_xlchart.v1.14" hidden="1">[2]Q1!$B$2</definedName>
    <definedName name="_xlchart.v1.15" hidden="1">[2]Q1!$B$3:$B$152</definedName>
    <definedName name="_xlchart.v1.16" hidden="1">[2]Q1!$B$2</definedName>
    <definedName name="_xlchart.v1.17" hidden="1">[2]Q1!$B$3:$B$152</definedName>
    <definedName name="_xlchart.v1.18" hidden="1">[2]Q1!$B$2</definedName>
    <definedName name="_xlchart.v1.19" hidden="1">[2]Q1!$B$3:$B$152</definedName>
    <definedName name="_xlchart.v1.2" hidden="1">[2]Q1!$B$2</definedName>
    <definedName name="_xlchart.v1.3" hidden="1">[2]Q1!$B$3:$B$152</definedName>
    <definedName name="_xlchart.v1.4" hidden="1">[2]Q1!$B$2</definedName>
    <definedName name="_xlchart.v1.5" hidden="1">[2]Q1!$B$3:$B$152</definedName>
    <definedName name="_xlchart.v1.6" hidden="1">[2]Q1!$B$2</definedName>
    <definedName name="_xlchart.v1.7" hidden="1">[2]Q1!$B$3:$B$152</definedName>
    <definedName name="_xlchart.v1.8" hidden="1">[2]Q1!$B$2</definedName>
    <definedName name="_xlchart.v1.9" hidden="1">[2]Q1!$B$3:$B$152</definedName>
    <definedName name="_xlcn.WorksheetConnection_Q2A1B1511" hidden="1">'Q2'!$B$2:$C$152</definedName>
    <definedName name="Age">Data!$D$2:$D$151</definedName>
    <definedName name="Calls">Data!$M$2:$M$151</definedName>
    <definedName name="Data">Data!$P$2:$P$151</definedName>
    <definedName name="EntertainmentContent">Data!$T$2:$T$151</definedName>
    <definedName name="Gender">Data!$C$2:$C$151</definedName>
    <definedName name="geoTribe">Data!$F$2:$F$151</definedName>
    <definedName name="HomeBrand" localSheetId="8">'[3]Stores-Data'!#REF!</definedName>
    <definedName name="HomeBrand" localSheetId="9">'[3]Stores-Data'!#REF!</definedName>
    <definedName name="HomeBrand" localSheetId="10">'[3]Stores-Data'!#REF!</definedName>
    <definedName name="HomeBrand">'[3]Stores-Data'!#REF!</definedName>
    <definedName name="Income">Data!$B$2:$B$151</definedName>
    <definedName name="kilometres" localSheetId="8">#REF!</definedName>
    <definedName name="kilometres" localSheetId="9">#REF!</definedName>
    <definedName name="kilometres" localSheetId="10">#REF!</definedName>
    <definedName name="kilometres">#REF!</definedName>
    <definedName name="MMS">Data!$O$2:$O$151</definedName>
    <definedName name="MonthlyBill">Data!$J$2:$J$151</definedName>
    <definedName name="MonthlyCap">Data!$K$2:$K$151</definedName>
    <definedName name="MonthlySocialNet">Data!$S$2:$S$151</definedName>
    <definedName name="OnLinePurchase">Data!$Q$2:$Q$151</definedName>
    <definedName name="OwnsTablet">Data!$G$2:$G$151</definedName>
    <definedName name="PercentForWork">Data!$L$2:$L$151</definedName>
    <definedName name="PostPaid">Data!$I$2:$I$151</definedName>
    <definedName name="_xlnm.Print_Area" localSheetId="8">'CI - Template'!$G$7:$J$23</definedName>
    <definedName name="SatisfactionWithPlan">Data!$V$2:$V$151</definedName>
    <definedName name="SatisfactionWithProvider">Data!$U$2:$U$151</definedName>
    <definedName name="SMS">Data!$N$2:$N$151</definedName>
    <definedName name="SocialNetworking">Data!$R$2:$R$151</definedName>
    <definedName name="State">Data!$E$2:$E$151</definedName>
    <definedName name="UsedForPayment">Data!$H$2:$H$151</definedName>
  </definedNames>
  <calcPr calcId="162913"/>
  <pivotCaches>
    <pivotCache cacheId="0" r:id="rId16"/>
    <pivotCache cacheId="1" r:id="rId17"/>
    <pivotCache cacheId="2" r:id="rId18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-63e17e13-7682-42b1-afe3-4ff0cbb46631" name="Range" connection="WorksheetConnection_Q2!$A$1:$B$151"/>
        </x15:modelTables>
      </x15:dataModel>
    </ext>
  </extLst>
</workbook>
</file>

<file path=xl/calcChain.xml><?xml version="1.0" encoding="utf-8"?>
<calcChain xmlns="http://schemas.openxmlformats.org/spreadsheetml/2006/main">
  <c r="S46" i="8" l="1"/>
  <c r="S29" i="8"/>
  <c r="S12" i="8"/>
  <c r="J108" i="5" l="1"/>
  <c r="J109" i="5"/>
  <c r="J110" i="5" s="1"/>
  <c r="P108" i="5"/>
  <c r="P109" i="5"/>
  <c r="P110" i="5" s="1"/>
  <c r="G108" i="5"/>
  <c r="G109" i="5"/>
  <c r="M109" i="5"/>
  <c r="M108" i="5"/>
  <c r="G110" i="5" l="1"/>
  <c r="M110" i="5"/>
  <c r="D18" i="4" l="1"/>
  <c r="D17" i="4"/>
  <c r="D16" i="4"/>
  <c r="H10" i="12" l="1"/>
  <c r="H11" i="12" s="1"/>
  <c r="H14" i="12" s="1"/>
  <c r="D11" i="12"/>
  <c r="D14" i="12" s="1"/>
  <c r="D10" i="12"/>
  <c r="T39" i="8"/>
  <c r="S38" i="8"/>
  <c r="T5" i="8"/>
  <c r="S4" i="8"/>
  <c r="T22" i="8"/>
  <c r="S21" i="8"/>
  <c r="P20" i="7"/>
  <c r="P21" i="7" s="1"/>
  <c r="P14" i="7"/>
  <c r="M14" i="7"/>
  <c r="M13" i="7"/>
  <c r="P12" i="7"/>
  <c r="P8" i="7"/>
  <c r="E18" i="7"/>
  <c r="E13" i="7"/>
  <c r="B13" i="7"/>
  <c r="B12" i="7"/>
  <c r="E8" i="7"/>
  <c r="E12" i="7" s="1"/>
  <c r="E6" i="7"/>
  <c r="O32" i="6"/>
  <c r="O31" i="6"/>
  <c r="O33" i="6" s="1"/>
  <c r="O12" i="6"/>
  <c r="O11" i="6"/>
  <c r="K13" i="6"/>
  <c r="K14" i="6" s="1"/>
  <c r="K12" i="6"/>
  <c r="K11" i="6"/>
  <c r="K18" i="6" s="1"/>
  <c r="D13" i="6"/>
  <c r="D14" i="6" s="1"/>
  <c r="D11" i="6"/>
  <c r="I68" i="5"/>
  <c r="G68" i="5"/>
  <c r="H67" i="5" s="1"/>
  <c r="E19" i="7" l="1"/>
  <c r="E20" i="7" s="1"/>
  <c r="E21" i="7" s="1"/>
  <c r="B24" i="7" s="1"/>
  <c r="P13" i="7"/>
  <c r="P22" i="7" s="1"/>
  <c r="M25" i="7" s="1"/>
  <c r="O34" i="6"/>
  <c r="O38" i="6" s="1"/>
  <c r="O13" i="6"/>
  <c r="O14" i="6" s="1"/>
  <c r="O17" i="6" s="1"/>
  <c r="K17" i="6"/>
  <c r="D18" i="6"/>
  <c r="D17" i="6"/>
  <c r="H65" i="5"/>
  <c r="H66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22" i="5"/>
  <c r="G36" i="5"/>
  <c r="O37" i="6" l="1"/>
  <c r="O18" i="6"/>
  <c r="H68" i="5"/>
  <c r="H15" i="11"/>
  <c r="H16" i="11"/>
  <c r="H19" i="11"/>
  <c r="C15" i="11"/>
  <c r="C16" i="11"/>
  <c r="C19" i="11"/>
  <c r="D11" i="10"/>
  <c r="E11" i="10"/>
  <c r="E25" i="10"/>
  <c r="E26" i="10"/>
  <c r="E17" i="10"/>
  <c r="E27" i="10"/>
  <c r="B30" i="10"/>
  <c r="L13" i="10"/>
  <c r="L23" i="10"/>
  <c r="L11" i="10"/>
  <c r="L24" i="10"/>
  <c r="L25" i="10"/>
  <c r="L26" i="10"/>
  <c r="I29" i="10"/>
  <c r="E13" i="10"/>
  <c r="E18" i="10"/>
  <c r="E19" i="10"/>
  <c r="B19" i="10"/>
  <c r="K11" i="10"/>
  <c r="L17" i="10"/>
  <c r="L18" i="10"/>
  <c r="I18" i="10"/>
  <c r="B18" i="10"/>
  <c r="I17" i="10"/>
  <c r="M16" i="9"/>
  <c r="M17" i="9"/>
  <c r="M18" i="9"/>
  <c r="M19" i="9"/>
  <c r="M23" i="9"/>
  <c r="H17" i="9"/>
  <c r="H18" i="9"/>
  <c r="H16" i="9"/>
  <c r="H19" i="9"/>
  <c r="H23" i="9"/>
  <c r="C18" i="9"/>
  <c r="C16" i="9"/>
  <c r="C19" i="9"/>
  <c r="C23" i="9"/>
  <c r="M22" i="9"/>
  <c r="H22" i="9"/>
  <c r="C22" i="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0000000-0015-0000-FFFF-FFFF01000000}" name="WorksheetConnection_Q2!$A$1:$B$151" type="102" refreshedVersion="6" minRefreshableVersion="5">
    <extLst>
      <ext xmlns:x15="http://schemas.microsoft.com/office/spreadsheetml/2010/11/main" uri="{DE250136-89BD-433C-8126-D09CA5730AF9}">
        <x15:connection id="Range-63e17e13-7682-42b1-afe3-4ff0cbb46631" autoDelete="1">
          <x15:rangePr sourceName="_xlcn.WorksheetConnection_Q2A1B1511"/>
        </x15:connection>
      </ext>
    </extLst>
  </connection>
</connections>
</file>

<file path=xl/sharedStrings.xml><?xml version="1.0" encoding="utf-8"?>
<sst xmlns="http://schemas.openxmlformats.org/spreadsheetml/2006/main" count="2468" uniqueCount="260">
  <si>
    <t>Variable descriptions:</t>
  </si>
  <si>
    <t>Income</t>
  </si>
  <si>
    <t>Annual Income of the smart phone user in dollars ($)</t>
  </si>
  <si>
    <t>Gender</t>
  </si>
  <si>
    <t>Gender of the smart phone user</t>
  </si>
  <si>
    <t>Age</t>
  </si>
  <si>
    <t>Age of the smart phone user in Years</t>
  </si>
  <si>
    <t>State</t>
  </si>
  <si>
    <t>State where the smart phone user resides</t>
  </si>
  <si>
    <t>geoTribe</t>
  </si>
  <si>
    <t>The geoTribe the smart phone user belongs</t>
  </si>
  <si>
    <t>https://geotribesonline.com/geoTribes/Content/popupTribes.aspx?id=1</t>
  </si>
  <si>
    <t>OwnsTablet</t>
  </si>
  <si>
    <t>The smart phone user also owns a Tablet device</t>
  </si>
  <si>
    <t>UsedforPayment</t>
  </si>
  <si>
    <t>Used the smart phone as an eftpos, a credit card</t>
  </si>
  <si>
    <t>PostPaid</t>
  </si>
  <si>
    <t>The smart phone is on a post paid contract</t>
  </si>
  <si>
    <t>MonthlyBill</t>
  </si>
  <si>
    <t>The amount spent last month on the smart phone in dollars ($)</t>
  </si>
  <si>
    <t>MonthlyCap</t>
  </si>
  <si>
    <t>The monthly smart phone cap in dollars ($)</t>
  </si>
  <si>
    <t>PercentForWork</t>
  </si>
  <si>
    <t>The percentage use of smart phone for work in percentage</t>
  </si>
  <si>
    <t>Calls</t>
  </si>
  <si>
    <t>The number of calls made last month</t>
  </si>
  <si>
    <t>SMS</t>
  </si>
  <si>
    <t>The number of text messages sent last month</t>
  </si>
  <si>
    <t>MMS</t>
  </si>
  <si>
    <t>The number of multi-media messages sent last month</t>
  </si>
  <si>
    <t>Data</t>
  </si>
  <si>
    <t>The monthly data allowance on the smart phone in GB</t>
  </si>
  <si>
    <t>OnLinePurchase</t>
  </si>
  <si>
    <t>Used the smart phone to purchase an item online</t>
  </si>
  <si>
    <t>SocialNetworking</t>
  </si>
  <si>
    <t>Used the smart phone to visit a social networking site</t>
  </si>
  <si>
    <t>MonthlySocialNet</t>
  </si>
  <si>
    <t>The number of visits to social networking site using the smart phone last month</t>
  </si>
  <si>
    <t>EntertainmentContent</t>
  </si>
  <si>
    <t>Most frequent downloaded entertainment content</t>
  </si>
  <si>
    <t>SatisfactionWithProvider</t>
  </si>
  <si>
    <t>The level of satisfaction with the smart phone service provider</t>
  </si>
  <si>
    <t>SatisfactionWithPlan</t>
  </si>
  <si>
    <t>The level of satisfaction with the smart phone plan</t>
  </si>
  <si>
    <t>Respondent</t>
  </si>
  <si>
    <t xml:space="preserve">Income </t>
  </si>
  <si>
    <t>UsedForPayment</t>
  </si>
  <si>
    <t>MonthlyBill ($)</t>
  </si>
  <si>
    <t>PercentForWork%</t>
  </si>
  <si>
    <t>Male</t>
  </si>
  <si>
    <t>NSW</t>
  </si>
  <si>
    <t>Independents</t>
  </si>
  <si>
    <t>Yes</t>
  </si>
  <si>
    <t>Music, Video and Movies</t>
  </si>
  <si>
    <t>Very Satisfied</t>
  </si>
  <si>
    <t>Little Dissatisfied</t>
  </si>
  <si>
    <t>Female</t>
  </si>
  <si>
    <t>VIC</t>
  </si>
  <si>
    <t>Crusaders</t>
  </si>
  <si>
    <t>Moderately Satisfied</t>
  </si>
  <si>
    <t>News and Weather Apps</t>
  </si>
  <si>
    <t>QLD</t>
  </si>
  <si>
    <t>Struggleville</t>
  </si>
  <si>
    <t>No</t>
  </si>
  <si>
    <t>Achievers</t>
  </si>
  <si>
    <t>IM and Social Network Apps</t>
  </si>
  <si>
    <t>Suburban Splendour</t>
  </si>
  <si>
    <t>Games</t>
  </si>
  <si>
    <t>WA</t>
  </si>
  <si>
    <t>Rokafella</t>
  </si>
  <si>
    <t>eBooks</t>
  </si>
  <si>
    <t>Very Dissatisfied</t>
  </si>
  <si>
    <t>ACT</t>
  </si>
  <si>
    <t>SA</t>
  </si>
  <si>
    <t>Twixters</t>
  </si>
  <si>
    <t>Preppies</t>
  </si>
  <si>
    <t>Slender Meanz</t>
  </si>
  <si>
    <t>True Blue</t>
  </si>
  <si>
    <t>Maps and Navigation Apps</t>
  </si>
  <si>
    <t>NT</t>
  </si>
  <si>
    <t>Grey Power</t>
  </si>
  <si>
    <t>Boomers</t>
  </si>
  <si>
    <t>Other</t>
  </si>
  <si>
    <t>Debtstars</t>
  </si>
  <si>
    <t>TAS</t>
  </si>
  <si>
    <t>Fortunats</t>
  </si>
  <si>
    <t xml:space="preserve"> -</t>
  </si>
  <si>
    <t>Instructions</t>
  </si>
  <si>
    <r>
      <t xml:space="preserve">1. Cells shaded in </t>
    </r>
    <r>
      <rPr>
        <b/>
        <sz val="11"/>
        <color rgb="FF0070C0"/>
        <rFont val="Calibri"/>
        <family val="2"/>
        <scheme val="minor"/>
      </rPr>
      <t>blue</t>
    </r>
    <r>
      <rPr>
        <sz val="11"/>
        <rFont val="Calibri"/>
        <family val="2"/>
        <scheme val="minor"/>
      </rPr>
      <t xml:space="preserve"> are for inputs (it is important that you do not change any other cells)</t>
    </r>
  </si>
  <si>
    <r>
      <t xml:space="preserve">2. Cells shaded in </t>
    </r>
    <r>
      <rPr>
        <b/>
        <sz val="11"/>
        <color rgb="FF00B050"/>
        <rFont val="Calibri"/>
        <family val="2"/>
        <scheme val="minor"/>
      </rPr>
      <t>green</t>
    </r>
    <r>
      <rPr>
        <sz val="11"/>
        <rFont val="Calibri"/>
        <family val="2"/>
        <scheme val="minor"/>
      </rPr>
      <t xml:space="preserve"> represent final results or important calculations</t>
    </r>
  </si>
  <si>
    <t>3. Non-shaded cells show intermediate results</t>
  </si>
  <si>
    <t>Confidence Interval for mean (σ known)</t>
  </si>
  <si>
    <t>Confidence Interval for mean (σ unknown)</t>
  </si>
  <si>
    <t>Confidence Interval for proportion (π)</t>
  </si>
  <si>
    <r>
      <rPr>
        <i/>
        <sz val="11"/>
        <rFont val="Calibri"/>
        <family val="2"/>
      </rPr>
      <t>Population</t>
    </r>
    <r>
      <rPr>
        <sz val="11"/>
        <rFont val="Calibri"/>
        <family val="2"/>
        <scheme val="minor"/>
      </rPr>
      <t xml:space="preserve"> Standard Deviation (σ)</t>
    </r>
  </si>
  <si>
    <r>
      <rPr>
        <i/>
        <sz val="11"/>
        <rFont val="Calibri"/>
        <family val="2"/>
      </rPr>
      <t>Sample</t>
    </r>
    <r>
      <rPr>
        <sz val="11"/>
        <rFont val="Calibri"/>
        <family val="2"/>
        <scheme val="minor"/>
      </rPr>
      <t xml:space="preserve"> Standard Deviation (s)</t>
    </r>
  </si>
  <si>
    <t>Sample Size</t>
  </si>
  <si>
    <t>Sample Mean (X)</t>
  </si>
  <si>
    <t>Count of Successes</t>
  </si>
  <si>
    <t>Confidence Level</t>
  </si>
  <si>
    <t>Intermediate Calculations</t>
  </si>
  <si>
    <t>Standard Error of the Mean</t>
  </si>
  <si>
    <t>=C10/SQRT(C12)</t>
  </si>
  <si>
    <t>=H10/SQRT(H12)</t>
  </si>
  <si>
    <t>Sample Proportion</t>
  </si>
  <si>
    <t>=M11/M10</t>
  </si>
  <si>
    <t>Degrees of Freedom</t>
  </si>
  <si>
    <t>=H12-1</t>
  </si>
  <si>
    <t>Z Value</t>
  </si>
  <si>
    <t>=NORMSINV(1-(1-M12)/2)</t>
  </si>
  <si>
    <t>=NORMSINV(1-(1-C13)/2)</t>
  </si>
  <si>
    <r>
      <t>t</t>
    </r>
    <r>
      <rPr>
        <sz val="11"/>
        <rFont val="Calibri"/>
        <family val="2"/>
        <scheme val="minor"/>
      </rPr>
      <t xml:space="preserve"> Value</t>
    </r>
  </si>
  <si>
    <t>=TINV(1-H13,H17)</t>
  </si>
  <si>
    <t>Standard Error of the Proportion</t>
  </si>
  <si>
    <t>=SQRT(M16*(1-M16)/M10)</t>
  </si>
  <si>
    <t>Margin of Error</t>
  </si>
  <si>
    <t>=ABS(C18*C16)</t>
  </si>
  <si>
    <t>=ABS(H18*H16)</t>
  </si>
  <si>
    <t>=ABS(M17*M18)</t>
  </si>
  <si>
    <t>Confidence Interval</t>
  </si>
  <si>
    <t>Interval Lower Limit</t>
  </si>
  <si>
    <t>=C11-C19</t>
  </si>
  <si>
    <t>=H11-H19</t>
  </si>
  <si>
    <t>=M16-M19</t>
  </si>
  <si>
    <t>Interval Upper Limit</t>
  </si>
  <si>
    <t>=C11+C19</t>
  </si>
  <si>
    <t>=H11+H19</t>
  </si>
  <si>
    <t>=M16+M19</t>
  </si>
  <si>
    <t>4. In cells D7 and J7 the ONLY valid values are '&lt;', '&gt;' or '&lt;&gt;'. Note that '&lt;&gt;' represents not equal.</t>
  </si>
  <si>
    <t>Hypothesis Test for µ (Mean)</t>
  </si>
  <si>
    <t>Hypothesis Test for π (Proportion)</t>
  </si>
  <si>
    <t>Hypotheses</t>
  </si>
  <si>
    <t>=IF(D12="&gt;","≤",IF(D12="&lt;","≥","="))</t>
  </si>
  <si>
    <t>=IF(K12="&gt;","≤",IF(K12="&lt;","≥","="))</t>
  </si>
  <si>
    <t>Null Hypothesis</t>
  </si>
  <si>
    <t xml:space="preserve"> µ</t>
  </si>
  <si>
    <t>=IF(E12="","",E12)</t>
  </si>
  <si>
    <t>π</t>
  </si>
  <si>
    <t>=IF(L12="","",L12)</t>
  </si>
  <si>
    <t>Alternative Hypothesis</t>
  </si>
  <si>
    <t>&lt;&gt;</t>
  </si>
  <si>
    <t>Test Type</t>
  </si>
  <si>
    <t>=IF(D12="&lt;","Lower",IF(D12="&gt;","Upper","Two"))</t>
  </si>
  <si>
    <t>=IF(K12="&lt;","Lower",IF(K12="&gt;","Upper","Two"))</t>
  </si>
  <si>
    <t>Level of significance</t>
  </si>
  <si>
    <t>α</t>
  </si>
  <si>
    <t>Critical Region</t>
  </si>
  <si>
    <t>=E23-1</t>
  </si>
  <si>
    <t>=IF(L13="Two",NORMSINV(L15/2),IF(L13="Lower",NORMSINV(L15),NORMSINV(1-L15)))</t>
  </si>
  <si>
    <t>=IF(E13="Two",-(TINV(E15,E17)),IF(E13="Lower",-(TINV(E15*2,E17)),TINV(E15*2,E17)))</t>
  </si>
  <si>
    <t>=IF(K11="=",-L17,"")</t>
  </si>
  <si>
    <t>=IF(D11="=",-E18,"")</t>
  </si>
  <si>
    <t>Sample Data</t>
  </si>
  <si>
    <t>Sample Standard Deviation</t>
  </si>
  <si>
    <t>Count of 'Successes'</t>
  </si>
  <si>
    <t>Sample Mean</t>
  </si>
  <si>
    <t>Sample proportion, p</t>
  </si>
  <si>
    <t>=L21/L20</t>
  </si>
  <si>
    <t>Standard Error</t>
  </si>
  <si>
    <t>=SQRT(L11*(1-L11)/L20)</t>
  </si>
  <si>
    <t>=E21/SQRT(E23)</t>
  </si>
  <si>
    <t>Z Sample Statistic</t>
  </si>
  <si>
    <t>=(L23-L11)/L24</t>
  </si>
  <si>
    <r>
      <t>t</t>
    </r>
    <r>
      <rPr>
        <sz val="11"/>
        <rFont val="Calibri"/>
        <family val="2"/>
        <scheme val="minor"/>
      </rPr>
      <t xml:space="preserve"> Sample Statistic</t>
    </r>
  </si>
  <si>
    <t>=(E22-E11)/E25</t>
  </si>
  <si>
    <t>p-value</t>
  </si>
  <si>
    <t>=IF(L13="Two",2*(1-NORMSDIST(ABS(L25))),IF(L25*L17&gt;0,1-NORMSDIST(ABS(L25)),NORMSDIST(ABS(L25))))</t>
  </si>
  <si>
    <t>=IF(D11="=",TDIST(ABS(E26),E17,2),IF(E26*E18&gt;0,TDIST(ABS(E26),E17,1),1-TDIST(ABS(E26),E17,1)))</t>
  </si>
  <si>
    <t>Decision</t>
  </si>
  <si>
    <t>=IF(L26&lt;L15,"Reject Null Hypothesis", "Fail to reject Null Hypothesis")</t>
  </si>
  <si>
    <t>=IF(E27&lt;E15,"Reject Null Hypothesis", "Fail to reject Null Hypothesis")</t>
  </si>
  <si>
    <t>Sample size for a Mean</t>
  </si>
  <si>
    <t>Sample size for a Proportion</t>
  </si>
  <si>
    <t>Population Standard Deviation</t>
  </si>
  <si>
    <t>Estimate of True Proportion</t>
  </si>
  <si>
    <t>Sampling Error</t>
  </si>
  <si>
    <r>
      <rPr>
        <i/>
        <sz val="11"/>
        <rFont val="Calibri"/>
        <family val="2"/>
        <scheme val="minor"/>
      </rPr>
      <t>Z</t>
    </r>
    <r>
      <rPr>
        <sz val="11"/>
        <rFont val="Calibri"/>
        <family val="2"/>
        <scheme val="minor"/>
      </rPr>
      <t xml:space="preserve"> value</t>
    </r>
  </si>
  <si>
    <t>=NORM.S.INV((1+C12)/2)</t>
  </si>
  <si>
    <t>=NORM.S.INV((1+H12)/2)</t>
  </si>
  <si>
    <t>Calculated Sample Size</t>
  </si>
  <si>
    <t>=((C15*C10)/C11)^2</t>
  </si>
  <si>
    <t>=(H15^2*H10*(1-H10))/H11^2</t>
  </si>
  <si>
    <t>Result</t>
  </si>
  <si>
    <t>Sample Size Needed</t>
  </si>
  <si>
    <t>=ROUNDUP(C16,0)</t>
  </si>
  <si>
    <t>=ROUNDUP(H16,0)</t>
  </si>
  <si>
    <t>Overall Summary</t>
  </si>
  <si>
    <t>Mean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</si>
  <si>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</si>
  <si>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</si>
  <si>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</si>
  <si>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</si>
  <si>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</si>
  <si>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</si>
  <si>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</si>
  <si>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</si>
  <si>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</si>
  <si>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</si>
  <si>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</si>
  <si>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Bin</t>
  </si>
  <si>
    <t>Frequency</t>
  </si>
  <si>
    <t>More</t>
  </si>
  <si>
    <t>Histogram</t>
  </si>
  <si>
    <t>PIVOT TABLE</t>
  </si>
  <si>
    <t>Sum of MonthlyBill ($)</t>
  </si>
  <si>
    <t>Grand Total</t>
  </si>
  <si>
    <t>Proportion</t>
  </si>
  <si>
    <t>Total</t>
  </si>
  <si>
    <t>11-40</t>
  </si>
  <si>
    <t>41-70</t>
  </si>
  <si>
    <t>71-100</t>
  </si>
  <si>
    <t>101-130</t>
  </si>
  <si>
    <t>131-160</t>
  </si>
  <si>
    <t>191-220</t>
  </si>
  <si>
    <t>Percentage of Monthly Bill($)</t>
  </si>
  <si>
    <t>Average of Monthly Bill($)</t>
  </si>
  <si>
    <t>Sum of Monthly Bill($)</t>
  </si>
  <si>
    <t>161-190</t>
  </si>
  <si>
    <t>Achievers MonthlyBill ($)</t>
  </si>
  <si>
    <t>Sample proportion of males not using phone for payment</t>
  </si>
  <si>
    <t>Using</t>
  </si>
  <si>
    <t>Not Using</t>
  </si>
  <si>
    <t>&lt;=</t>
  </si>
  <si>
    <t>&gt;</t>
  </si>
  <si>
    <t>&gt;=</t>
  </si>
  <si>
    <t>&lt;</t>
  </si>
  <si>
    <t>Count of UsedForPayment</t>
  </si>
  <si>
    <t>Q4.a</t>
  </si>
  <si>
    <t>Overall Summary of the Monthly Bill($)</t>
  </si>
  <si>
    <t>Q4.b</t>
  </si>
  <si>
    <t>Overall Summary of PercentForWork%</t>
  </si>
  <si>
    <t>Covariance</t>
  </si>
  <si>
    <t>Correlation</t>
  </si>
  <si>
    <t>Q6.a</t>
  </si>
  <si>
    <t>Q6.b</t>
  </si>
  <si>
    <t>Suburban Speldour MonthlyBill ($)</t>
  </si>
  <si>
    <t>Crusaders MonthlyBill ($)</t>
  </si>
  <si>
    <t>Overall Summary of MonthlyBill ($)</t>
  </si>
  <si>
    <t>Q1</t>
  </si>
  <si>
    <t>Q3</t>
  </si>
  <si>
    <t>IQR</t>
  </si>
  <si>
    <t>Independents MonthlyBill ($)</t>
  </si>
  <si>
    <t>Q3.a</t>
  </si>
  <si>
    <t>Q3.b</t>
  </si>
  <si>
    <t>Q3.c</t>
  </si>
  <si>
    <t>Total number of females</t>
  </si>
  <si>
    <t>Total number of females using phone as a payment device</t>
  </si>
  <si>
    <t>proportion of females using phone as a payment device</t>
  </si>
  <si>
    <t>proportion of females not using phone as a payment device</t>
  </si>
  <si>
    <t>proportion of males using phone as a payment device</t>
  </si>
  <si>
    <t>proportion of males not using phone as a payment device</t>
  </si>
  <si>
    <t>Total number of males</t>
  </si>
  <si>
    <t>Total number of males using phone as a payment device</t>
  </si>
  <si>
    <t>%Column-wise Total</t>
  </si>
  <si>
    <t>%Row-wise Total</t>
  </si>
  <si>
    <t>Confidence Level(95.0%)</t>
  </si>
  <si>
    <t>Overall Summary of Calls</t>
  </si>
  <si>
    <t>Q5.a</t>
  </si>
  <si>
    <t>Q5.b</t>
  </si>
  <si>
    <t>Q5.c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</si>
</sst>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"/>
    <numFmt numFmtId="165" formatCode="0.0000"/>
    <numFmt numFmtId="166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name val="Arial"/>
      <family val="2"/>
    </font>
    <font>
      <i/>
      <sz val="11"/>
      <color theme="1"/>
      <name val="Calibri"/>
      <family val="2"/>
      <scheme val="minor"/>
    </font>
    <font>
      <sz val="10"/>
      <name val="Arial"/>
      <family val="2"/>
    </font>
    <font>
      <sz val="16"/>
      <name val="Calibri"/>
      <family val="2"/>
      <scheme val="minor"/>
    </font>
    <font>
      <b/>
      <sz val="16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name val="Calibri"/>
      <family val="2"/>
    </font>
    <font>
      <i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8">
    <xf numFmtId="0" fontId="0" fillId="0" borderId="0"/>
    <xf numFmtId="0" fontId="2" fillId="0" borderId="0" applyNumberForma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184">
    <xf numFmtId="0" fontId="0" fillId="0" borderId="0" xfId="0"/>
    <xf numFmtId="0" fontId="3" fillId="0" borderId="0" xfId="0" applyFont="1" applyAlignment="1" applyProtection="1">
      <alignment horizontal="left"/>
      <protection locked="0"/>
    </xf>
    <xf numFmtId="0" fontId="2" fillId="0" borderId="0" xfId="1"/>
    <xf numFmtId="0" fontId="0" fillId="0" borderId="0" xfId="0" applyFill="1" applyBorder="1"/>
    <xf numFmtId="164" fontId="0" fillId="0" borderId="0" xfId="0" applyNumberFormat="1" applyBorder="1"/>
    <xf numFmtId="0" fontId="0" fillId="0" borderId="0" xfId="0" applyBorder="1"/>
    <xf numFmtId="1" fontId="0" fillId="0" borderId="0" xfId="0" applyNumberFormat="1" applyBorder="1"/>
    <xf numFmtId="0" fontId="4" fillId="0" borderId="0" xfId="0" applyFont="1" applyFill="1" applyBorder="1" applyAlignment="1">
      <alignment horizontal="centerContinuous"/>
    </xf>
    <xf numFmtId="0" fontId="0" fillId="0" borderId="0" xfId="0" applyFill="1" applyBorder="1" applyAlignment="1"/>
    <xf numFmtId="0" fontId="4" fillId="0" borderId="0" xfId="0" applyFont="1" applyFill="1" applyBorder="1" applyAlignment="1">
      <alignment horizontal="center"/>
    </xf>
    <xf numFmtId="0" fontId="0" fillId="0" borderId="0" xfId="0" applyNumberFormat="1" applyFill="1" applyBorder="1" applyAlignment="1"/>
    <xf numFmtId="10" fontId="0" fillId="0" borderId="0" xfId="0" applyNumberFormat="1" applyFill="1" applyBorder="1" applyAlignment="1"/>
    <xf numFmtId="9" fontId="0" fillId="0" borderId="0" xfId="0" applyNumberFormat="1" applyFill="1" applyBorder="1" applyAlignment="1"/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0" applyNumberFormat="1"/>
    <xf numFmtId="9" fontId="0" fillId="0" borderId="0" xfId="0" applyNumberFormat="1"/>
    <xf numFmtId="0" fontId="6" fillId="0" borderId="0" xfId="2" applyFont="1"/>
    <xf numFmtId="0" fontId="7" fillId="0" borderId="0" xfId="2" applyFont="1"/>
    <xf numFmtId="0" fontId="6" fillId="0" borderId="0" xfId="2" applyFont="1" applyFill="1"/>
    <xf numFmtId="0" fontId="8" fillId="0" borderId="0" xfId="2" applyFont="1"/>
    <xf numFmtId="0" fontId="8" fillId="0" borderId="0" xfId="2" applyFont="1" applyFill="1"/>
    <xf numFmtId="0" fontId="8" fillId="0" borderId="0" xfId="3" applyFont="1" applyFill="1"/>
    <xf numFmtId="0" fontId="8" fillId="2" borderId="0" xfId="3" applyFont="1" applyFill="1"/>
    <xf numFmtId="0" fontId="8" fillId="0" borderId="0" xfId="2" applyFont="1" applyFill="1" applyBorder="1"/>
    <xf numFmtId="10" fontId="11" fillId="0" borderId="0" xfId="4" applyNumberFormat="1" applyFont="1" applyFill="1" applyBorder="1" applyAlignment="1" applyProtection="1">
      <alignment horizontal="center"/>
      <protection locked="0"/>
    </xf>
    <xf numFmtId="0" fontId="8" fillId="0" borderId="0" xfId="3" applyFont="1"/>
    <xf numFmtId="0" fontId="8" fillId="0" borderId="0" xfId="2" applyFont="1" applyFill="1" applyBorder="1" applyAlignment="1">
      <alignment horizontal="center"/>
    </xf>
    <xf numFmtId="0" fontId="11" fillId="0" borderId="5" xfId="2" applyFont="1" applyBorder="1" applyAlignment="1">
      <alignment horizontal="center"/>
    </xf>
    <xf numFmtId="0" fontId="11" fillId="0" borderId="6" xfId="2" applyFont="1" applyBorder="1" applyAlignment="1">
      <alignment horizontal="center"/>
    </xf>
    <xf numFmtId="0" fontId="8" fillId="0" borderId="7" xfId="2" applyFont="1" applyBorder="1" applyAlignment="1">
      <alignment horizontal="center"/>
    </xf>
    <xf numFmtId="0" fontId="8" fillId="0" borderId="8" xfId="2" applyFont="1" applyBorder="1" applyAlignment="1">
      <alignment horizontal="center"/>
    </xf>
    <xf numFmtId="0" fontId="8" fillId="0" borderId="7" xfId="2" applyFont="1" applyFill="1" applyBorder="1"/>
    <xf numFmtId="0" fontId="11" fillId="4" borderId="8" xfId="2" applyFont="1" applyFill="1" applyBorder="1" applyProtection="1">
      <protection locked="0"/>
    </xf>
    <xf numFmtId="0" fontId="8" fillId="0" borderId="0" xfId="2" applyFont="1" applyFill="1" applyBorder="1" applyProtection="1">
      <protection locked="0"/>
    </xf>
    <xf numFmtId="9" fontId="11" fillId="4" borderId="8" xfId="5" applyFont="1" applyFill="1" applyBorder="1"/>
    <xf numFmtId="9" fontId="11" fillId="4" borderId="8" xfId="5" applyFont="1" applyFill="1" applyBorder="1" applyProtection="1">
      <protection locked="0"/>
    </xf>
    <xf numFmtId="9" fontId="8" fillId="0" borderId="0" xfId="5" applyFont="1" applyFill="1" applyBorder="1" applyProtection="1">
      <protection locked="0"/>
    </xf>
    <xf numFmtId="9" fontId="8" fillId="0" borderId="8" xfId="5" applyFont="1" applyFill="1" applyBorder="1"/>
    <xf numFmtId="0" fontId="11" fillId="0" borderId="5" xfId="2" applyFont="1" applyFill="1" applyBorder="1"/>
    <xf numFmtId="9" fontId="11" fillId="0" borderId="6" xfId="5" applyFont="1" applyFill="1" applyBorder="1" applyProtection="1">
      <protection locked="0"/>
    </xf>
    <xf numFmtId="0" fontId="8" fillId="0" borderId="8" xfId="2" applyFont="1" applyFill="1" applyBorder="1"/>
    <xf numFmtId="165" fontId="8" fillId="0" borderId="8" xfId="2" applyNumberFormat="1" applyFont="1" applyFill="1" applyBorder="1"/>
    <xf numFmtId="165" fontId="8" fillId="0" borderId="0" xfId="2" quotePrefix="1" applyNumberFormat="1" applyFont="1" applyFill="1" applyBorder="1"/>
    <xf numFmtId="166" fontId="8" fillId="0" borderId="8" xfId="4" applyNumberFormat="1" applyFont="1" applyFill="1" applyBorder="1"/>
    <xf numFmtId="0" fontId="8" fillId="0" borderId="0" xfId="2" quotePrefix="1" applyFont="1"/>
    <xf numFmtId="0" fontId="8" fillId="0" borderId="0" xfId="2" quotePrefix="1" applyFont="1" applyFill="1" applyBorder="1"/>
    <xf numFmtId="165" fontId="8" fillId="0" borderId="8" xfId="2" applyNumberFormat="1" applyFont="1" applyFill="1" applyBorder="1" applyAlignment="1"/>
    <xf numFmtId="0" fontId="8" fillId="0" borderId="0" xfId="2" quotePrefix="1" applyFont="1" applyFill="1"/>
    <xf numFmtId="165" fontId="8" fillId="0" borderId="0" xfId="2" quotePrefix="1" applyNumberFormat="1" applyFont="1" applyFill="1" applyBorder="1" applyAlignment="1"/>
    <xf numFmtId="0" fontId="13" fillId="0" borderId="7" xfId="2" applyFont="1" applyFill="1" applyBorder="1"/>
    <xf numFmtId="0" fontId="8" fillId="0" borderId="11" xfId="2" applyFont="1" applyFill="1" applyBorder="1"/>
    <xf numFmtId="0" fontId="8" fillId="0" borderId="12" xfId="2" applyFont="1" applyFill="1" applyBorder="1"/>
    <xf numFmtId="2" fontId="11" fillId="5" borderId="8" xfId="2" applyNumberFormat="1" applyFont="1" applyFill="1" applyBorder="1"/>
    <xf numFmtId="2" fontId="8" fillId="0" borderId="0" xfId="2" quotePrefix="1" applyNumberFormat="1" applyFont="1" applyFill="1" applyBorder="1"/>
    <xf numFmtId="10" fontId="11" fillId="5" borderId="8" xfId="5" applyNumberFormat="1" applyFont="1" applyFill="1" applyBorder="1"/>
    <xf numFmtId="0" fontId="8" fillId="0" borderId="13" xfId="2" applyFont="1" applyFill="1" applyBorder="1"/>
    <xf numFmtId="2" fontId="11" fillId="5" borderId="14" xfId="2" applyNumberFormat="1" applyFont="1" applyFill="1" applyBorder="1"/>
    <xf numFmtId="10" fontId="11" fillId="5" borderId="14" xfId="5" applyNumberFormat="1" applyFont="1" applyFill="1" applyBorder="1"/>
    <xf numFmtId="0" fontId="8" fillId="2" borderId="0" xfId="6" applyFont="1" applyFill="1"/>
    <xf numFmtId="0" fontId="8" fillId="0" borderId="0" xfId="6" applyFont="1" applyFill="1"/>
    <xf numFmtId="0" fontId="8" fillId="0" borderId="17" xfId="2" applyFont="1" applyFill="1" applyBorder="1" applyAlignment="1">
      <alignment horizontal="left"/>
    </xf>
    <xf numFmtId="0" fontId="8" fillId="0" borderId="17" xfId="2" applyFont="1" applyFill="1" applyBorder="1" applyAlignment="1">
      <alignment horizontal="center"/>
    </xf>
    <xf numFmtId="0" fontId="8" fillId="0" borderId="8" xfId="2" applyFont="1" applyFill="1" applyBorder="1" applyAlignment="1" applyProtection="1">
      <alignment horizontal="center"/>
      <protection locked="0"/>
    </xf>
    <xf numFmtId="9" fontId="8" fillId="0" borderId="8" xfId="4" applyFont="1" applyFill="1" applyBorder="1" applyAlignment="1" applyProtection="1">
      <alignment horizontal="center"/>
      <protection locked="0"/>
    </xf>
    <xf numFmtId="0" fontId="8" fillId="4" borderId="17" xfId="2" applyFont="1" applyFill="1" applyBorder="1" applyAlignment="1">
      <alignment horizontal="center"/>
    </xf>
    <xf numFmtId="0" fontId="11" fillId="4" borderId="8" xfId="2" applyFont="1" applyFill="1" applyBorder="1" applyAlignment="1" applyProtection="1">
      <alignment horizontal="center"/>
      <protection locked="0"/>
    </xf>
    <xf numFmtId="9" fontId="11" fillId="4" borderId="8" xfId="5" applyFont="1" applyFill="1" applyBorder="1" applyAlignment="1">
      <alignment horizontal="center"/>
    </xf>
    <xf numFmtId="0" fontId="8" fillId="0" borderId="9" xfId="2" applyFont="1" applyFill="1" applyBorder="1" applyAlignment="1"/>
    <xf numFmtId="0" fontId="8" fillId="0" borderId="16" xfId="2" applyFont="1" applyFill="1" applyBorder="1" applyAlignment="1"/>
    <xf numFmtId="0" fontId="8" fillId="5" borderId="8" xfId="2" applyFont="1" applyFill="1" applyBorder="1" applyAlignment="1">
      <alignment horizontal="center"/>
    </xf>
    <xf numFmtId="0" fontId="8" fillId="0" borderId="5" xfId="2" applyFont="1" applyBorder="1"/>
    <xf numFmtId="0" fontId="8" fillId="0" borderId="0" xfId="2" applyFont="1" applyBorder="1"/>
    <xf numFmtId="2" fontId="11" fillId="4" borderId="8" xfId="2" applyNumberFormat="1" applyFont="1" applyFill="1" applyBorder="1" applyProtection="1">
      <protection locked="0"/>
    </xf>
    <xf numFmtId="0" fontId="8" fillId="0" borderId="10" xfId="2" applyFont="1" applyFill="1" applyBorder="1"/>
    <xf numFmtId="165" fontId="8" fillId="5" borderId="12" xfId="2" applyNumberFormat="1" applyFont="1" applyFill="1" applyBorder="1" applyAlignment="1"/>
    <xf numFmtId="0" fontId="8" fillId="0" borderId="0" xfId="2" quotePrefix="1" applyFont="1" applyBorder="1"/>
    <xf numFmtId="10" fontId="8" fillId="0" borderId="8" xfId="5" applyNumberFormat="1" applyFont="1" applyFill="1" applyBorder="1"/>
    <xf numFmtId="165" fontId="8" fillId="0" borderId="10" xfId="2" applyNumberFormat="1" applyFont="1" applyFill="1" applyBorder="1"/>
    <xf numFmtId="165" fontId="8" fillId="5" borderId="10" xfId="2" applyNumberFormat="1" applyFont="1" applyFill="1" applyBorder="1"/>
    <xf numFmtId="0" fontId="1" fillId="2" borderId="0" xfId="6" applyFont="1" applyFill="1"/>
    <xf numFmtId="0" fontId="1" fillId="0" borderId="0" xfId="6" applyFont="1"/>
    <xf numFmtId="0" fontId="1" fillId="0" borderId="0" xfId="6" applyFont="1" applyFill="1"/>
    <xf numFmtId="0" fontId="11" fillId="0" borderId="0" xfId="2" applyFont="1" applyFill="1" applyBorder="1" applyAlignment="1">
      <alignment horizontal="center"/>
    </xf>
    <xf numFmtId="2" fontId="11" fillId="4" borderId="8" xfId="2" applyNumberFormat="1" applyFont="1" applyFill="1" applyBorder="1" applyAlignment="1" applyProtection="1">
      <alignment horizontal="center"/>
      <protection locked="0"/>
    </xf>
    <xf numFmtId="2" fontId="11" fillId="0" borderId="0" xfId="2" applyNumberFormat="1" applyFont="1" applyFill="1" applyBorder="1" applyAlignment="1" applyProtection="1">
      <alignment horizontal="center"/>
      <protection locked="0"/>
    </xf>
    <xf numFmtId="0" fontId="11" fillId="0" borderId="0" xfId="2" applyFont="1" applyFill="1" applyBorder="1" applyAlignment="1" applyProtection="1">
      <alignment horizontal="center"/>
      <protection locked="0"/>
    </xf>
    <xf numFmtId="9" fontId="11" fillId="4" borderId="8" xfId="5" applyFont="1" applyFill="1" applyBorder="1" applyAlignment="1" applyProtection="1">
      <alignment horizontal="center"/>
      <protection locked="0"/>
    </xf>
    <xf numFmtId="9" fontId="11" fillId="0" borderId="0" xfId="5" applyFont="1" applyFill="1" applyBorder="1" applyAlignment="1" applyProtection="1">
      <alignment horizontal="center"/>
      <protection locked="0"/>
    </xf>
    <xf numFmtId="9" fontId="11" fillId="0" borderId="0" xfId="5" applyFont="1" applyFill="1" applyBorder="1" applyProtection="1">
      <protection locked="0"/>
    </xf>
    <xf numFmtId="165" fontId="8" fillId="0" borderId="0" xfId="2" applyNumberFormat="1" applyFont="1" applyFill="1" applyBorder="1"/>
    <xf numFmtId="165" fontId="8" fillId="0" borderId="0" xfId="2" quotePrefix="1" applyNumberFormat="1" applyFont="1" applyFill="1" applyBorder="1" applyAlignment="1">
      <alignment horizontal="left"/>
    </xf>
    <xf numFmtId="0" fontId="1" fillId="0" borderId="0" xfId="6" quotePrefix="1" applyFont="1"/>
    <xf numFmtId="0" fontId="8" fillId="0" borderId="0" xfId="2" applyFont="1" applyFill="1" applyBorder="1" applyAlignment="1">
      <alignment horizontal="left"/>
    </xf>
    <xf numFmtId="0" fontId="11" fillId="0" borderId="0" xfId="2" applyFont="1" applyFill="1" applyBorder="1" applyAlignment="1">
      <alignment horizontal="left"/>
    </xf>
    <xf numFmtId="0" fontId="11" fillId="0" borderId="13" xfId="2" applyFont="1" applyFill="1" applyBorder="1"/>
    <xf numFmtId="1" fontId="11" fillId="5" borderId="14" xfId="2" applyNumberFormat="1" applyFont="1" applyFill="1" applyBorder="1" applyAlignment="1">
      <alignment horizontal="center"/>
    </xf>
    <xf numFmtId="1" fontId="11" fillId="0" borderId="0" xfId="2" applyNumberFormat="1" applyFont="1" applyFill="1" applyBorder="1" applyAlignment="1">
      <alignment horizontal="center"/>
    </xf>
    <xf numFmtId="1" fontId="8" fillId="0" borderId="0" xfId="2" quotePrefix="1" applyNumberFormat="1" applyFont="1" applyFill="1" applyBorder="1" applyAlignment="1">
      <alignment horizontal="left"/>
    </xf>
    <xf numFmtId="0" fontId="8" fillId="0" borderId="17" xfId="2" applyFont="1" applyFill="1" applyBorder="1" applyAlignment="1">
      <alignment horizontal="left"/>
    </xf>
    <xf numFmtId="0" fontId="14" fillId="0" borderId="0" xfId="0" applyFont="1" applyFill="1" applyBorder="1" applyAlignment="1"/>
    <xf numFmtId="0" fontId="14" fillId="6" borderId="17" xfId="0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7" xfId="0" applyFill="1" applyBorder="1" applyAlignment="1">
      <alignment horizontal="center"/>
    </xf>
    <xf numFmtId="0" fontId="14" fillId="7" borderId="7" xfId="0" applyFont="1" applyFill="1" applyBorder="1" applyAlignment="1"/>
    <xf numFmtId="0" fontId="0" fillId="0" borderId="8" xfId="0" applyFill="1" applyBorder="1" applyAlignment="1"/>
    <xf numFmtId="0" fontId="14" fillId="7" borderId="13" xfId="0" applyFont="1" applyFill="1" applyBorder="1" applyAlignment="1"/>
    <xf numFmtId="0" fontId="0" fillId="0" borderId="14" xfId="0" applyFill="1" applyBorder="1" applyAlignment="1"/>
    <xf numFmtId="0" fontId="0" fillId="0" borderId="17" xfId="0" applyBorder="1"/>
    <xf numFmtId="0" fontId="14" fillId="0" borderId="17" xfId="0" applyFont="1" applyBorder="1"/>
    <xf numFmtId="0" fontId="0" fillId="0" borderId="17" xfId="0" applyFill="1" applyBorder="1"/>
    <xf numFmtId="0" fontId="11" fillId="6" borderId="17" xfId="0" applyFont="1" applyFill="1" applyBorder="1" applyAlignment="1">
      <alignment horizontal="center"/>
    </xf>
    <xf numFmtId="0" fontId="11" fillId="6" borderId="17" xfId="0" applyFont="1" applyFill="1" applyBorder="1" applyAlignment="1"/>
    <xf numFmtId="0" fontId="0" fillId="0" borderId="0" xfId="0" pivotButton="1"/>
    <xf numFmtId="0" fontId="14" fillId="7" borderId="17" xfId="0" applyFont="1" applyFill="1" applyBorder="1"/>
    <xf numFmtId="9" fontId="0" fillId="0" borderId="17" xfId="7" applyFont="1" applyBorder="1"/>
    <xf numFmtId="0" fontId="14" fillId="7" borderId="17" xfId="0" applyNumberFormat="1" applyFont="1" applyFill="1" applyBorder="1"/>
    <xf numFmtId="0" fontId="0" fillId="0" borderId="17" xfId="0" applyNumberFormat="1" applyBorder="1"/>
    <xf numFmtId="10" fontId="14" fillId="7" borderId="17" xfId="0" applyNumberFormat="1" applyFont="1" applyFill="1" applyBorder="1"/>
    <xf numFmtId="1" fontId="0" fillId="0" borderId="17" xfId="0" applyNumberFormat="1" applyBorder="1"/>
    <xf numFmtId="9" fontId="14" fillId="6" borderId="17" xfId="7" applyFont="1" applyFill="1" applyBorder="1" applyAlignment="1">
      <alignment horizontal="center"/>
    </xf>
    <xf numFmtId="0" fontId="14" fillId="6" borderId="17" xfId="0" applyFont="1" applyFill="1" applyBorder="1" applyAlignment="1">
      <alignment horizontal="left"/>
    </xf>
    <xf numFmtId="0" fontId="14" fillId="6" borderId="17" xfId="0" applyNumberFormat="1" applyFont="1" applyFill="1" applyBorder="1"/>
    <xf numFmtId="0" fontId="0" fillId="0" borderId="23" xfId="0" applyFill="1" applyBorder="1" applyAlignment="1"/>
    <xf numFmtId="0" fontId="0" fillId="0" borderId="24" xfId="0" applyFill="1" applyBorder="1" applyAlignment="1"/>
    <xf numFmtId="0" fontId="0" fillId="0" borderId="22" xfId="0" applyFill="1" applyBorder="1" applyAlignment="1"/>
    <xf numFmtId="0" fontId="16" fillId="6" borderId="15" xfId="0" applyFont="1" applyFill="1" applyBorder="1" applyAlignment="1">
      <alignment horizontal="centerContinuous"/>
    </xf>
    <xf numFmtId="0" fontId="4" fillId="6" borderId="15" xfId="0" applyFont="1" applyFill="1" applyBorder="1" applyAlignment="1">
      <alignment horizontal="centerContinuous"/>
    </xf>
    <xf numFmtId="0" fontId="14" fillId="0" borderId="23" xfId="0" applyFont="1" applyFill="1" applyBorder="1" applyAlignment="1"/>
    <xf numFmtId="0" fontId="14" fillId="0" borderId="24" xfId="0" applyFont="1" applyFill="1" applyBorder="1" applyAlignment="1"/>
    <xf numFmtId="0" fontId="14" fillId="0" borderId="0" xfId="0" applyFont="1"/>
    <xf numFmtId="0" fontId="8" fillId="0" borderId="3" xfId="2" applyFont="1" applyFill="1" applyBorder="1" applyAlignment="1">
      <alignment wrapText="1"/>
    </xf>
    <xf numFmtId="166" fontId="0" fillId="0" borderId="25" xfId="0" applyNumberFormat="1" applyBorder="1"/>
    <xf numFmtId="0" fontId="4" fillId="0" borderId="15" xfId="0" applyFont="1" applyFill="1" applyBorder="1" applyAlignment="1">
      <alignment horizontal="center"/>
    </xf>
    <xf numFmtId="0" fontId="14" fillId="6" borderId="0" xfId="0" applyFont="1" applyFill="1" applyBorder="1"/>
    <xf numFmtId="9" fontId="11" fillId="4" borderId="8" xfId="7" applyFont="1" applyFill="1" applyBorder="1" applyAlignment="1" applyProtection="1">
      <alignment horizontal="center"/>
      <protection locked="0"/>
    </xf>
    <xf numFmtId="0" fontId="0" fillId="0" borderId="0" xfId="0" applyAlignment="1"/>
    <xf numFmtId="0" fontId="15" fillId="6" borderId="17" xfId="0" applyFont="1" applyFill="1" applyBorder="1" applyAlignment="1">
      <alignment horizontal="centerContinuous"/>
    </xf>
    <xf numFmtId="0" fontId="4" fillId="6" borderId="17" xfId="0" applyFont="1" applyFill="1" applyBorder="1" applyAlignment="1">
      <alignment horizontal="centerContinuous"/>
    </xf>
    <xf numFmtId="0" fontId="0" fillId="0" borderId="17" xfId="0" applyFill="1" applyBorder="1" applyAlignment="1"/>
    <xf numFmtId="0" fontId="14" fillId="0" borderId="17" xfId="0" applyFont="1" applyFill="1" applyBorder="1" applyAlignment="1"/>
    <xf numFmtId="0" fontId="14" fillId="7" borderId="26" xfId="0" applyFont="1" applyFill="1" applyBorder="1" applyAlignment="1"/>
    <xf numFmtId="0" fontId="0" fillId="0" borderId="27" xfId="0" applyFill="1" applyBorder="1" applyAlignment="1"/>
    <xf numFmtId="0" fontId="14" fillId="7" borderId="17" xfId="0" applyFont="1" applyFill="1" applyBorder="1" applyAlignment="1"/>
    <xf numFmtId="0" fontId="17" fillId="6" borderId="15" xfId="0" applyFont="1" applyFill="1" applyBorder="1" applyAlignment="1">
      <alignment horizontal="centerContinuous"/>
    </xf>
    <xf numFmtId="0" fontId="14" fillId="6" borderId="15" xfId="0" applyFont="1" applyFill="1" applyBorder="1" applyAlignment="1">
      <alignment horizontal="centerContinuous"/>
    </xf>
    <xf numFmtId="0" fontId="14" fillId="0" borderId="17" xfId="0" applyFont="1" applyBorder="1" applyAlignment="1">
      <alignment horizontal="left"/>
    </xf>
    <xf numFmtId="0" fontId="14" fillId="0" borderId="17" xfId="0" applyFont="1" applyFill="1" applyBorder="1" applyAlignment="1">
      <alignment horizontal="left"/>
    </xf>
    <xf numFmtId="0" fontId="14" fillId="6" borderId="0" xfId="0" applyFont="1" applyFill="1" applyBorder="1" applyAlignment="1">
      <alignment horizontal="left"/>
    </xf>
    <xf numFmtId="0" fontId="15" fillId="6" borderId="1" xfId="0" applyFont="1" applyFill="1" applyBorder="1" applyAlignment="1">
      <alignment horizontal="center"/>
    </xf>
    <xf numFmtId="0" fontId="15" fillId="6" borderId="2" xfId="0" applyFont="1" applyFill="1" applyBorder="1" applyAlignment="1">
      <alignment horizontal="center"/>
    </xf>
    <xf numFmtId="0" fontId="14" fillId="6" borderId="17" xfId="0" applyFont="1" applyFill="1" applyBorder="1" applyAlignment="1">
      <alignment horizontal="center"/>
    </xf>
    <xf numFmtId="0" fontId="14" fillId="6" borderId="0" xfId="0" applyFont="1" applyFill="1" applyBorder="1" applyAlignment="1">
      <alignment horizontal="center"/>
    </xf>
    <xf numFmtId="0" fontId="15" fillId="6" borderId="0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Alignment="1">
      <alignment horizontal="center"/>
    </xf>
    <xf numFmtId="0" fontId="11" fillId="3" borderId="7" xfId="2" applyFont="1" applyFill="1" applyBorder="1" applyAlignment="1">
      <alignment horizontal="center"/>
    </xf>
    <xf numFmtId="0" fontId="11" fillId="3" borderId="8" xfId="2" applyFont="1" applyFill="1" applyBorder="1" applyAlignment="1">
      <alignment horizontal="center"/>
    </xf>
    <xf numFmtId="0" fontId="11" fillId="3" borderId="3" xfId="2" applyFont="1" applyFill="1" applyBorder="1" applyAlignment="1">
      <alignment horizontal="center"/>
    </xf>
    <xf numFmtId="0" fontId="11" fillId="3" borderId="4" xfId="2" applyFont="1" applyFill="1" applyBorder="1" applyAlignment="1">
      <alignment horizontal="center"/>
    </xf>
    <xf numFmtId="0" fontId="11" fillId="3" borderId="9" xfId="2" applyFont="1" applyFill="1" applyBorder="1" applyAlignment="1">
      <alignment horizontal="center"/>
    </xf>
    <xf numFmtId="0" fontId="11" fillId="3" borderId="10" xfId="2" applyFont="1" applyFill="1" applyBorder="1" applyAlignment="1">
      <alignment horizontal="center"/>
    </xf>
    <xf numFmtId="0" fontId="11" fillId="3" borderId="1" xfId="2" applyFont="1" applyFill="1" applyBorder="1" applyAlignment="1">
      <alignment horizontal="center"/>
    </xf>
    <xf numFmtId="0" fontId="11" fillId="3" borderId="2" xfId="2" applyFont="1" applyFill="1" applyBorder="1" applyAlignment="1">
      <alignment horizontal="center"/>
    </xf>
    <xf numFmtId="0" fontId="8" fillId="5" borderId="19" xfId="2" applyFont="1" applyFill="1" applyBorder="1" applyAlignment="1">
      <alignment horizontal="left"/>
    </xf>
    <xf numFmtId="0" fontId="8" fillId="5" borderId="20" xfId="2" applyFont="1" applyFill="1" applyBorder="1" applyAlignment="1">
      <alignment horizontal="left"/>
    </xf>
    <xf numFmtId="0" fontId="8" fillId="5" borderId="21" xfId="2" applyFont="1" applyFill="1" applyBorder="1" applyAlignment="1">
      <alignment horizontal="left"/>
    </xf>
    <xf numFmtId="0" fontId="8" fillId="0" borderId="9" xfId="2" applyFont="1" applyFill="1" applyBorder="1" applyAlignment="1">
      <alignment horizontal="center"/>
    </xf>
    <xf numFmtId="0" fontId="8" fillId="0" borderId="16" xfId="2" applyFont="1" applyFill="1" applyBorder="1" applyAlignment="1">
      <alignment horizontal="center"/>
    </xf>
    <xf numFmtId="0" fontId="8" fillId="0" borderId="10" xfId="2" applyFont="1" applyFill="1" applyBorder="1" applyAlignment="1">
      <alignment horizontal="center"/>
    </xf>
    <xf numFmtId="0" fontId="8" fillId="0" borderId="9" xfId="2" applyFont="1" applyFill="1" applyBorder="1" applyAlignment="1">
      <alignment horizontal="left"/>
    </xf>
    <xf numFmtId="0" fontId="8" fillId="0" borderId="16" xfId="2" applyFont="1" applyFill="1" applyBorder="1" applyAlignment="1">
      <alignment horizontal="left"/>
    </xf>
    <xf numFmtId="0" fontId="8" fillId="0" borderId="18" xfId="2" applyFont="1" applyFill="1" applyBorder="1" applyAlignment="1">
      <alignment horizontal="left"/>
    </xf>
    <xf numFmtId="0" fontId="13" fillId="0" borderId="9" xfId="2" applyFont="1" applyFill="1" applyBorder="1" applyAlignment="1">
      <alignment horizontal="left"/>
    </xf>
    <xf numFmtId="0" fontId="13" fillId="0" borderId="16" xfId="2" applyFont="1" applyFill="1" applyBorder="1" applyAlignment="1">
      <alignment horizontal="left"/>
    </xf>
    <xf numFmtId="0" fontId="13" fillId="0" borderId="18" xfId="2" applyFont="1" applyFill="1" applyBorder="1" applyAlignment="1">
      <alignment horizontal="left"/>
    </xf>
    <xf numFmtId="0" fontId="11" fillId="3" borderId="16" xfId="2" applyFont="1" applyFill="1" applyBorder="1" applyAlignment="1">
      <alignment horizontal="center"/>
    </xf>
    <xf numFmtId="0" fontId="8" fillId="0" borderId="7" xfId="2" applyFont="1" applyFill="1" applyBorder="1" applyAlignment="1">
      <alignment horizontal="left"/>
    </xf>
    <xf numFmtId="0" fontId="8" fillId="0" borderId="17" xfId="2" applyFont="1" applyFill="1" applyBorder="1" applyAlignment="1">
      <alignment horizontal="left"/>
    </xf>
    <xf numFmtId="0" fontId="11" fillId="3" borderId="15" xfId="2" applyFont="1" applyFill="1" applyBorder="1" applyAlignment="1">
      <alignment horizontal="center"/>
    </xf>
    <xf numFmtId="0" fontId="11" fillId="0" borderId="9" xfId="2" applyFont="1" applyBorder="1" applyAlignment="1">
      <alignment horizontal="center"/>
    </xf>
    <xf numFmtId="0" fontId="11" fillId="0" borderId="16" xfId="2" applyFont="1" applyBorder="1" applyAlignment="1">
      <alignment horizontal="center"/>
    </xf>
    <xf numFmtId="0" fontId="11" fillId="0" borderId="10" xfId="2" applyFont="1" applyBorder="1" applyAlignment="1">
      <alignment horizontal="center"/>
    </xf>
    <xf numFmtId="0" fontId="13" fillId="0" borderId="17" xfId="2" applyFont="1" applyFill="1" applyBorder="1" applyAlignment="1">
      <alignment horizontal="left"/>
    </xf>
  </cellXfs>
  <cellStyles count="8">
    <cellStyle name="Hyperlink" xfId="1" builtinId="8"/>
    <cellStyle name="Normal" xfId="0" builtinId="0"/>
    <cellStyle name="Normal 2" xfId="3" xr:uid="{00000000-0005-0000-0000-000002000000}"/>
    <cellStyle name="Normal 2 2" xfId="6" xr:uid="{00000000-0005-0000-0000-000003000000}"/>
    <cellStyle name="Normal 3 2" xfId="2" xr:uid="{00000000-0005-0000-0000-000004000000}"/>
    <cellStyle name="Percent" xfId="7" builtinId="5"/>
    <cellStyle name="Percent 2" xfId="4" xr:uid="{00000000-0005-0000-0000-000006000000}"/>
    <cellStyle name="Percent 3 2" xfId="5" xr:uid="{00000000-0005-0000-0000-000007000000}"/>
  </cellStyles>
  <dxfs count="3">
    <dxf>
      <font>
        <b/>
      </font>
    </dxf>
    <dxf>
      <alignment horizontal="general" readingOrder="0"/>
    </dxf>
    <dxf>
      <alignment horizontal="general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.xml"/><Relationship Id="rId20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4.xml"/><Relationship Id="rId23" Type="http://schemas.openxmlformats.org/officeDocument/2006/relationships/powerPivotData" Target="model/item.data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3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Histogram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[2]Q1!$F$26:$F$38</c:f>
              <c:strCache>
                <c:ptCount val="13"/>
                <c:pt idx="0">
                  <c:v>11</c:v>
                </c:pt>
                <c:pt idx="1">
                  <c:v>28.08333333</c:v>
                </c:pt>
                <c:pt idx="2">
                  <c:v>45.16666667</c:v>
                </c:pt>
                <c:pt idx="3">
                  <c:v>62.25</c:v>
                </c:pt>
                <c:pt idx="4">
                  <c:v>79.33333333</c:v>
                </c:pt>
                <c:pt idx="5">
                  <c:v>96.41666667</c:v>
                </c:pt>
                <c:pt idx="6">
                  <c:v>113.5</c:v>
                </c:pt>
                <c:pt idx="7">
                  <c:v>130.5833333</c:v>
                </c:pt>
                <c:pt idx="8">
                  <c:v>147.6666667</c:v>
                </c:pt>
                <c:pt idx="9">
                  <c:v>164.75</c:v>
                </c:pt>
                <c:pt idx="10">
                  <c:v>181.8333333</c:v>
                </c:pt>
                <c:pt idx="11">
                  <c:v>198.9166667</c:v>
                </c:pt>
                <c:pt idx="12">
                  <c:v>More</c:v>
                </c:pt>
              </c:strCache>
            </c:strRef>
          </c:cat>
          <c:val>
            <c:numRef>
              <c:f>[2]Q1!$G$26:$G$38</c:f>
              <c:numCache>
                <c:formatCode>General</c:formatCode>
                <c:ptCount val="13"/>
                <c:pt idx="0">
                  <c:v>1</c:v>
                </c:pt>
                <c:pt idx="1">
                  <c:v>11</c:v>
                </c:pt>
                <c:pt idx="2">
                  <c:v>22</c:v>
                </c:pt>
                <c:pt idx="3">
                  <c:v>40</c:v>
                </c:pt>
                <c:pt idx="4">
                  <c:v>35</c:v>
                </c:pt>
                <c:pt idx="5">
                  <c:v>15</c:v>
                </c:pt>
                <c:pt idx="6">
                  <c:v>15</c:v>
                </c:pt>
                <c:pt idx="7">
                  <c:v>7</c:v>
                </c:pt>
                <c:pt idx="8">
                  <c:v>2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21-439A-B7E3-715D37DB3D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1221856"/>
        <c:axId val="451221200"/>
      </c:barChart>
      <c:catAx>
        <c:axId val="451221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Bin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221200"/>
        <c:crosses val="autoZero"/>
        <c:auto val="1"/>
        <c:lblAlgn val="ctr"/>
        <c:lblOffset val="100"/>
        <c:noMultiLvlLbl val="0"/>
      </c:catAx>
      <c:valAx>
        <c:axId val="4512212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221856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Scatter</a:t>
            </a:r>
            <a:r>
              <a:rPr lang="en-AU" baseline="0"/>
              <a:t> plot of mobile bill($) vs.data ALLOWANCE(gb)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'Q5'!$A$1</c:f>
              <c:strCache>
                <c:ptCount val="1"/>
                <c:pt idx="0">
                  <c:v>MonthlyBill ($)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'Q5'!$D$2:$D$151</c:f>
              <c:numCache>
                <c:formatCode>General</c:formatCode>
                <c:ptCount val="150"/>
                <c:pt idx="0">
                  <c:v>1</c:v>
                </c:pt>
                <c:pt idx="1">
                  <c:v>1</c:v>
                </c:pt>
                <c:pt idx="2">
                  <c:v>3.5</c:v>
                </c:pt>
                <c:pt idx="3">
                  <c:v>2.5</c:v>
                </c:pt>
                <c:pt idx="4">
                  <c:v>0.1</c:v>
                </c:pt>
                <c:pt idx="5">
                  <c:v>3</c:v>
                </c:pt>
                <c:pt idx="6">
                  <c:v>3.5</c:v>
                </c:pt>
                <c:pt idx="7">
                  <c:v>1.5</c:v>
                </c:pt>
                <c:pt idx="8">
                  <c:v>3</c:v>
                </c:pt>
                <c:pt idx="9">
                  <c:v>1</c:v>
                </c:pt>
                <c:pt idx="10">
                  <c:v>0.5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3</c:v>
                </c:pt>
                <c:pt idx="15">
                  <c:v>0.2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2.5</c:v>
                </c:pt>
                <c:pt idx="20">
                  <c:v>1</c:v>
                </c:pt>
                <c:pt idx="21">
                  <c:v>1.5</c:v>
                </c:pt>
                <c:pt idx="22">
                  <c:v>1</c:v>
                </c:pt>
                <c:pt idx="23">
                  <c:v>2.5</c:v>
                </c:pt>
                <c:pt idx="24">
                  <c:v>1.5</c:v>
                </c:pt>
                <c:pt idx="25">
                  <c:v>1.5</c:v>
                </c:pt>
                <c:pt idx="26">
                  <c:v>1.5</c:v>
                </c:pt>
                <c:pt idx="27">
                  <c:v>2</c:v>
                </c:pt>
                <c:pt idx="28">
                  <c:v>2.5</c:v>
                </c:pt>
                <c:pt idx="29">
                  <c:v>1.5</c:v>
                </c:pt>
                <c:pt idx="30">
                  <c:v>1</c:v>
                </c:pt>
                <c:pt idx="31">
                  <c:v>1.5</c:v>
                </c:pt>
                <c:pt idx="32">
                  <c:v>2</c:v>
                </c:pt>
                <c:pt idx="33">
                  <c:v>3</c:v>
                </c:pt>
                <c:pt idx="34">
                  <c:v>2.5</c:v>
                </c:pt>
                <c:pt idx="35">
                  <c:v>1.5</c:v>
                </c:pt>
                <c:pt idx="36">
                  <c:v>3</c:v>
                </c:pt>
                <c:pt idx="37">
                  <c:v>1.5</c:v>
                </c:pt>
                <c:pt idx="38">
                  <c:v>2</c:v>
                </c:pt>
                <c:pt idx="39">
                  <c:v>0.5</c:v>
                </c:pt>
                <c:pt idx="40">
                  <c:v>1</c:v>
                </c:pt>
                <c:pt idx="41">
                  <c:v>1.5</c:v>
                </c:pt>
                <c:pt idx="42">
                  <c:v>2.5</c:v>
                </c:pt>
                <c:pt idx="43">
                  <c:v>0.5</c:v>
                </c:pt>
                <c:pt idx="44">
                  <c:v>1.5</c:v>
                </c:pt>
                <c:pt idx="45">
                  <c:v>2.5</c:v>
                </c:pt>
                <c:pt idx="46">
                  <c:v>1.5</c:v>
                </c:pt>
                <c:pt idx="47">
                  <c:v>1</c:v>
                </c:pt>
                <c:pt idx="48">
                  <c:v>1.5</c:v>
                </c:pt>
                <c:pt idx="49">
                  <c:v>2</c:v>
                </c:pt>
                <c:pt idx="50">
                  <c:v>2</c:v>
                </c:pt>
                <c:pt idx="51">
                  <c:v>0.5</c:v>
                </c:pt>
                <c:pt idx="52">
                  <c:v>1</c:v>
                </c:pt>
                <c:pt idx="53">
                  <c:v>0.5</c:v>
                </c:pt>
                <c:pt idx="54">
                  <c:v>0.5</c:v>
                </c:pt>
                <c:pt idx="55">
                  <c:v>2.5</c:v>
                </c:pt>
                <c:pt idx="56">
                  <c:v>1</c:v>
                </c:pt>
                <c:pt idx="57">
                  <c:v>0.5</c:v>
                </c:pt>
                <c:pt idx="58">
                  <c:v>2.5</c:v>
                </c:pt>
                <c:pt idx="59">
                  <c:v>3</c:v>
                </c:pt>
                <c:pt idx="60">
                  <c:v>1.5</c:v>
                </c:pt>
                <c:pt idx="61">
                  <c:v>2.5</c:v>
                </c:pt>
                <c:pt idx="62">
                  <c:v>1</c:v>
                </c:pt>
                <c:pt idx="63">
                  <c:v>2.5</c:v>
                </c:pt>
                <c:pt idx="64">
                  <c:v>0</c:v>
                </c:pt>
                <c:pt idx="65">
                  <c:v>0.5</c:v>
                </c:pt>
                <c:pt idx="66">
                  <c:v>2</c:v>
                </c:pt>
                <c:pt idx="67">
                  <c:v>2.5</c:v>
                </c:pt>
                <c:pt idx="68">
                  <c:v>1.5</c:v>
                </c:pt>
                <c:pt idx="69">
                  <c:v>1.5</c:v>
                </c:pt>
                <c:pt idx="70">
                  <c:v>1.5</c:v>
                </c:pt>
                <c:pt idx="71">
                  <c:v>1.5</c:v>
                </c:pt>
                <c:pt idx="72">
                  <c:v>2.5</c:v>
                </c:pt>
                <c:pt idx="73">
                  <c:v>2.5</c:v>
                </c:pt>
                <c:pt idx="74">
                  <c:v>0.5</c:v>
                </c:pt>
                <c:pt idx="75">
                  <c:v>0.1</c:v>
                </c:pt>
                <c:pt idx="76">
                  <c:v>0.5</c:v>
                </c:pt>
                <c:pt idx="77">
                  <c:v>0.5</c:v>
                </c:pt>
                <c:pt idx="78">
                  <c:v>2.5</c:v>
                </c:pt>
                <c:pt idx="79">
                  <c:v>1</c:v>
                </c:pt>
                <c:pt idx="80">
                  <c:v>2.5</c:v>
                </c:pt>
                <c:pt idx="81">
                  <c:v>1</c:v>
                </c:pt>
                <c:pt idx="82">
                  <c:v>1</c:v>
                </c:pt>
                <c:pt idx="83">
                  <c:v>0.1</c:v>
                </c:pt>
                <c:pt idx="84">
                  <c:v>4</c:v>
                </c:pt>
                <c:pt idx="85">
                  <c:v>3.5</c:v>
                </c:pt>
                <c:pt idx="86">
                  <c:v>1.5</c:v>
                </c:pt>
                <c:pt idx="87">
                  <c:v>3.5</c:v>
                </c:pt>
                <c:pt idx="88">
                  <c:v>0.2</c:v>
                </c:pt>
                <c:pt idx="89">
                  <c:v>1.5</c:v>
                </c:pt>
                <c:pt idx="90">
                  <c:v>1</c:v>
                </c:pt>
                <c:pt idx="91">
                  <c:v>1</c:v>
                </c:pt>
                <c:pt idx="92">
                  <c:v>3.5</c:v>
                </c:pt>
                <c:pt idx="93">
                  <c:v>1.5</c:v>
                </c:pt>
                <c:pt idx="94">
                  <c:v>1.5</c:v>
                </c:pt>
                <c:pt idx="95">
                  <c:v>0</c:v>
                </c:pt>
                <c:pt idx="96">
                  <c:v>0</c:v>
                </c:pt>
                <c:pt idx="97">
                  <c:v>2.5</c:v>
                </c:pt>
                <c:pt idx="98">
                  <c:v>0.1</c:v>
                </c:pt>
                <c:pt idx="99">
                  <c:v>0.1</c:v>
                </c:pt>
                <c:pt idx="100">
                  <c:v>4</c:v>
                </c:pt>
                <c:pt idx="101">
                  <c:v>3</c:v>
                </c:pt>
                <c:pt idx="102">
                  <c:v>1</c:v>
                </c:pt>
                <c:pt idx="103">
                  <c:v>0</c:v>
                </c:pt>
                <c:pt idx="104">
                  <c:v>0.5</c:v>
                </c:pt>
                <c:pt idx="105">
                  <c:v>2</c:v>
                </c:pt>
                <c:pt idx="106">
                  <c:v>2.5</c:v>
                </c:pt>
                <c:pt idx="107">
                  <c:v>2</c:v>
                </c:pt>
                <c:pt idx="108">
                  <c:v>1</c:v>
                </c:pt>
                <c:pt idx="109">
                  <c:v>0</c:v>
                </c:pt>
                <c:pt idx="110">
                  <c:v>2.5</c:v>
                </c:pt>
                <c:pt idx="111">
                  <c:v>2.5</c:v>
                </c:pt>
                <c:pt idx="112">
                  <c:v>2.5</c:v>
                </c:pt>
                <c:pt idx="113">
                  <c:v>2.5</c:v>
                </c:pt>
                <c:pt idx="114">
                  <c:v>2.5</c:v>
                </c:pt>
                <c:pt idx="115">
                  <c:v>2.5</c:v>
                </c:pt>
                <c:pt idx="116">
                  <c:v>3.5</c:v>
                </c:pt>
                <c:pt idx="117">
                  <c:v>0</c:v>
                </c:pt>
                <c:pt idx="118">
                  <c:v>0</c:v>
                </c:pt>
                <c:pt idx="119">
                  <c:v>1</c:v>
                </c:pt>
                <c:pt idx="120">
                  <c:v>2</c:v>
                </c:pt>
                <c:pt idx="121">
                  <c:v>2.5</c:v>
                </c:pt>
                <c:pt idx="122">
                  <c:v>3.5</c:v>
                </c:pt>
                <c:pt idx="123">
                  <c:v>0.1</c:v>
                </c:pt>
                <c:pt idx="124">
                  <c:v>1</c:v>
                </c:pt>
                <c:pt idx="125">
                  <c:v>2.5</c:v>
                </c:pt>
                <c:pt idx="126">
                  <c:v>0.2</c:v>
                </c:pt>
                <c:pt idx="127">
                  <c:v>1</c:v>
                </c:pt>
                <c:pt idx="128">
                  <c:v>0</c:v>
                </c:pt>
                <c:pt idx="129">
                  <c:v>1</c:v>
                </c:pt>
                <c:pt idx="130">
                  <c:v>1</c:v>
                </c:pt>
                <c:pt idx="131">
                  <c:v>2.5</c:v>
                </c:pt>
                <c:pt idx="132">
                  <c:v>0</c:v>
                </c:pt>
                <c:pt idx="133">
                  <c:v>1.5</c:v>
                </c:pt>
                <c:pt idx="134">
                  <c:v>2.5</c:v>
                </c:pt>
                <c:pt idx="135">
                  <c:v>0.1</c:v>
                </c:pt>
                <c:pt idx="136">
                  <c:v>2.5</c:v>
                </c:pt>
                <c:pt idx="137">
                  <c:v>2</c:v>
                </c:pt>
                <c:pt idx="138">
                  <c:v>0.5</c:v>
                </c:pt>
                <c:pt idx="139">
                  <c:v>1.5</c:v>
                </c:pt>
                <c:pt idx="140">
                  <c:v>0.2</c:v>
                </c:pt>
                <c:pt idx="141">
                  <c:v>2</c:v>
                </c:pt>
                <c:pt idx="142">
                  <c:v>3</c:v>
                </c:pt>
                <c:pt idx="143">
                  <c:v>2.5</c:v>
                </c:pt>
                <c:pt idx="144">
                  <c:v>1</c:v>
                </c:pt>
                <c:pt idx="145">
                  <c:v>1</c:v>
                </c:pt>
                <c:pt idx="146">
                  <c:v>3.5</c:v>
                </c:pt>
                <c:pt idx="147">
                  <c:v>2.5</c:v>
                </c:pt>
                <c:pt idx="148">
                  <c:v>0.2</c:v>
                </c:pt>
                <c:pt idx="149">
                  <c:v>3.5</c:v>
                </c:pt>
              </c:numCache>
            </c:numRef>
          </c:xVal>
          <c:yVal>
            <c:numRef>
              <c:f>'Q5'!$A$2:$A$151</c:f>
              <c:numCache>
                <c:formatCode>General</c:formatCode>
                <c:ptCount val="150"/>
                <c:pt idx="0">
                  <c:v>66</c:v>
                </c:pt>
                <c:pt idx="1">
                  <c:v>60</c:v>
                </c:pt>
                <c:pt idx="2">
                  <c:v>98</c:v>
                </c:pt>
                <c:pt idx="3">
                  <c:v>73</c:v>
                </c:pt>
                <c:pt idx="4">
                  <c:v>20</c:v>
                </c:pt>
                <c:pt idx="5">
                  <c:v>105</c:v>
                </c:pt>
                <c:pt idx="6">
                  <c:v>96</c:v>
                </c:pt>
                <c:pt idx="7">
                  <c:v>55</c:v>
                </c:pt>
                <c:pt idx="8">
                  <c:v>95</c:v>
                </c:pt>
                <c:pt idx="9">
                  <c:v>98</c:v>
                </c:pt>
                <c:pt idx="10">
                  <c:v>50</c:v>
                </c:pt>
                <c:pt idx="11">
                  <c:v>88</c:v>
                </c:pt>
                <c:pt idx="12">
                  <c:v>74</c:v>
                </c:pt>
                <c:pt idx="13">
                  <c:v>61</c:v>
                </c:pt>
                <c:pt idx="14">
                  <c:v>99</c:v>
                </c:pt>
                <c:pt idx="15">
                  <c:v>26</c:v>
                </c:pt>
                <c:pt idx="16">
                  <c:v>70</c:v>
                </c:pt>
                <c:pt idx="17">
                  <c:v>54</c:v>
                </c:pt>
                <c:pt idx="18">
                  <c:v>37</c:v>
                </c:pt>
                <c:pt idx="19">
                  <c:v>95</c:v>
                </c:pt>
                <c:pt idx="20">
                  <c:v>30</c:v>
                </c:pt>
                <c:pt idx="21">
                  <c:v>61</c:v>
                </c:pt>
                <c:pt idx="22">
                  <c:v>86</c:v>
                </c:pt>
                <c:pt idx="23">
                  <c:v>70</c:v>
                </c:pt>
                <c:pt idx="24">
                  <c:v>55</c:v>
                </c:pt>
                <c:pt idx="25">
                  <c:v>55</c:v>
                </c:pt>
                <c:pt idx="26">
                  <c:v>65</c:v>
                </c:pt>
                <c:pt idx="27">
                  <c:v>78</c:v>
                </c:pt>
                <c:pt idx="28">
                  <c:v>72</c:v>
                </c:pt>
                <c:pt idx="29">
                  <c:v>75</c:v>
                </c:pt>
                <c:pt idx="30">
                  <c:v>50</c:v>
                </c:pt>
                <c:pt idx="31">
                  <c:v>55</c:v>
                </c:pt>
                <c:pt idx="32">
                  <c:v>75</c:v>
                </c:pt>
                <c:pt idx="33">
                  <c:v>96</c:v>
                </c:pt>
                <c:pt idx="34">
                  <c:v>50</c:v>
                </c:pt>
                <c:pt idx="35">
                  <c:v>74</c:v>
                </c:pt>
                <c:pt idx="36">
                  <c:v>117</c:v>
                </c:pt>
                <c:pt idx="37">
                  <c:v>64</c:v>
                </c:pt>
                <c:pt idx="38">
                  <c:v>90</c:v>
                </c:pt>
                <c:pt idx="39">
                  <c:v>51</c:v>
                </c:pt>
                <c:pt idx="40">
                  <c:v>81</c:v>
                </c:pt>
                <c:pt idx="41">
                  <c:v>55</c:v>
                </c:pt>
                <c:pt idx="42">
                  <c:v>78</c:v>
                </c:pt>
                <c:pt idx="43">
                  <c:v>60</c:v>
                </c:pt>
                <c:pt idx="44">
                  <c:v>64</c:v>
                </c:pt>
                <c:pt idx="45">
                  <c:v>101</c:v>
                </c:pt>
                <c:pt idx="46">
                  <c:v>57</c:v>
                </c:pt>
                <c:pt idx="47">
                  <c:v>54</c:v>
                </c:pt>
                <c:pt idx="48">
                  <c:v>71</c:v>
                </c:pt>
                <c:pt idx="49">
                  <c:v>77</c:v>
                </c:pt>
                <c:pt idx="50">
                  <c:v>70</c:v>
                </c:pt>
                <c:pt idx="51">
                  <c:v>50</c:v>
                </c:pt>
                <c:pt idx="52">
                  <c:v>58</c:v>
                </c:pt>
                <c:pt idx="53">
                  <c:v>55</c:v>
                </c:pt>
                <c:pt idx="54">
                  <c:v>49</c:v>
                </c:pt>
                <c:pt idx="55">
                  <c:v>72</c:v>
                </c:pt>
                <c:pt idx="56">
                  <c:v>62</c:v>
                </c:pt>
                <c:pt idx="57">
                  <c:v>50</c:v>
                </c:pt>
                <c:pt idx="58">
                  <c:v>86</c:v>
                </c:pt>
                <c:pt idx="59">
                  <c:v>100</c:v>
                </c:pt>
                <c:pt idx="60">
                  <c:v>78</c:v>
                </c:pt>
                <c:pt idx="61">
                  <c:v>71</c:v>
                </c:pt>
                <c:pt idx="62">
                  <c:v>46</c:v>
                </c:pt>
                <c:pt idx="63">
                  <c:v>83</c:v>
                </c:pt>
                <c:pt idx="64">
                  <c:v>11</c:v>
                </c:pt>
                <c:pt idx="65">
                  <c:v>40</c:v>
                </c:pt>
                <c:pt idx="66">
                  <c:v>72</c:v>
                </c:pt>
                <c:pt idx="67">
                  <c:v>85</c:v>
                </c:pt>
                <c:pt idx="68">
                  <c:v>79</c:v>
                </c:pt>
                <c:pt idx="69">
                  <c:v>65</c:v>
                </c:pt>
                <c:pt idx="70">
                  <c:v>87</c:v>
                </c:pt>
                <c:pt idx="71">
                  <c:v>70</c:v>
                </c:pt>
                <c:pt idx="72">
                  <c:v>82</c:v>
                </c:pt>
                <c:pt idx="73">
                  <c:v>74</c:v>
                </c:pt>
                <c:pt idx="74">
                  <c:v>50</c:v>
                </c:pt>
                <c:pt idx="75">
                  <c:v>25</c:v>
                </c:pt>
                <c:pt idx="76">
                  <c:v>50</c:v>
                </c:pt>
                <c:pt idx="77">
                  <c:v>45</c:v>
                </c:pt>
                <c:pt idx="78">
                  <c:v>95</c:v>
                </c:pt>
                <c:pt idx="79">
                  <c:v>30</c:v>
                </c:pt>
                <c:pt idx="80">
                  <c:v>50</c:v>
                </c:pt>
                <c:pt idx="81">
                  <c:v>50</c:v>
                </c:pt>
                <c:pt idx="82">
                  <c:v>74</c:v>
                </c:pt>
                <c:pt idx="83">
                  <c:v>20</c:v>
                </c:pt>
                <c:pt idx="84">
                  <c:v>166</c:v>
                </c:pt>
                <c:pt idx="85">
                  <c:v>131</c:v>
                </c:pt>
                <c:pt idx="86">
                  <c:v>49</c:v>
                </c:pt>
                <c:pt idx="87">
                  <c:v>121</c:v>
                </c:pt>
                <c:pt idx="88">
                  <c:v>30</c:v>
                </c:pt>
                <c:pt idx="89">
                  <c:v>68</c:v>
                </c:pt>
                <c:pt idx="90">
                  <c:v>58</c:v>
                </c:pt>
                <c:pt idx="91">
                  <c:v>66</c:v>
                </c:pt>
                <c:pt idx="92">
                  <c:v>128</c:v>
                </c:pt>
                <c:pt idx="93">
                  <c:v>68</c:v>
                </c:pt>
                <c:pt idx="94">
                  <c:v>79</c:v>
                </c:pt>
                <c:pt idx="95">
                  <c:v>42</c:v>
                </c:pt>
                <c:pt idx="96">
                  <c:v>44</c:v>
                </c:pt>
                <c:pt idx="97">
                  <c:v>60</c:v>
                </c:pt>
                <c:pt idx="98">
                  <c:v>20</c:v>
                </c:pt>
                <c:pt idx="99">
                  <c:v>20</c:v>
                </c:pt>
                <c:pt idx="100">
                  <c:v>131</c:v>
                </c:pt>
                <c:pt idx="101">
                  <c:v>98</c:v>
                </c:pt>
                <c:pt idx="102">
                  <c:v>62</c:v>
                </c:pt>
                <c:pt idx="103">
                  <c:v>28</c:v>
                </c:pt>
                <c:pt idx="104">
                  <c:v>40</c:v>
                </c:pt>
                <c:pt idx="105">
                  <c:v>40</c:v>
                </c:pt>
                <c:pt idx="106">
                  <c:v>57</c:v>
                </c:pt>
                <c:pt idx="107">
                  <c:v>40</c:v>
                </c:pt>
                <c:pt idx="108">
                  <c:v>44</c:v>
                </c:pt>
                <c:pt idx="109">
                  <c:v>20</c:v>
                </c:pt>
                <c:pt idx="110">
                  <c:v>110</c:v>
                </c:pt>
                <c:pt idx="111">
                  <c:v>102</c:v>
                </c:pt>
                <c:pt idx="112">
                  <c:v>59</c:v>
                </c:pt>
                <c:pt idx="113">
                  <c:v>111</c:v>
                </c:pt>
                <c:pt idx="114">
                  <c:v>106</c:v>
                </c:pt>
                <c:pt idx="115">
                  <c:v>61</c:v>
                </c:pt>
                <c:pt idx="116">
                  <c:v>126</c:v>
                </c:pt>
                <c:pt idx="117">
                  <c:v>16</c:v>
                </c:pt>
                <c:pt idx="118">
                  <c:v>31</c:v>
                </c:pt>
                <c:pt idx="119">
                  <c:v>41</c:v>
                </c:pt>
                <c:pt idx="120">
                  <c:v>40</c:v>
                </c:pt>
                <c:pt idx="121">
                  <c:v>104</c:v>
                </c:pt>
                <c:pt idx="122">
                  <c:v>123</c:v>
                </c:pt>
                <c:pt idx="123">
                  <c:v>20</c:v>
                </c:pt>
                <c:pt idx="124">
                  <c:v>45</c:v>
                </c:pt>
                <c:pt idx="125">
                  <c:v>101</c:v>
                </c:pt>
                <c:pt idx="126">
                  <c:v>30</c:v>
                </c:pt>
                <c:pt idx="127">
                  <c:v>30</c:v>
                </c:pt>
                <c:pt idx="128">
                  <c:v>32</c:v>
                </c:pt>
                <c:pt idx="129">
                  <c:v>47</c:v>
                </c:pt>
                <c:pt idx="130">
                  <c:v>59</c:v>
                </c:pt>
                <c:pt idx="131">
                  <c:v>59</c:v>
                </c:pt>
                <c:pt idx="132">
                  <c:v>216</c:v>
                </c:pt>
                <c:pt idx="133">
                  <c:v>58</c:v>
                </c:pt>
                <c:pt idx="134">
                  <c:v>113</c:v>
                </c:pt>
                <c:pt idx="135">
                  <c:v>20</c:v>
                </c:pt>
                <c:pt idx="136">
                  <c:v>71</c:v>
                </c:pt>
                <c:pt idx="137">
                  <c:v>77</c:v>
                </c:pt>
                <c:pt idx="138">
                  <c:v>70</c:v>
                </c:pt>
                <c:pt idx="139">
                  <c:v>61</c:v>
                </c:pt>
                <c:pt idx="140">
                  <c:v>30</c:v>
                </c:pt>
                <c:pt idx="141">
                  <c:v>70</c:v>
                </c:pt>
                <c:pt idx="142">
                  <c:v>95</c:v>
                </c:pt>
                <c:pt idx="143">
                  <c:v>100</c:v>
                </c:pt>
                <c:pt idx="144">
                  <c:v>30</c:v>
                </c:pt>
                <c:pt idx="145">
                  <c:v>64</c:v>
                </c:pt>
                <c:pt idx="146">
                  <c:v>124</c:v>
                </c:pt>
                <c:pt idx="147">
                  <c:v>55</c:v>
                </c:pt>
                <c:pt idx="148">
                  <c:v>38</c:v>
                </c:pt>
                <c:pt idx="149">
                  <c:v>121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FA-4380-A2BD-D78287B79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9929352"/>
        <c:axId val="959926728"/>
      </c:scatterChart>
      <c:valAx>
        <c:axId val="959929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b="1"/>
                  <a:t>dATA ALLOWANCE(GB)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9926728"/>
        <c:crosses val="autoZero"/>
        <c:crossBetween val="midCat"/>
      </c:valAx>
      <c:valAx>
        <c:axId val="959926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b="1"/>
                  <a:t>mONTHLY</a:t>
                </a:r>
                <a:r>
                  <a:rPr lang="en-AU" b="1" baseline="0"/>
                  <a:t> bILL($)</a:t>
                </a:r>
                <a:endParaRPr lang="en-AU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9929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Bill VS Lifestyle factors</a:t>
            </a:r>
          </a:p>
        </c:rich>
      </c:tx>
      <c:layout>
        <c:manualLayout>
          <c:xMode val="edge"/>
          <c:yMode val="edge"/>
          <c:x val="0.17197704717290088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[2]Q2!$G$22</c:f>
              <c:strCache>
                <c:ptCount val="1"/>
                <c:pt idx="0">
                  <c:v>MonthlyBill ($)</c:v>
                </c:pt>
              </c:strCache>
            </c:strRef>
          </c:tx>
          <c:spPr>
            <a:gradFill flip="none" rotWithShape="1">
              <a:gsLst>
                <a:gs pos="0">
                  <a:schemeClr val="accent4"/>
                </a:gs>
                <a:gs pos="75000">
                  <a:schemeClr val="accent4">
                    <a:lumMod val="60000"/>
                    <a:lumOff val="40000"/>
                  </a:schemeClr>
                </a:gs>
                <a:gs pos="51000">
                  <a:schemeClr val="accent4">
                    <a:alpha val="75000"/>
                  </a:schemeClr>
                </a:gs>
                <a:gs pos="100000">
                  <a:schemeClr val="accent4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[2]Q2!$F$23:$F$36</c:f>
              <c:strCache>
                <c:ptCount val="14"/>
                <c:pt idx="0">
                  <c:v>Achievers</c:v>
                </c:pt>
                <c:pt idx="1">
                  <c:v>Boomers</c:v>
                </c:pt>
                <c:pt idx="2">
                  <c:v>Crusaders</c:v>
                </c:pt>
                <c:pt idx="3">
                  <c:v>Debtstars</c:v>
                </c:pt>
                <c:pt idx="4">
                  <c:v>Fortunats</c:v>
                </c:pt>
                <c:pt idx="5">
                  <c:v>Grey Power</c:v>
                </c:pt>
                <c:pt idx="6">
                  <c:v>Independents</c:v>
                </c:pt>
                <c:pt idx="7">
                  <c:v>Preppies</c:v>
                </c:pt>
                <c:pt idx="8">
                  <c:v>Rokafella</c:v>
                </c:pt>
                <c:pt idx="9">
                  <c:v>Slender Meanz</c:v>
                </c:pt>
                <c:pt idx="10">
                  <c:v>Struggleville</c:v>
                </c:pt>
                <c:pt idx="11">
                  <c:v>Suburban Splendour</c:v>
                </c:pt>
                <c:pt idx="12">
                  <c:v>True Blue</c:v>
                </c:pt>
                <c:pt idx="13">
                  <c:v>Twixters</c:v>
                </c:pt>
              </c:strCache>
            </c:strRef>
          </c:cat>
          <c:val>
            <c:numRef>
              <c:f>[2]Q2!$G$23:$G$36</c:f>
              <c:numCache>
                <c:formatCode>General</c:formatCode>
                <c:ptCount val="14"/>
                <c:pt idx="0">
                  <c:v>1999</c:v>
                </c:pt>
                <c:pt idx="1">
                  <c:v>404</c:v>
                </c:pt>
                <c:pt idx="2">
                  <c:v>1609</c:v>
                </c:pt>
                <c:pt idx="3">
                  <c:v>297</c:v>
                </c:pt>
                <c:pt idx="4">
                  <c:v>112</c:v>
                </c:pt>
                <c:pt idx="5">
                  <c:v>178</c:v>
                </c:pt>
                <c:pt idx="6">
                  <c:v>1747</c:v>
                </c:pt>
                <c:pt idx="7">
                  <c:v>519</c:v>
                </c:pt>
                <c:pt idx="8">
                  <c:v>377</c:v>
                </c:pt>
                <c:pt idx="9">
                  <c:v>67</c:v>
                </c:pt>
                <c:pt idx="10">
                  <c:v>331</c:v>
                </c:pt>
                <c:pt idx="11">
                  <c:v>1940</c:v>
                </c:pt>
                <c:pt idx="12">
                  <c:v>376</c:v>
                </c:pt>
                <c:pt idx="13">
                  <c:v>191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14-4629-AF12-6F7CF3C26BC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355"/>
        <c:overlap val="-70"/>
        <c:axId val="420744440"/>
        <c:axId val="420746736"/>
      </c:barChart>
      <c:catAx>
        <c:axId val="42074444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GeoTribe</a:t>
                </a:r>
              </a:p>
            </c:rich>
          </c:tx>
          <c:layout>
            <c:manualLayout>
              <c:xMode val="edge"/>
              <c:yMode val="edge"/>
              <c:x val="0.42976994964237075"/>
              <c:y val="0.889873123815427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746736"/>
        <c:crosses val="autoZero"/>
        <c:auto val="1"/>
        <c:lblAlgn val="ctr"/>
        <c:lblOffset val="100"/>
        <c:noMultiLvlLbl val="0"/>
      </c:catAx>
      <c:valAx>
        <c:axId val="42074673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r">
                  <a:defRPr sz="11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Monthly Bill ($)</a:t>
                </a:r>
              </a:p>
            </c:rich>
          </c:tx>
          <c:layout>
            <c:manualLayout>
              <c:xMode val="edge"/>
              <c:yMode val="edge"/>
              <c:x val="1.9288728149487643E-2"/>
              <c:y val="0.194421779237451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r">
                <a:defRPr sz="11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744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[2]Q2!$F$22</c:f>
              <c:strCache>
                <c:ptCount val="1"/>
                <c:pt idx="0">
                  <c:v>geoTribe</c:v>
                </c:pt>
              </c:strCache>
            </c:strRef>
          </c:tx>
          <c:dPt>
            <c:idx val="0"/>
            <c:bubble3D val="0"/>
            <c:spPr>
              <a:solidFill>
                <a:schemeClr val="accent4">
                  <a:shade val="39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3B8-4E33-AA3C-C27BA59CEBFB}"/>
              </c:ext>
            </c:extLst>
          </c:dPt>
          <c:dPt>
            <c:idx val="1"/>
            <c:bubble3D val="0"/>
            <c:spPr>
              <a:solidFill>
                <a:schemeClr val="accent4">
                  <a:shade val="4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3B8-4E33-AA3C-C27BA59CEBFB}"/>
              </c:ext>
            </c:extLst>
          </c:dPt>
          <c:dPt>
            <c:idx val="2"/>
            <c:bubble3D val="0"/>
            <c:spPr>
              <a:solidFill>
                <a:schemeClr val="accent4">
                  <a:shade val="5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3B8-4E33-AA3C-C27BA59CEBFB}"/>
              </c:ext>
            </c:extLst>
          </c:dPt>
          <c:dPt>
            <c:idx val="3"/>
            <c:bubble3D val="0"/>
            <c:spPr>
              <a:solidFill>
                <a:schemeClr val="accent4">
                  <a:shade val="6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3B8-4E33-AA3C-C27BA59CEBFB}"/>
              </c:ext>
            </c:extLst>
          </c:dPt>
          <c:dPt>
            <c:idx val="4"/>
            <c:bubble3D val="0"/>
            <c:spPr>
              <a:solidFill>
                <a:schemeClr val="accent4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3B8-4E33-AA3C-C27BA59CEBFB}"/>
              </c:ext>
            </c:extLst>
          </c:dPt>
          <c:dPt>
            <c:idx val="5"/>
            <c:bubble3D val="0"/>
            <c:spPr>
              <a:solidFill>
                <a:schemeClr val="accent4">
                  <a:shade val="8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E3B8-4E33-AA3C-C27BA59CEBFB}"/>
              </c:ext>
            </c:extLst>
          </c:dPt>
          <c:dPt>
            <c:idx val="6"/>
            <c:bubble3D val="0"/>
            <c:spPr>
              <a:solidFill>
                <a:schemeClr val="accent4">
                  <a:shade val="9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E3B8-4E33-AA3C-C27BA59CEBFB}"/>
              </c:ext>
            </c:extLst>
          </c:dPt>
          <c:dPt>
            <c:idx val="7"/>
            <c:bubble3D val="0"/>
            <c:spPr>
              <a:solidFill>
                <a:schemeClr val="accent4">
                  <a:tint val="9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E3B8-4E33-AA3C-C27BA59CEBFB}"/>
              </c:ext>
            </c:extLst>
          </c:dPt>
          <c:dPt>
            <c:idx val="8"/>
            <c:bubble3D val="0"/>
            <c:spPr>
              <a:solidFill>
                <a:schemeClr val="accent4">
                  <a:tint val="8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E3B8-4E33-AA3C-C27BA59CEBFB}"/>
              </c:ext>
            </c:extLst>
          </c:dPt>
          <c:dPt>
            <c:idx val="9"/>
            <c:bubble3D val="0"/>
            <c:spPr>
              <a:solidFill>
                <a:schemeClr val="accent4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E3B8-4E33-AA3C-C27BA59CEBFB}"/>
              </c:ext>
            </c:extLst>
          </c:dPt>
          <c:dPt>
            <c:idx val="10"/>
            <c:bubble3D val="0"/>
            <c:spPr>
              <a:solidFill>
                <a:schemeClr val="accent4">
                  <a:tint val="6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E3B8-4E33-AA3C-C27BA59CEBFB}"/>
              </c:ext>
            </c:extLst>
          </c:dPt>
          <c:dPt>
            <c:idx val="11"/>
            <c:bubble3D val="0"/>
            <c:spPr>
              <a:solidFill>
                <a:schemeClr val="accent4">
                  <a:tint val="5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E3B8-4E33-AA3C-C27BA59CEBFB}"/>
              </c:ext>
            </c:extLst>
          </c:dPt>
          <c:dPt>
            <c:idx val="12"/>
            <c:bubble3D val="0"/>
            <c:spPr>
              <a:solidFill>
                <a:schemeClr val="accent4">
                  <a:tint val="49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E3B8-4E33-AA3C-C27BA59CEBFB}"/>
              </c:ext>
            </c:extLst>
          </c:dPt>
          <c:dPt>
            <c:idx val="13"/>
            <c:bubble3D val="0"/>
            <c:spPr>
              <a:solidFill>
                <a:schemeClr val="accent4">
                  <a:tint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E3B8-4E33-AA3C-C27BA59CEBFB}"/>
              </c:ext>
            </c:extLst>
          </c:dPt>
          <c:dLbls>
            <c:dLbl>
              <c:idx val="9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="1"/>
                      <a:t>1%</a:t>
                    </a:r>
                  </a:p>
                </c:rich>
              </c:tx>
              <c:numFmt formatCode="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E3B8-4E33-AA3C-C27BA59CEBF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[2]Q2!$F$23:$F$36</c:f>
              <c:strCache>
                <c:ptCount val="14"/>
                <c:pt idx="0">
                  <c:v>Achievers</c:v>
                </c:pt>
                <c:pt idx="1">
                  <c:v>Boomers</c:v>
                </c:pt>
                <c:pt idx="2">
                  <c:v>Crusaders</c:v>
                </c:pt>
                <c:pt idx="3">
                  <c:v>Debtstars</c:v>
                </c:pt>
                <c:pt idx="4">
                  <c:v>Fortunats</c:v>
                </c:pt>
                <c:pt idx="5">
                  <c:v>Grey Power</c:v>
                </c:pt>
                <c:pt idx="6">
                  <c:v>Independents</c:v>
                </c:pt>
                <c:pt idx="7">
                  <c:v>Preppies</c:v>
                </c:pt>
                <c:pt idx="8">
                  <c:v>Rokafella</c:v>
                </c:pt>
                <c:pt idx="9">
                  <c:v>Slender Meanz</c:v>
                </c:pt>
                <c:pt idx="10">
                  <c:v>Struggleville</c:v>
                </c:pt>
                <c:pt idx="11">
                  <c:v>Suburban Splendour</c:v>
                </c:pt>
                <c:pt idx="12">
                  <c:v>True Blue</c:v>
                </c:pt>
                <c:pt idx="13">
                  <c:v>Twixters</c:v>
                </c:pt>
              </c:strCache>
            </c:strRef>
          </c:cat>
          <c:val>
            <c:numRef>
              <c:f>[2]Q2!$H$23:$H$36</c:f>
              <c:numCache>
                <c:formatCode>General</c:formatCode>
                <c:ptCount val="14"/>
                <c:pt idx="0">
                  <c:v>0.19700404060313392</c:v>
                </c:pt>
                <c:pt idx="1">
                  <c:v>3.9814723563614859E-2</c:v>
                </c:pt>
                <c:pt idx="2">
                  <c:v>0.15856903518281265</c:v>
                </c:pt>
                <c:pt idx="3">
                  <c:v>2.9269734897013896E-2</c:v>
                </c:pt>
                <c:pt idx="4">
                  <c:v>1.1037745146348674E-2</c:v>
                </c:pt>
                <c:pt idx="5">
                  <c:v>1.7542130679018428E-2</c:v>
                </c:pt>
                <c:pt idx="6">
                  <c:v>0.17216911402384941</c:v>
                </c:pt>
                <c:pt idx="7">
                  <c:v>5.1148122597812158E-2</c:v>
                </c:pt>
                <c:pt idx="8">
                  <c:v>3.7153838572977237E-2</c:v>
                </c:pt>
                <c:pt idx="9">
                  <c:v>6.6029368286192967E-3</c:v>
                </c:pt>
                <c:pt idx="10">
                  <c:v>3.2620478959298316E-2</c:v>
                </c:pt>
                <c:pt idx="11">
                  <c:v>0.19118951414211097</c:v>
                </c:pt>
                <c:pt idx="12">
                  <c:v>3.7055287277027692E-2</c:v>
                </c:pt>
                <c:pt idx="13">
                  <c:v>1.882329752636247E-2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E3B8-4E33-AA3C-C27BA59CEBFB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pivotFmts>
      <c:pivotFmt>
        <c:idx val="0"/>
        <c:spPr>
          <a:solidFill>
            <a:schemeClr val="accent4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4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4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4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4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4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Achievers</c:v>
          </c:tx>
          <c:spPr>
            <a:solidFill>
              <a:schemeClr val="accent4">
                <a:shade val="65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6"/>
              <c:pt idx="0">
                <c:v>11-40</c:v>
              </c:pt>
              <c:pt idx="1">
                <c:v>41-70</c:v>
              </c:pt>
              <c:pt idx="2">
                <c:v>71-100</c:v>
              </c:pt>
              <c:pt idx="3">
                <c:v>101-130</c:v>
              </c:pt>
              <c:pt idx="4">
                <c:v>131-160</c:v>
              </c:pt>
              <c:pt idx="5">
                <c:v>191-220</c:v>
              </c:pt>
            </c:strLit>
          </c:cat>
          <c:val>
            <c:numLit>
              <c:formatCode>General</c:formatCode>
              <c:ptCount val="6"/>
              <c:pt idx="0">
                <c:v>141</c:v>
              </c:pt>
              <c:pt idx="1">
                <c:v>491</c:v>
              </c:pt>
              <c:pt idx="2">
                <c:v>688</c:v>
              </c:pt>
              <c:pt idx="3">
                <c:v>332</c:v>
              </c:pt>
              <c:pt idx="4">
                <c:v>131</c:v>
              </c:pt>
              <c:pt idx="5">
                <c:v>216</c:v>
              </c:pt>
            </c:numLit>
          </c:val>
          <c:extLst>
            <c:ext xmlns:c16="http://schemas.microsoft.com/office/drawing/2014/chart" uri="{C3380CC4-5D6E-409C-BE32-E72D297353CC}">
              <c16:uniqueId val="{00000000-B4AE-410B-BB5C-C47404BEDF73}"/>
            </c:ext>
          </c:extLst>
        </c:ser>
        <c:ser>
          <c:idx val="1"/>
          <c:order val="1"/>
          <c:tx>
            <c:v>Independents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6"/>
              <c:pt idx="0">
                <c:v>11-40</c:v>
              </c:pt>
              <c:pt idx="1">
                <c:v>41-70</c:v>
              </c:pt>
              <c:pt idx="2">
                <c:v>71-100</c:v>
              </c:pt>
              <c:pt idx="3">
                <c:v>101-130</c:v>
              </c:pt>
              <c:pt idx="4">
                <c:v>131-160</c:v>
              </c:pt>
              <c:pt idx="5">
                <c:v>191-220</c:v>
              </c:pt>
            </c:strLit>
          </c:cat>
          <c:val>
            <c:numLit>
              <c:formatCode>General</c:formatCode>
              <c:ptCount val="6"/>
              <c:pt idx="0">
                <c:v>52</c:v>
              </c:pt>
              <c:pt idx="1">
                <c:v>607</c:v>
              </c:pt>
              <c:pt idx="2">
                <c:v>741</c:v>
              </c:pt>
              <c:pt idx="3">
                <c:v>347</c:v>
              </c:pt>
              <c:pt idx="4">
                <c:v>0</c:v>
              </c:pt>
              <c:pt idx="5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B4AE-410B-BB5C-C47404BEDF73}"/>
            </c:ext>
          </c:extLst>
        </c:ser>
        <c:ser>
          <c:idx val="2"/>
          <c:order val="2"/>
          <c:tx>
            <c:v>Suburban Splendour</c:v>
          </c:tx>
          <c:spPr>
            <a:solidFill>
              <a:schemeClr val="accent4">
                <a:tint val="65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6"/>
              <c:pt idx="0">
                <c:v>11-40</c:v>
              </c:pt>
              <c:pt idx="1">
                <c:v>41-70</c:v>
              </c:pt>
              <c:pt idx="2">
                <c:v>71-100</c:v>
              </c:pt>
              <c:pt idx="3">
                <c:v>101-130</c:v>
              </c:pt>
              <c:pt idx="4">
                <c:v>131-160</c:v>
              </c:pt>
              <c:pt idx="5">
                <c:v>191-220</c:v>
              </c:pt>
            </c:strLit>
          </c:cat>
          <c:val>
            <c:numLit>
              <c:formatCode>General</c:formatCode>
              <c:ptCount val="6"/>
              <c:pt idx="0">
                <c:v>140</c:v>
              </c:pt>
              <c:pt idx="1">
                <c:v>451</c:v>
              </c:pt>
              <c:pt idx="2">
                <c:v>993</c:v>
              </c:pt>
              <c:pt idx="3">
                <c:v>225</c:v>
              </c:pt>
              <c:pt idx="4">
                <c:v>131</c:v>
              </c:pt>
              <c:pt idx="5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2-B4AE-410B-BB5C-C47404BEDF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8111424"/>
        <c:axId val="598110112"/>
      </c:barChart>
      <c:catAx>
        <c:axId val="598111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b="1"/>
                  <a:t>Monthly</a:t>
                </a:r>
                <a:r>
                  <a:rPr lang="en-AU" b="1" baseline="0"/>
                  <a:t> Bill Bin($)</a:t>
                </a:r>
                <a:endParaRPr lang="en-AU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110112"/>
        <c:crosses val="autoZero"/>
        <c:auto val="1"/>
        <c:lblAlgn val="ctr"/>
        <c:lblOffset val="100"/>
        <c:noMultiLvlLbl val="0"/>
      </c:catAx>
      <c:valAx>
        <c:axId val="59811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b="1"/>
                  <a:t>Sum</a:t>
                </a:r>
                <a:r>
                  <a:rPr lang="en-AU" b="1" baseline="0"/>
                  <a:t> of the Monthly Bill($)</a:t>
                </a:r>
                <a:endParaRPr lang="en-AU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111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'Q2'!$H$64</c:f>
              <c:strCache>
                <c:ptCount val="1"/>
                <c:pt idx="0">
                  <c:v>Percentage of Monthly Bill($)</c:v>
                </c:pt>
              </c:strCache>
            </c:strRef>
          </c:tx>
          <c:dPt>
            <c:idx val="0"/>
            <c:bubble3D val="0"/>
            <c:spPr>
              <a:solidFill>
                <a:schemeClr val="accent4">
                  <a:shade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E97-43D6-A46E-494C1D3180C2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E97-43D6-A46E-494C1D3180C2}"/>
              </c:ext>
            </c:extLst>
          </c:dPt>
          <c:dPt>
            <c:idx val="2"/>
            <c:bubble3D val="0"/>
            <c:spPr>
              <a:solidFill>
                <a:schemeClr val="accent4">
                  <a:tint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E97-43D6-A46E-494C1D3180C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'Q2'!$F$65:$F$67</c:f>
              <c:strCache>
                <c:ptCount val="3"/>
                <c:pt idx="0">
                  <c:v>Achievers</c:v>
                </c:pt>
                <c:pt idx="1">
                  <c:v>Independents</c:v>
                </c:pt>
                <c:pt idx="2">
                  <c:v>Suburban Splendour</c:v>
                </c:pt>
              </c:strCache>
            </c:strRef>
          </c:cat>
          <c:val>
            <c:numRef>
              <c:f>'Q2'!$H$65:$H$67</c:f>
              <c:numCache>
                <c:formatCode>General</c:formatCode>
                <c:ptCount val="3"/>
                <c:pt idx="0">
                  <c:v>35.156524797748858</c:v>
                </c:pt>
                <c:pt idx="1">
                  <c:v>30.724586704185718</c:v>
                </c:pt>
                <c:pt idx="2">
                  <c:v>34.118888498065424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45-47F4-99A4-12CE0021F662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b="1"/>
              <a:t>Males</a:t>
            </a:r>
            <a:r>
              <a:rPr lang="en-AU" b="1" baseline="0"/>
              <a:t> using Smart phone as a payment device</a:t>
            </a:r>
            <a:endParaRPr lang="en-AU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4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24D-44D7-8A9D-2BCAA4E1DB4D}"/>
              </c:ext>
            </c:extLst>
          </c:dPt>
          <c:dPt>
            <c:idx val="1"/>
            <c:bubble3D val="0"/>
            <c:spPr>
              <a:solidFill>
                <a:schemeClr val="accent4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24D-44D7-8A9D-2BCAA4E1DB4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'Q3'!$V$24:$V$25</c:f>
              <c:strCache>
                <c:ptCount val="2"/>
                <c:pt idx="0">
                  <c:v>Using</c:v>
                </c:pt>
                <c:pt idx="1">
                  <c:v>Not Using</c:v>
                </c:pt>
              </c:strCache>
            </c:strRef>
          </c:cat>
          <c:val>
            <c:numRef>
              <c:f>'Q3'!$W$24:$W$25</c:f>
              <c:numCache>
                <c:formatCode>0.00%</c:formatCode>
                <c:ptCount val="2"/>
                <c:pt idx="0">
                  <c:v>0.80300000000000005</c:v>
                </c:pt>
                <c:pt idx="1">
                  <c:v>0.19700000000000001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24D-44D7-8A9D-2BCAA4E1DB4D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b="1"/>
              <a:t>Female</a:t>
            </a:r>
            <a:r>
              <a:rPr lang="en-AU" b="1" baseline="0"/>
              <a:t> using Smart phone as a payment device</a:t>
            </a:r>
            <a:endParaRPr lang="en-AU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4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959-460C-8039-DFA5F5C20627}"/>
              </c:ext>
            </c:extLst>
          </c:dPt>
          <c:dPt>
            <c:idx val="1"/>
            <c:bubble3D val="0"/>
            <c:spPr>
              <a:solidFill>
                <a:schemeClr val="accent4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959-460C-8039-DFA5F5C2062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'Q3'!$T$41:$T$42</c:f>
              <c:strCache>
                <c:ptCount val="2"/>
                <c:pt idx="0">
                  <c:v>Using</c:v>
                </c:pt>
                <c:pt idx="1">
                  <c:v>Not Using</c:v>
                </c:pt>
              </c:strCache>
            </c:strRef>
          </c:cat>
          <c:val>
            <c:numRef>
              <c:f>'Q3'!$U$41:$U$42</c:f>
              <c:numCache>
                <c:formatCode>0.00%</c:formatCode>
                <c:ptCount val="2"/>
                <c:pt idx="0">
                  <c:v>0.72199999999999998</c:v>
                </c:pt>
                <c:pt idx="1">
                  <c:v>0.27800000000000002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68-4B3A-A1A1-66000C152653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Scatter</a:t>
            </a:r>
            <a:r>
              <a:rPr lang="en-US" baseline="0"/>
              <a:t> plot of mobile bill($) vs.NUMBER OF CALLS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'Q5'!$A$1</c:f>
              <c:strCache>
                <c:ptCount val="1"/>
                <c:pt idx="0">
                  <c:v>MonthlyBill ($)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9525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'Q5'!$B$2:$B$151</c:f>
              <c:numCache>
                <c:formatCode>General</c:formatCode>
                <c:ptCount val="150"/>
                <c:pt idx="0">
                  <c:v>23</c:v>
                </c:pt>
                <c:pt idx="1">
                  <c:v>21</c:v>
                </c:pt>
                <c:pt idx="2">
                  <c:v>12</c:v>
                </c:pt>
                <c:pt idx="3">
                  <c:v>22</c:v>
                </c:pt>
                <c:pt idx="4">
                  <c:v>30</c:v>
                </c:pt>
                <c:pt idx="5">
                  <c:v>54</c:v>
                </c:pt>
                <c:pt idx="6">
                  <c:v>7</c:v>
                </c:pt>
                <c:pt idx="7">
                  <c:v>22</c:v>
                </c:pt>
                <c:pt idx="8">
                  <c:v>10</c:v>
                </c:pt>
                <c:pt idx="9">
                  <c:v>46</c:v>
                </c:pt>
                <c:pt idx="10">
                  <c:v>28</c:v>
                </c:pt>
                <c:pt idx="11">
                  <c:v>34</c:v>
                </c:pt>
                <c:pt idx="12">
                  <c:v>33</c:v>
                </c:pt>
                <c:pt idx="13">
                  <c:v>42</c:v>
                </c:pt>
                <c:pt idx="14">
                  <c:v>44</c:v>
                </c:pt>
                <c:pt idx="15">
                  <c:v>14</c:v>
                </c:pt>
                <c:pt idx="16">
                  <c:v>41</c:v>
                </c:pt>
                <c:pt idx="17">
                  <c:v>11</c:v>
                </c:pt>
                <c:pt idx="18">
                  <c:v>14</c:v>
                </c:pt>
                <c:pt idx="19">
                  <c:v>2</c:v>
                </c:pt>
                <c:pt idx="20">
                  <c:v>20</c:v>
                </c:pt>
                <c:pt idx="21">
                  <c:v>22</c:v>
                </c:pt>
                <c:pt idx="22">
                  <c:v>28</c:v>
                </c:pt>
                <c:pt idx="23">
                  <c:v>7</c:v>
                </c:pt>
                <c:pt idx="24">
                  <c:v>23</c:v>
                </c:pt>
                <c:pt idx="25">
                  <c:v>67</c:v>
                </c:pt>
                <c:pt idx="26">
                  <c:v>13</c:v>
                </c:pt>
                <c:pt idx="27">
                  <c:v>32</c:v>
                </c:pt>
                <c:pt idx="28">
                  <c:v>37</c:v>
                </c:pt>
                <c:pt idx="29">
                  <c:v>25</c:v>
                </c:pt>
                <c:pt idx="30">
                  <c:v>45</c:v>
                </c:pt>
                <c:pt idx="31">
                  <c:v>13</c:v>
                </c:pt>
                <c:pt idx="32">
                  <c:v>12</c:v>
                </c:pt>
                <c:pt idx="33">
                  <c:v>24</c:v>
                </c:pt>
                <c:pt idx="34">
                  <c:v>26</c:v>
                </c:pt>
                <c:pt idx="35">
                  <c:v>35</c:v>
                </c:pt>
                <c:pt idx="36">
                  <c:v>68</c:v>
                </c:pt>
                <c:pt idx="37">
                  <c:v>24</c:v>
                </c:pt>
                <c:pt idx="38">
                  <c:v>4</c:v>
                </c:pt>
                <c:pt idx="39">
                  <c:v>17</c:v>
                </c:pt>
                <c:pt idx="40">
                  <c:v>66</c:v>
                </c:pt>
                <c:pt idx="41">
                  <c:v>2</c:v>
                </c:pt>
                <c:pt idx="42">
                  <c:v>45</c:v>
                </c:pt>
                <c:pt idx="43">
                  <c:v>37</c:v>
                </c:pt>
                <c:pt idx="44">
                  <c:v>23</c:v>
                </c:pt>
                <c:pt idx="45">
                  <c:v>39</c:v>
                </c:pt>
                <c:pt idx="46">
                  <c:v>15</c:v>
                </c:pt>
                <c:pt idx="47">
                  <c:v>5</c:v>
                </c:pt>
                <c:pt idx="48">
                  <c:v>43</c:v>
                </c:pt>
                <c:pt idx="49">
                  <c:v>10</c:v>
                </c:pt>
                <c:pt idx="50">
                  <c:v>16</c:v>
                </c:pt>
                <c:pt idx="51">
                  <c:v>51</c:v>
                </c:pt>
                <c:pt idx="52">
                  <c:v>17</c:v>
                </c:pt>
                <c:pt idx="53">
                  <c:v>22</c:v>
                </c:pt>
                <c:pt idx="54">
                  <c:v>10</c:v>
                </c:pt>
                <c:pt idx="55">
                  <c:v>17</c:v>
                </c:pt>
                <c:pt idx="56">
                  <c:v>49</c:v>
                </c:pt>
                <c:pt idx="57">
                  <c:v>20</c:v>
                </c:pt>
                <c:pt idx="58">
                  <c:v>57</c:v>
                </c:pt>
                <c:pt idx="59">
                  <c:v>23</c:v>
                </c:pt>
                <c:pt idx="60">
                  <c:v>39</c:v>
                </c:pt>
                <c:pt idx="61">
                  <c:v>12</c:v>
                </c:pt>
                <c:pt idx="62">
                  <c:v>6</c:v>
                </c:pt>
                <c:pt idx="63">
                  <c:v>59</c:v>
                </c:pt>
                <c:pt idx="64">
                  <c:v>5</c:v>
                </c:pt>
                <c:pt idx="65">
                  <c:v>22</c:v>
                </c:pt>
                <c:pt idx="66">
                  <c:v>19</c:v>
                </c:pt>
                <c:pt idx="67">
                  <c:v>18</c:v>
                </c:pt>
                <c:pt idx="68">
                  <c:v>53</c:v>
                </c:pt>
                <c:pt idx="69">
                  <c:v>14</c:v>
                </c:pt>
                <c:pt idx="70">
                  <c:v>14</c:v>
                </c:pt>
                <c:pt idx="71">
                  <c:v>4</c:v>
                </c:pt>
                <c:pt idx="72">
                  <c:v>48</c:v>
                </c:pt>
                <c:pt idx="73">
                  <c:v>23</c:v>
                </c:pt>
                <c:pt idx="74">
                  <c:v>24</c:v>
                </c:pt>
                <c:pt idx="75">
                  <c:v>1</c:v>
                </c:pt>
                <c:pt idx="76">
                  <c:v>42</c:v>
                </c:pt>
                <c:pt idx="77">
                  <c:v>14</c:v>
                </c:pt>
                <c:pt idx="78">
                  <c:v>29</c:v>
                </c:pt>
                <c:pt idx="79">
                  <c:v>27</c:v>
                </c:pt>
                <c:pt idx="80">
                  <c:v>22</c:v>
                </c:pt>
                <c:pt idx="81">
                  <c:v>54</c:v>
                </c:pt>
                <c:pt idx="82">
                  <c:v>48</c:v>
                </c:pt>
                <c:pt idx="83">
                  <c:v>24</c:v>
                </c:pt>
                <c:pt idx="84">
                  <c:v>48</c:v>
                </c:pt>
                <c:pt idx="85">
                  <c:v>59</c:v>
                </c:pt>
                <c:pt idx="86">
                  <c:v>53</c:v>
                </c:pt>
                <c:pt idx="87">
                  <c:v>8</c:v>
                </c:pt>
                <c:pt idx="88">
                  <c:v>19</c:v>
                </c:pt>
                <c:pt idx="89">
                  <c:v>28</c:v>
                </c:pt>
                <c:pt idx="90">
                  <c:v>13</c:v>
                </c:pt>
                <c:pt idx="91">
                  <c:v>32</c:v>
                </c:pt>
                <c:pt idx="92">
                  <c:v>64</c:v>
                </c:pt>
                <c:pt idx="93">
                  <c:v>4</c:v>
                </c:pt>
                <c:pt idx="94">
                  <c:v>72</c:v>
                </c:pt>
                <c:pt idx="95">
                  <c:v>11</c:v>
                </c:pt>
                <c:pt idx="96">
                  <c:v>2</c:v>
                </c:pt>
                <c:pt idx="97">
                  <c:v>22</c:v>
                </c:pt>
                <c:pt idx="98">
                  <c:v>2</c:v>
                </c:pt>
                <c:pt idx="99">
                  <c:v>8</c:v>
                </c:pt>
                <c:pt idx="100">
                  <c:v>63</c:v>
                </c:pt>
                <c:pt idx="101">
                  <c:v>45</c:v>
                </c:pt>
                <c:pt idx="102">
                  <c:v>44</c:v>
                </c:pt>
                <c:pt idx="103">
                  <c:v>9</c:v>
                </c:pt>
                <c:pt idx="104">
                  <c:v>36</c:v>
                </c:pt>
                <c:pt idx="105">
                  <c:v>13</c:v>
                </c:pt>
                <c:pt idx="106">
                  <c:v>10</c:v>
                </c:pt>
                <c:pt idx="107">
                  <c:v>7</c:v>
                </c:pt>
                <c:pt idx="108">
                  <c:v>5</c:v>
                </c:pt>
                <c:pt idx="109">
                  <c:v>23</c:v>
                </c:pt>
                <c:pt idx="110">
                  <c:v>46</c:v>
                </c:pt>
                <c:pt idx="111">
                  <c:v>26</c:v>
                </c:pt>
                <c:pt idx="112">
                  <c:v>45</c:v>
                </c:pt>
                <c:pt idx="113">
                  <c:v>50</c:v>
                </c:pt>
                <c:pt idx="114">
                  <c:v>44</c:v>
                </c:pt>
                <c:pt idx="115">
                  <c:v>28</c:v>
                </c:pt>
                <c:pt idx="116">
                  <c:v>32</c:v>
                </c:pt>
                <c:pt idx="117">
                  <c:v>9</c:v>
                </c:pt>
                <c:pt idx="118">
                  <c:v>8</c:v>
                </c:pt>
                <c:pt idx="119">
                  <c:v>3</c:v>
                </c:pt>
                <c:pt idx="120">
                  <c:v>22</c:v>
                </c:pt>
                <c:pt idx="121">
                  <c:v>6</c:v>
                </c:pt>
                <c:pt idx="122">
                  <c:v>33</c:v>
                </c:pt>
                <c:pt idx="123">
                  <c:v>9</c:v>
                </c:pt>
                <c:pt idx="124">
                  <c:v>1</c:v>
                </c:pt>
                <c:pt idx="125">
                  <c:v>13</c:v>
                </c:pt>
                <c:pt idx="126">
                  <c:v>16</c:v>
                </c:pt>
                <c:pt idx="127">
                  <c:v>28</c:v>
                </c:pt>
                <c:pt idx="128">
                  <c:v>6</c:v>
                </c:pt>
                <c:pt idx="129">
                  <c:v>6</c:v>
                </c:pt>
                <c:pt idx="130">
                  <c:v>17</c:v>
                </c:pt>
                <c:pt idx="131">
                  <c:v>28</c:v>
                </c:pt>
                <c:pt idx="132">
                  <c:v>47</c:v>
                </c:pt>
                <c:pt idx="133">
                  <c:v>30</c:v>
                </c:pt>
                <c:pt idx="134">
                  <c:v>45</c:v>
                </c:pt>
                <c:pt idx="135">
                  <c:v>21</c:v>
                </c:pt>
                <c:pt idx="136">
                  <c:v>17</c:v>
                </c:pt>
                <c:pt idx="137">
                  <c:v>16</c:v>
                </c:pt>
                <c:pt idx="138">
                  <c:v>41</c:v>
                </c:pt>
                <c:pt idx="139">
                  <c:v>19</c:v>
                </c:pt>
                <c:pt idx="140">
                  <c:v>29</c:v>
                </c:pt>
                <c:pt idx="141">
                  <c:v>14</c:v>
                </c:pt>
                <c:pt idx="142">
                  <c:v>19</c:v>
                </c:pt>
                <c:pt idx="143">
                  <c:v>10</c:v>
                </c:pt>
                <c:pt idx="144">
                  <c:v>26</c:v>
                </c:pt>
                <c:pt idx="145">
                  <c:v>30</c:v>
                </c:pt>
                <c:pt idx="146">
                  <c:v>9</c:v>
                </c:pt>
                <c:pt idx="147">
                  <c:v>3</c:v>
                </c:pt>
                <c:pt idx="148">
                  <c:v>13</c:v>
                </c:pt>
                <c:pt idx="149">
                  <c:v>48</c:v>
                </c:pt>
              </c:numCache>
            </c:numRef>
          </c:xVal>
          <c:yVal>
            <c:numRef>
              <c:f>'Q5'!$A$2:$A$151</c:f>
              <c:numCache>
                <c:formatCode>General</c:formatCode>
                <c:ptCount val="150"/>
                <c:pt idx="0">
                  <c:v>66</c:v>
                </c:pt>
                <c:pt idx="1">
                  <c:v>60</c:v>
                </c:pt>
                <c:pt idx="2">
                  <c:v>98</c:v>
                </c:pt>
                <c:pt idx="3">
                  <c:v>73</c:v>
                </c:pt>
                <c:pt idx="4">
                  <c:v>20</c:v>
                </c:pt>
                <c:pt idx="5">
                  <c:v>105</c:v>
                </c:pt>
                <c:pt idx="6">
                  <c:v>96</c:v>
                </c:pt>
                <c:pt idx="7">
                  <c:v>55</c:v>
                </c:pt>
                <c:pt idx="8">
                  <c:v>95</c:v>
                </c:pt>
                <c:pt idx="9">
                  <c:v>98</c:v>
                </c:pt>
                <c:pt idx="10">
                  <c:v>50</c:v>
                </c:pt>
                <c:pt idx="11">
                  <c:v>88</c:v>
                </c:pt>
                <c:pt idx="12">
                  <c:v>74</c:v>
                </c:pt>
                <c:pt idx="13">
                  <c:v>61</c:v>
                </c:pt>
                <c:pt idx="14">
                  <c:v>99</c:v>
                </c:pt>
                <c:pt idx="15">
                  <c:v>26</c:v>
                </c:pt>
                <c:pt idx="16">
                  <c:v>70</c:v>
                </c:pt>
                <c:pt idx="17">
                  <c:v>54</c:v>
                </c:pt>
                <c:pt idx="18">
                  <c:v>37</c:v>
                </c:pt>
                <c:pt idx="19">
                  <c:v>95</c:v>
                </c:pt>
                <c:pt idx="20">
                  <c:v>30</c:v>
                </c:pt>
                <c:pt idx="21">
                  <c:v>61</c:v>
                </c:pt>
                <c:pt idx="22">
                  <c:v>86</c:v>
                </c:pt>
                <c:pt idx="23">
                  <c:v>70</c:v>
                </c:pt>
                <c:pt idx="24">
                  <c:v>55</c:v>
                </c:pt>
                <c:pt idx="25">
                  <c:v>55</c:v>
                </c:pt>
                <c:pt idx="26">
                  <c:v>65</c:v>
                </c:pt>
                <c:pt idx="27">
                  <c:v>78</c:v>
                </c:pt>
                <c:pt idx="28">
                  <c:v>72</c:v>
                </c:pt>
                <c:pt idx="29">
                  <c:v>75</c:v>
                </c:pt>
                <c:pt idx="30">
                  <c:v>50</c:v>
                </c:pt>
                <c:pt idx="31">
                  <c:v>55</c:v>
                </c:pt>
                <c:pt idx="32">
                  <c:v>75</c:v>
                </c:pt>
                <c:pt idx="33">
                  <c:v>96</c:v>
                </c:pt>
                <c:pt idx="34">
                  <c:v>50</c:v>
                </c:pt>
                <c:pt idx="35">
                  <c:v>74</c:v>
                </c:pt>
                <c:pt idx="36">
                  <c:v>117</c:v>
                </c:pt>
                <c:pt idx="37">
                  <c:v>64</c:v>
                </c:pt>
                <c:pt idx="38">
                  <c:v>90</c:v>
                </c:pt>
                <c:pt idx="39">
                  <c:v>51</c:v>
                </c:pt>
                <c:pt idx="40">
                  <c:v>81</c:v>
                </c:pt>
                <c:pt idx="41">
                  <c:v>55</c:v>
                </c:pt>
                <c:pt idx="42">
                  <c:v>78</c:v>
                </c:pt>
                <c:pt idx="43">
                  <c:v>60</c:v>
                </c:pt>
                <c:pt idx="44">
                  <c:v>64</c:v>
                </c:pt>
                <c:pt idx="45">
                  <c:v>101</c:v>
                </c:pt>
                <c:pt idx="46">
                  <c:v>57</c:v>
                </c:pt>
                <c:pt idx="47">
                  <c:v>54</c:v>
                </c:pt>
                <c:pt idx="48">
                  <c:v>71</c:v>
                </c:pt>
                <c:pt idx="49">
                  <c:v>77</c:v>
                </c:pt>
                <c:pt idx="50">
                  <c:v>70</c:v>
                </c:pt>
                <c:pt idx="51">
                  <c:v>50</c:v>
                </c:pt>
                <c:pt idx="52">
                  <c:v>58</c:v>
                </c:pt>
                <c:pt idx="53">
                  <c:v>55</c:v>
                </c:pt>
                <c:pt idx="54">
                  <c:v>49</c:v>
                </c:pt>
                <c:pt idx="55">
                  <c:v>72</c:v>
                </c:pt>
                <c:pt idx="56">
                  <c:v>62</c:v>
                </c:pt>
                <c:pt idx="57">
                  <c:v>50</c:v>
                </c:pt>
                <c:pt idx="58">
                  <c:v>86</c:v>
                </c:pt>
                <c:pt idx="59">
                  <c:v>100</c:v>
                </c:pt>
                <c:pt idx="60">
                  <c:v>78</c:v>
                </c:pt>
                <c:pt idx="61">
                  <c:v>71</c:v>
                </c:pt>
                <c:pt idx="62">
                  <c:v>46</c:v>
                </c:pt>
                <c:pt idx="63">
                  <c:v>83</c:v>
                </c:pt>
                <c:pt idx="64">
                  <c:v>11</c:v>
                </c:pt>
                <c:pt idx="65">
                  <c:v>40</c:v>
                </c:pt>
                <c:pt idx="66">
                  <c:v>72</c:v>
                </c:pt>
                <c:pt idx="67">
                  <c:v>85</c:v>
                </c:pt>
                <c:pt idx="68">
                  <c:v>79</c:v>
                </c:pt>
                <c:pt idx="69">
                  <c:v>65</c:v>
                </c:pt>
                <c:pt idx="70">
                  <c:v>87</c:v>
                </c:pt>
                <c:pt idx="71">
                  <c:v>70</c:v>
                </c:pt>
                <c:pt idx="72">
                  <c:v>82</c:v>
                </c:pt>
                <c:pt idx="73">
                  <c:v>74</c:v>
                </c:pt>
                <c:pt idx="74">
                  <c:v>50</c:v>
                </c:pt>
                <c:pt idx="75">
                  <c:v>25</c:v>
                </c:pt>
                <c:pt idx="76">
                  <c:v>50</c:v>
                </c:pt>
                <c:pt idx="77">
                  <c:v>45</c:v>
                </c:pt>
                <c:pt idx="78">
                  <c:v>95</c:v>
                </c:pt>
                <c:pt idx="79">
                  <c:v>30</c:v>
                </c:pt>
                <c:pt idx="80">
                  <c:v>50</c:v>
                </c:pt>
                <c:pt idx="81">
                  <c:v>50</c:v>
                </c:pt>
                <c:pt idx="82">
                  <c:v>74</c:v>
                </c:pt>
                <c:pt idx="83">
                  <c:v>20</c:v>
                </c:pt>
                <c:pt idx="84">
                  <c:v>166</c:v>
                </c:pt>
                <c:pt idx="85">
                  <c:v>131</c:v>
                </c:pt>
                <c:pt idx="86">
                  <c:v>49</c:v>
                </c:pt>
                <c:pt idx="87">
                  <c:v>121</c:v>
                </c:pt>
                <c:pt idx="88">
                  <c:v>30</c:v>
                </c:pt>
                <c:pt idx="89">
                  <c:v>68</c:v>
                </c:pt>
                <c:pt idx="90">
                  <c:v>58</c:v>
                </c:pt>
                <c:pt idx="91">
                  <c:v>66</c:v>
                </c:pt>
                <c:pt idx="92">
                  <c:v>128</c:v>
                </c:pt>
                <c:pt idx="93">
                  <c:v>68</c:v>
                </c:pt>
                <c:pt idx="94">
                  <c:v>79</c:v>
                </c:pt>
                <c:pt idx="95">
                  <c:v>42</c:v>
                </c:pt>
                <c:pt idx="96">
                  <c:v>44</c:v>
                </c:pt>
                <c:pt idx="97">
                  <c:v>60</c:v>
                </c:pt>
                <c:pt idx="98">
                  <c:v>20</c:v>
                </c:pt>
                <c:pt idx="99">
                  <c:v>20</c:v>
                </c:pt>
                <c:pt idx="100">
                  <c:v>131</c:v>
                </c:pt>
                <c:pt idx="101">
                  <c:v>98</c:v>
                </c:pt>
                <c:pt idx="102">
                  <c:v>62</c:v>
                </c:pt>
                <c:pt idx="103">
                  <c:v>28</c:v>
                </c:pt>
                <c:pt idx="104">
                  <c:v>40</c:v>
                </c:pt>
                <c:pt idx="105">
                  <c:v>40</c:v>
                </c:pt>
                <c:pt idx="106">
                  <c:v>57</c:v>
                </c:pt>
                <c:pt idx="107">
                  <c:v>40</c:v>
                </c:pt>
                <c:pt idx="108">
                  <c:v>44</c:v>
                </c:pt>
                <c:pt idx="109">
                  <c:v>20</c:v>
                </c:pt>
                <c:pt idx="110">
                  <c:v>110</c:v>
                </c:pt>
                <c:pt idx="111">
                  <c:v>102</c:v>
                </c:pt>
                <c:pt idx="112">
                  <c:v>59</c:v>
                </c:pt>
                <c:pt idx="113">
                  <c:v>111</c:v>
                </c:pt>
                <c:pt idx="114">
                  <c:v>106</c:v>
                </c:pt>
                <c:pt idx="115">
                  <c:v>61</c:v>
                </c:pt>
                <c:pt idx="116">
                  <c:v>126</c:v>
                </c:pt>
                <c:pt idx="117">
                  <c:v>16</c:v>
                </c:pt>
                <c:pt idx="118">
                  <c:v>31</c:v>
                </c:pt>
                <c:pt idx="119">
                  <c:v>41</c:v>
                </c:pt>
                <c:pt idx="120">
                  <c:v>40</c:v>
                </c:pt>
                <c:pt idx="121">
                  <c:v>104</c:v>
                </c:pt>
                <c:pt idx="122">
                  <c:v>123</c:v>
                </c:pt>
                <c:pt idx="123">
                  <c:v>20</c:v>
                </c:pt>
                <c:pt idx="124">
                  <c:v>45</c:v>
                </c:pt>
                <c:pt idx="125">
                  <c:v>101</c:v>
                </c:pt>
                <c:pt idx="126">
                  <c:v>30</c:v>
                </c:pt>
                <c:pt idx="127">
                  <c:v>30</c:v>
                </c:pt>
                <c:pt idx="128">
                  <c:v>32</c:v>
                </c:pt>
                <c:pt idx="129">
                  <c:v>47</c:v>
                </c:pt>
                <c:pt idx="130">
                  <c:v>59</c:v>
                </c:pt>
                <c:pt idx="131">
                  <c:v>59</c:v>
                </c:pt>
                <c:pt idx="132">
                  <c:v>216</c:v>
                </c:pt>
                <c:pt idx="133">
                  <c:v>58</c:v>
                </c:pt>
                <c:pt idx="134">
                  <c:v>113</c:v>
                </c:pt>
                <c:pt idx="135">
                  <c:v>20</c:v>
                </c:pt>
                <c:pt idx="136">
                  <c:v>71</c:v>
                </c:pt>
                <c:pt idx="137">
                  <c:v>77</c:v>
                </c:pt>
                <c:pt idx="138">
                  <c:v>70</c:v>
                </c:pt>
                <c:pt idx="139">
                  <c:v>61</c:v>
                </c:pt>
                <c:pt idx="140">
                  <c:v>30</c:v>
                </c:pt>
                <c:pt idx="141">
                  <c:v>70</c:v>
                </c:pt>
                <c:pt idx="142">
                  <c:v>95</c:v>
                </c:pt>
                <c:pt idx="143">
                  <c:v>100</c:v>
                </c:pt>
                <c:pt idx="144">
                  <c:v>30</c:v>
                </c:pt>
                <c:pt idx="145">
                  <c:v>64</c:v>
                </c:pt>
                <c:pt idx="146">
                  <c:v>124</c:v>
                </c:pt>
                <c:pt idx="147">
                  <c:v>55</c:v>
                </c:pt>
                <c:pt idx="148">
                  <c:v>38</c:v>
                </c:pt>
                <c:pt idx="149">
                  <c:v>121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5F-43B6-8332-ACB07EF05A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0637360"/>
        <c:axId val="910635720"/>
      </c:scatterChart>
      <c:valAx>
        <c:axId val="910637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0635720"/>
        <c:crosses val="autoZero"/>
        <c:crossBetween val="midCat"/>
      </c:valAx>
      <c:valAx>
        <c:axId val="910635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b="1"/>
                  <a:t>Monthly Bill($)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0637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cap="all" spc="12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cap="all" baseline="0">
                <a:effectLst/>
              </a:rPr>
              <a:t>Scatter plot of mobile bill($) vs.NUMBER OF sms</a:t>
            </a:r>
            <a:endParaRPr lang="en-AU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AU"/>
          </a:p>
        </c:rich>
      </c:tx>
      <c:layout>
        <c:manualLayout>
          <c:xMode val="edge"/>
          <c:yMode val="edge"/>
          <c:x val="9.9104111986001747E-2"/>
          <c:y val="2.74914089347079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cap="all" spc="120" normalizeH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'Q5'!$A$1</c:f>
              <c:strCache>
                <c:ptCount val="1"/>
                <c:pt idx="0">
                  <c:v>MonthlyBill ($)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'Q5'!$C$2:$C$151</c:f>
              <c:numCache>
                <c:formatCode>General</c:formatCode>
                <c:ptCount val="150"/>
                <c:pt idx="0">
                  <c:v>16</c:v>
                </c:pt>
                <c:pt idx="1">
                  <c:v>16</c:v>
                </c:pt>
                <c:pt idx="2">
                  <c:v>22</c:v>
                </c:pt>
                <c:pt idx="3">
                  <c:v>21</c:v>
                </c:pt>
                <c:pt idx="4">
                  <c:v>3</c:v>
                </c:pt>
                <c:pt idx="5">
                  <c:v>11</c:v>
                </c:pt>
                <c:pt idx="6">
                  <c:v>5</c:v>
                </c:pt>
                <c:pt idx="7">
                  <c:v>4</c:v>
                </c:pt>
                <c:pt idx="8">
                  <c:v>14</c:v>
                </c:pt>
                <c:pt idx="9">
                  <c:v>13</c:v>
                </c:pt>
                <c:pt idx="10">
                  <c:v>19</c:v>
                </c:pt>
                <c:pt idx="11">
                  <c:v>20</c:v>
                </c:pt>
                <c:pt idx="12">
                  <c:v>8</c:v>
                </c:pt>
                <c:pt idx="13">
                  <c:v>18</c:v>
                </c:pt>
                <c:pt idx="14">
                  <c:v>15</c:v>
                </c:pt>
                <c:pt idx="15">
                  <c:v>1</c:v>
                </c:pt>
                <c:pt idx="16">
                  <c:v>5</c:v>
                </c:pt>
                <c:pt idx="17">
                  <c:v>8</c:v>
                </c:pt>
                <c:pt idx="18">
                  <c:v>14</c:v>
                </c:pt>
                <c:pt idx="19">
                  <c:v>12</c:v>
                </c:pt>
                <c:pt idx="20">
                  <c:v>12</c:v>
                </c:pt>
                <c:pt idx="21">
                  <c:v>0</c:v>
                </c:pt>
                <c:pt idx="22">
                  <c:v>16</c:v>
                </c:pt>
                <c:pt idx="23">
                  <c:v>12</c:v>
                </c:pt>
                <c:pt idx="24">
                  <c:v>12</c:v>
                </c:pt>
                <c:pt idx="25">
                  <c:v>8</c:v>
                </c:pt>
                <c:pt idx="26">
                  <c:v>7</c:v>
                </c:pt>
                <c:pt idx="27">
                  <c:v>16</c:v>
                </c:pt>
                <c:pt idx="28">
                  <c:v>9</c:v>
                </c:pt>
                <c:pt idx="29">
                  <c:v>2</c:v>
                </c:pt>
                <c:pt idx="30">
                  <c:v>16</c:v>
                </c:pt>
                <c:pt idx="31">
                  <c:v>12</c:v>
                </c:pt>
                <c:pt idx="32">
                  <c:v>21</c:v>
                </c:pt>
                <c:pt idx="33">
                  <c:v>2</c:v>
                </c:pt>
                <c:pt idx="34">
                  <c:v>21</c:v>
                </c:pt>
                <c:pt idx="35">
                  <c:v>16</c:v>
                </c:pt>
                <c:pt idx="36">
                  <c:v>13</c:v>
                </c:pt>
                <c:pt idx="37">
                  <c:v>18</c:v>
                </c:pt>
                <c:pt idx="38">
                  <c:v>17</c:v>
                </c:pt>
                <c:pt idx="39">
                  <c:v>10</c:v>
                </c:pt>
                <c:pt idx="40">
                  <c:v>13</c:v>
                </c:pt>
                <c:pt idx="41">
                  <c:v>12</c:v>
                </c:pt>
                <c:pt idx="42">
                  <c:v>18</c:v>
                </c:pt>
                <c:pt idx="43">
                  <c:v>10</c:v>
                </c:pt>
                <c:pt idx="44">
                  <c:v>22</c:v>
                </c:pt>
                <c:pt idx="45">
                  <c:v>10</c:v>
                </c:pt>
                <c:pt idx="46">
                  <c:v>12</c:v>
                </c:pt>
                <c:pt idx="47">
                  <c:v>17</c:v>
                </c:pt>
                <c:pt idx="48">
                  <c:v>15</c:v>
                </c:pt>
                <c:pt idx="49">
                  <c:v>22</c:v>
                </c:pt>
                <c:pt idx="50">
                  <c:v>5</c:v>
                </c:pt>
                <c:pt idx="51">
                  <c:v>3</c:v>
                </c:pt>
                <c:pt idx="52">
                  <c:v>1</c:v>
                </c:pt>
                <c:pt idx="53">
                  <c:v>5</c:v>
                </c:pt>
                <c:pt idx="54">
                  <c:v>6</c:v>
                </c:pt>
                <c:pt idx="55">
                  <c:v>10</c:v>
                </c:pt>
                <c:pt idx="56">
                  <c:v>9</c:v>
                </c:pt>
                <c:pt idx="57">
                  <c:v>5</c:v>
                </c:pt>
                <c:pt idx="58">
                  <c:v>11</c:v>
                </c:pt>
                <c:pt idx="59">
                  <c:v>24</c:v>
                </c:pt>
                <c:pt idx="60">
                  <c:v>18</c:v>
                </c:pt>
                <c:pt idx="61">
                  <c:v>16</c:v>
                </c:pt>
                <c:pt idx="62">
                  <c:v>16</c:v>
                </c:pt>
                <c:pt idx="63">
                  <c:v>19</c:v>
                </c:pt>
                <c:pt idx="64">
                  <c:v>2</c:v>
                </c:pt>
                <c:pt idx="65">
                  <c:v>14</c:v>
                </c:pt>
                <c:pt idx="66">
                  <c:v>18</c:v>
                </c:pt>
                <c:pt idx="67">
                  <c:v>16</c:v>
                </c:pt>
                <c:pt idx="68">
                  <c:v>15</c:v>
                </c:pt>
                <c:pt idx="69">
                  <c:v>5</c:v>
                </c:pt>
                <c:pt idx="70">
                  <c:v>22</c:v>
                </c:pt>
                <c:pt idx="71">
                  <c:v>25</c:v>
                </c:pt>
                <c:pt idx="72">
                  <c:v>9</c:v>
                </c:pt>
                <c:pt idx="73">
                  <c:v>4</c:v>
                </c:pt>
                <c:pt idx="74">
                  <c:v>5</c:v>
                </c:pt>
                <c:pt idx="75">
                  <c:v>14</c:v>
                </c:pt>
                <c:pt idx="76">
                  <c:v>23</c:v>
                </c:pt>
                <c:pt idx="77">
                  <c:v>4</c:v>
                </c:pt>
                <c:pt idx="78">
                  <c:v>9</c:v>
                </c:pt>
                <c:pt idx="79">
                  <c:v>5</c:v>
                </c:pt>
                <c:pt idx="80">
                  <c:v>17</c:v>
                </c:pt>
                <c:pt idx="81">
                  <c:v>6</c:v>
                </c:pt>
                <c:pt idx="82">
                  <c:v>20</c:v>
                </c:pt>
                <c:pt idx="83">
                  <c:v>10</c:v>
                </c:pt>
                <c:pt idx="84">
                  <c:v>17</c:v>
                </c:pt>
                <c:pt idx="85">
                  <c:v>15</c:v>
                </c:pt>
                <c:pt idx="86">
                  <c:v>17</c:v>
                </c:pt>
                <c:pt idx="87">
                  <c:v>22</c:v>
                </c:pt>
                <c:pt idx="88">
                  <c:v>12</c:v>
                </c:pt>
                <c:pt idx="89">
                  <c:v>3</c:v>
                </c:pt>
                <c:pt idx="90">
                  <c:v>17</c:v>
                </c:pt>
                <c:pt idx="91">
                  <c:v>14</c:v>
                </c:pt>
                <c:pt idx="92">
                  <c:v>12</c:v>
                </c:pt>
                <c:pt idx="93">
                  <c:v>13</c:v>
                </c:pt>
                <c:pt idx="94">
                  <c:v>20</c:v>
                </c:pt>
                <c:pt idx="95">
                  <c:v>23</c:v>
                </c:pt>
                <c:pt idx="96">
                  <c:v>15</c:v>
                </c:pt>
                <c:pt idx="97">
                  <c:v>17</c:v>
                </c:pt>
                <c:pt idx="98">
                  <c:v>2</c:v>
                </c:pt>
                <c:pt idx="99">
                  <c:v>8</c:v>
                </c:pt>
                <c:pt idx="100">
                  <c:v>10</c:v>
                </c:pt>
                <c:pt idx="101">
                  <c:v>22</c:v>
                </c:pt>
                <c:pt idx="102">
                  <c:v>2</c:v>
                </c:pt>
                <c:pt idx="103">
                  <c:v>22</c:v>
                </c:pt>
                <c:pt idx="104">
                  <c:v>15</c:v>
                </c:pt>
                <c:pt idx="105">
                  <c:v>3</c:v>
                </c:pt>
                <c:pt idx="106">
                  <c:v>0</c:v>
                </c:pt>
                <c:pt idx="107">
                  <c:v>14</c:v>
                </c:pt>
                <c:pt idx="108">
                  <c:v>6</c:v>
                </c:pt>
                <c:pt idx="109">
                  <c:v>19</c:v>
                </c:pt>
                <c:pt idx="110">
                  <c:v>15</c:v>
                </c:pt>
                <c:pt idx="111">
                  <c:v>15</c:v>
                </c:pt>
                <c:pt idx="112">
                  <c:v>11</c:v>
                </c:pt>
                <c:pt idx="113">
                  <c:v>10</c:v>
                </c:pt>
                <c:pt idx="114">
                  <c:v>12</c:v>
                </c:pt>
                <c:pt idx="115">
                  <c:v>7</c:v>
                </c:pt>
                <c:pt idx="116">
                  <c:v>26</c:v>
                </c:pt>
                <c:pt idx="117">
                  <c:v>2</c:v>
                </c:pt>
                <c:pt idx="118">
                  <c:v>16</c:v>
                </c:pt>
                <c:pt idx="119">
                  <c:v>9</c:v>
                </c:pt>
                <c:pt idx="120">
                  <c:v>6</c:v>
                </c:pt>
                <c:pt idx="121">
                  <c:v>24</c:v>
                </c:pt>
                <c:pt idx="122">
                  <c:v>28</c:v>
                </c:pt>
                <c:pt idx="123">
                  <c:v>11</c:v>
                </c:pt>
                <c:pt idx="124">
                  <c:v>8</c:v>
                </c:pt>
                <c:pt idx="125">
                  <c:v>20</c:v>
                </c:pt>
                <c:pt idx="126">
                  <c:v>10</c:v>
                </c:pt>
                <c:pt idx="127">
                  <c:v>10</c:v>
                </c:pt>
                <c:pt idx="128">
                  <c:v>13</c:v>
                </c:pt>
                <c:pt idx="129">
                  <c:v>19</c:v>
                </c:pt>
                <c:pt idx="130">
                  <c:v>14</c:v>
                </c:pt>
                <c:pt idx="131">
                  <c:v>18</c:v>
                </c:pt>
                <c:pt idx="132">
                  <c:v>13</c:v>
                </c:pt>
                <c:pt idx="133">
                  <c:v>8</c:v>
                </c:pt>
                <c:pt idx="134">
                  <c:v>21</c:v>
                </c:pt>
                <c:pt idx="135">
                  <c:v>11</c:v>
                </c:pt>
                <c:pt idx="136">
                  <c:v>14</c:v>
                </c:pt>
                <c:pt idx="137">
                  <c:v>16</c:v>
                </c:pt>
                <c:pt idx="138">
                  <c:v>14</c:v>
                </c:pt>
                <c:pt idx="139">
                  <c:v>6</c:v>
                </c:pt>
                <c:pt idx="140">
                  <c:v>2</c:v>
                </c:pt>
                <c:pt idx="141">
                  <c:v>25</c:v>
                </c:pt>
                <c:pt idx="142">
                  <c:v>12</c:v>
                </c:pt>
                <c:pt idx="143">
                  <c:v>31</c:v>
                </c:pt>
                <c:pt idx="144">
                  <c:v>7</c:v>
                </c:pt>
                <c:pt idx="145">
                  <c:v>18</c:v>
                </c:pt>
                <c:pt idx="146">
                  <c:v>9</c:v>
                </c:pt>
                <c:pt idx="147">
                  <c:v>16</c:v>
                </c:pt>
                <c:pt idx="148">
                  <c:v>0</c:v>
                </c:pt>
                <c:pt idx="149">
                  <c:v>11</c:v>
                </c:pt>
              </c:numCache>
            </c:numRef>
          </c:xVal>
          <c:yVal>
            <c:numRef>
              <c:f>'Q5'!$A$2:$A$151</c:f>
              <c:numCache>
                <c:formatCode>General</c:formatCode>
                <c:ptCount val="150"/>
                <c:pt idx="0">
                  <c:v>66</c:v>
                </c:pt>
                <c:pt idx="1">
                  <c:v>60</c:v>
                </c:pt>
                <c:pt idx="2">
                  <c:v>98</c:v>
                </c:pt>
                <c:pt idx="3">
                  <c:v>73</c:v>
                </c:pt>
                <c:pt idx="4">
                  <c:v>20</c:v>
                </c:pt>
                <c:pt idx="5">
                  <c:v>105</c:v>
                </c:pt>
                <c:pt idx="6">
                  <c:v>96</c:v>
                </c:pt>
                <c:pt idx="7">
                  <c:v>55</c:v>
                </c:pt>
                <c:pt idx="8">
                  <c:v>95</c:v>
                </c:pt>
                <c:pt idx="9">
                  <c:v>98</c:v>
                </c:pt>
                <c:pt idx="10">
                  <c:v>50</c:v>
                </c:pt>
                <c:pt idx="11">
                  <c:v>88</c:v>
                </c:pt>
                <c:pt idx="12">
                  <c:v>74</c:v>
                </c:pt>
                <c:pt idx="13">
                  <c:v>61</c:v>
                </c:pt>
                <c:pt idx="14">
                  <c:v>99</c:v>
                </c:pt>
                <c:pt idx="15">
                  <c:v>26</c:v>
                </c:pt>
                <c:pt idx="16">
                  <c:v>70</c:v>
                </c:pt>
                <c:pt idx="17">
                  <c:v>54</c:v>
                </c:pt>
                <c:pt idx="18">
                  <c:v>37</c:v>
                </c:pt>
                <c:pt idx="19">
                  <c:v>95</c:v>
                </c:pt>
                <c:pt idx="20">
                  <c:v>30</c:v>
                </c:pt>
                <c:pt idx="21">
                  <c:v>61</c:v>
                </c:pt>
                <c:pt idx="22">
                  <c:v>86</c:v>
                </c:pt>
                <c:pt idx="23">
                  <c:v>70</c:v>
                </c:pt>
                <c:pt idx="24">
                  <c:v>55</c:v>
                </c:pt>
                <c:pt idx="25">
                  <c:v>55</c:v>
                </c:pt>
                <c:pt idx="26">
                  <c:v>65</c:v>
                </c:pt>
                <c:pt idx="27">
                  <c:v>78</c:v>
                </c:pt>
                <c:pt idx="28">
                  <c:v>72</c:v>
                </c:pt>
                <c:pt idx="29">
                  <c:v>75</c:v>
                </c:pt>
                <c:pt idx="30">
                  <c:v>50</c:v>
                </c:pt>
                <c:pt idx="31">
                  <c:v>55</c:v>
                </c:pt>
                <c:pt idx="32">
                  <c:v>75</c:v>
                </c:pt>
                <c:pt idx="33">
                  <c:v>96</c:v>
                </c:pt>
                <c:pt idx="34">
                  <c:v>50</c:v>
                </c:pt>
                <c:pt idx="35">
                  <c:v>74</c:v>
                </c:pt>
                <c:pt idx="36">
                  <c:v>117</c:v>
                </c:pt>
                <c:pt idx="37">
                  <c:v>64</c:v>
                </c:pt>
                <c:pt idx="38">
                  <c:v>90</c:v>
                </c:pt>
                <c:pt idx="39">
                  <c:v>51</c:v>
                </c:pt>
                <c:pt idx="40">
                  <c:v>81</c:v>
                </c:pt>
                <c:pt idx="41">
                  <c:v>55</c:v>
                </c:pt>
                <c:pt idx="42">
                  <c:v>78</c:v>
                </c:pt>
                <c:pt idx="43">
                  <c:v>60</c:v>
                </c:pt>
                <c:pt idx="44">
                  <c:v>64</c:v>
                </c:pt>
                <c:pt idx="45">
                  <c:v>101</c:v>
                </c:pt>
                <c:pt idx="46">
                  <c:v>57</c:v>
                </c:pt>
                <c:pt idx="47">
                  <c:v>54</c:v>
                </c:pt>
                <c:pt idx="48">
                  <c:v>71</c:v>
                </c:pt>
                <c:pt idx="49">
                  <c:v>77</c:v>
                </c:pt>
                <c:pt idx="50">
                  <c:v>70</c:v>
                </c:pt>
                <c:pt idx="51">
                  <c:v>50</c:v>
                </c:pt>
                <c:pt idx="52">
                  <c:v>58</c:v>
                </c:pt>
                <c:pt idx="53">
                  <c:v>55</c:v>
                </c:pt>
                <c:pt idx="54">
                  <c:v>49</c:v>
                </c:pt>
                <c:pt idx="55">
                  <c:v>72</c:v>
                </c:pt>
                <c:pt idx="56">
                  <c:v>62</c:v>
                </c:pt>
                <c:pt idx="57">
                  <c:v>50</c:v>
                </c:pt>
                <c:pt idx="58">
                  <c:v>86</c:v>
                </c:pt>
                <c:pt idx="59">
                  <c:v>100</c:v>
                </c:pt>
                <c:pt idx="60">
                  <c:v>78</c:v>
                </c:pt>
                <c:pt idx="61">
                  <c:v>71</c:v>
                </c:pt>
                <c:pt idx="62">
                  <c:v>46</c:v>
                </c:pt>
                <c:pt idx="63">
                  <c:v>83</c:v>
                </c:pt>
                <c:pt idx="64">
                  <c:v>11</c:v>
                </c:pt>
                <c:pt idx="65">
                  <c:v>40</c:v>
                </c:pt>
                <c:pt idx="66">
                  <c:v>72</c:v>
                </c:pt>
                <c:pt idx="67">
                  <c:v>85</c:v>
                </c:pt>
                <c:pt idx="68">
                  <c:v>79</c:v>
                </c:pt>
                <c:pt idx="69">
                  <c:v>65</c:v>
                </c:pt>
                <c:pt idx="70">
                  <c:v>87</c:v>
                </c:pt>
                <c:pt idx="71">
                  <c:v>70</c:v>
                </c:pt>
                <c:pt idx="72">
                  <c:v>82</c:v>
                </c:pt>
                <c:pt idx="73">
                  <c:v>74</c:v>
                </c:pt>
                <c:pt idx="74">
                  <c:v>50</c:v>
                </c:pt>
                <c:pt idx="75">
                  <c:v>25</c:v>
                </c:pt>
                <c:pt idx="76">
                  <c:v>50</c:v>
                </c:pt>
                <c:pt idx="77">
                  <c:v>45</c:v>
                </c:pt>
                <c:pt idx="78">
                  <c:v>95</c:v>
                </c:pt>
                <c:pt idx="79">
                  <c:v>30</c:v>
                </c:pt>
                <c:pt idx="80">
                  <c:v>50</c:v>
                </c:pt>
                <c:pt idx="81">
                  <c:v>50</c:v>
                </c:pt>
                <c:pt idx="82">
                  <c:v>74</c:v>
                </c:pt>
                <c:pt idx="83">
                  <c:v>20</c:v>
                </c:pt>
                <c:pt idx="84">
                  <c:v>166</c:v>
                </c:pt>
                <c:pt idx="85">
                  <c:v>131</c:v>
                </c:pt>
                <c:pt idx="86">
                  <c:v>49</c:v>
                </c:pt>
                <c:pt idx="87">
                  <c:v>121</c:v>
                </c:pt>
                <c:pt idx="88">
                  <c:v>30</c:v>
                </c:pt>
                <c:pt idx="89">
                  <c:v>68</c:v>
                </c:pt>
                <c:pt idx="90">
                  <c:v>58</c:v>
                </c:pt>
                <c:pt idx="91">
                  <c:v>66</c:v>
                </c:pt>
                <c:pt idx="92">
                  <c:v>128</c:v>
                </c:pt>
                <c:pt idx="93">
                  <c:v>68</c:v>
                </c:pt>
                <c:pt idx="94">
                  <c:v>79</c:v>
                </c:pt>
                <c:pt idx="95">
                  <c:v>42</c:v>
                </c:pt>
                <c:pt idx="96">
                  <c:v>44</c:v>
                </c:pt>
                <c:pt idx="97">
                  <c:v>60</c:v>
                </c:pt>
                <c:pt idx="98">
                  <c:v>20</c:v>
                </c:pt>
                <c:pt idx="99">
                  <c:v>20</c:v>
                </c:pt>
                <c:pt idx="100">
                  <c:v>131</c:v>
                </c:pt>
                <c:pt idx="101">
                  <c:v>98</c:v>
                </c:pt>
                <c:pt idx="102">
                  <c:v>62</c:v>
                </c:pt>
                <c:pt idx="103">
                  <c:v>28</c:v>
                </c:pt>
                <c:pt idx="104">
                  <c:v>40</c:v>
                </c:pt>
                <c:pt idx="105">
                  <c:v>40</c:v>
                </c:pt>
                <c:pt idx="106">
                  <c:v>57</c:v>
                </c:pt>
                <c:pt idx="107">
                  <c:v>40</c:v>
                </c:pt>
                <c:pt idx="108">
                  <c:v>44</c:v>
                </c:pt>
                <c:pt idx="109">
                  <c:v>20</c:v>
                </c:pt>
                <c:pt idx="110">
                  <c:v>110</c:v>
                </c:pt>
                <c:pt idx="111">
                  <c:v>102</c:v>
                </c:pt>
                <c:pt idx="112">
                  <c:v>59</c:v>
                </c:pt>
                <c:pt idx="113">
                  <c:v>111</c:v>
                </c:pt>
                <c:pt idx="114">
                  <c:v>106</c:v>
                </c:pt>
                <c:pt idx="115">
                  <c:v>61</c:v>
                </c:pt>
                <c:pt idx="116">
                  <c:v>126</c:v>
                </c:pt>
                <c:pt idx="117">
                  <c:v>16</c:v>
                </c:pt>
                <c:pt idx="118">
                  <c:v>31</c:v>
                </c:pt>
                <c:pt idx="119">
                  <c:v>41</c:v>
                </c:pt>
                <c:pt idx="120">
                  <c:v>40</c:v>
                </c:pt>
                <c:pt idx="121">
                  <c:v>104</c:v>
                </c:pt>
                <c:pt idx="122">
                  <c:v>123</c:v>
                </c:pt>
                <c:pt idx="123">
                  <c:v>20</c:v>
                </c:pt>
                <c:pt idx="124">
                  <c:v>45</c:v>
                </c:pt>
                <c:pt idx="125">
                  <c:v>101</c:v>
                </c:pt>
                <c:pt idx="126">
                  <c:v>30</c:v>
                </c:pt>
                <c:pt idx="127">
                  <c:v>30</c:v>
                </c:pt>
                <c:pt idx="128">
                  <c:v>32</c:v>
                </c:pt>
                <c:pt idx="129">
                  <c:v>47</c:v>
                </c:pt>
                <c:pt idx="130">
                  <c:v>59</c:v>
                </c:pt>
                <c:pt idx="131">
                  <c:v>59</c:v>
                </c:pt>
                <c:pt idx="132">
                  <c:v>216</c:v>
                </c:pt>
                <c:pt idx="133">
                  <c:v>58</c:v>
                </c:pt>
                <c:pt idx="134">
                  <c:v>113</c:v>
                </c:pt>
                <c:pt idx="135">
                  <c:v>20</c:v>
                </c:pt>
                <c:pt idx="136">
                  <c:v>71</c:v>
                </c:pt>
                <c:pt idx="137">
                  <c:v>77</c:v>
                </c:pt>
                <c:pt idx="138">
                  <c:v>70</c:v>
                </c:pt>
                <c:pt idx="139">
                  <c:v>61</c:v>
                </c:pt>
                <c:pt idx="140">
                  <c:v>30</c:v>
                </c:pt>
                <c:pt idx="141">
                  <c:v>70</c:v>
                </c:pt>
                <c:pt idx="142">
                  <c:v>95</c:v>
                </c:pt>
                <c:pt idx="143">
                  <c:v>100</c:v>
                </c:pt>
                <c:pt idx="144">
                  <c:v>30</c:v>
                </c:pt>
                <c:pt idx="145">
                  <c:v>64</c:v>
                </c:pt>
                <c:pt idx="146">
                  <c:v>124</c:v>
                </c:pt>
                <c:pt idx="147">
                  <c:v>55</c:v>
                </c:pt>
                <c:pt idx="148">
                  <c:v>38</c:v>
                </c:pt>
                <c:pt idx="149">
                  <c:v>121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BA-458E-9968-9D139CE7F0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9926400"/>
        <c:axId val="959925416"/>
      </c:scatterChart>
      <c:valAx>
        <c:axId val="959926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b="1"/>
                  <a:t>Sms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9925416"/>
        <c:crosses val="autoZero"/>
        <c:crossBetween val="midCat"/>
      </c:valAx>
      <c:valAx>
        <c:axId val="959925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b="1"/>
                  <a:t>Monthly</a:t>
                </a:r>
                <a:r>
                  <a:rPr lang="en-AU" b="1" baseline="0"/>
                  <a:t> BILL($)</a:t>
                </a:r>
                <a:endParaRPr lang="en-AU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9926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Box &amp; Whisker plot</cx:v>
        </cx:txData>
      </cx:tx>
      <cx:txPr>
        <a:bodyPr rot="0" spcFirstLastPara="1" vertOverflow="ellipsis" horzOverflow="overflow" vert="horz" wrap="square" lIns="0" tIns="0" rIns="0" bIns="0" anchor="ctr" anchorCtr="1"/>
        <a:lstStyle/>
        <a:p>
          <a:pPr algn="ctr" rtl="0">
            <a:defRPr/>
          </a:pPr>
          <a:r>
            <a:rPr lang="en-US" sz="14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Box &amp; Whisker plot</a:t>
          </a:r>
        </a:p>
      </cx:txPr>
    </cx:title>
    <cx:plotArea>
      <cx:plotAreaRegion>
        <cx:series layoutId="boxWhisker" uniqueId="{F7DDF0FA-BE36-457B-9605-09D9E5D908A4}">
          <cx:tx>
            <cx:txData>
              <cx:f>_xlchart.v1.0</cx:f>
              <cx:v>MonthlyBill ($)</cx:v>
            </cx:txData>
          </cx:tx>
          <cx:dataLabels pos="r"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200" b="1"/>
                </a:pPr>
                <a:endParaRPr lang="en-US" sz="1200" b="1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endParaRPr>
              </a:p>
            </cx:txPr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/>
        <cx:tickLabels/>
        <cx:txPr>
          <a:bodyPr rot="-60000000" spcFirstLastPara="1" vertOverflow="ellipsis" vert="horz" wrap="square" lIns="0" tIns="0" rIns="0" bIns="0" anchor="ctr" anchorCtr="1"/>
          <a:lstStyle/>
          <a:p>
            <a:pPr>
              <a:defRPr lang="en-US" sz="1000" b="1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defRPr>
            </a:pPr>
            <a:endParaRPr lang="en-US" sz="1000" b="1"/>
          </a:p>
        </cx:txPr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10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1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3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4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5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6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7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8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9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923924</xdr:colOff>
      <xdr:row>1</xdr:row>
      <xdr:rowOff>0</xdr:rowOff>
    </xdr:from>
    <xdr:to>
      <xdr:col>15</xdr:col>
      <xdr:colOff>419099</xdr:colOff>
      <xdr:row>16</xdr:row>
      <xdr:rowOff>28575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0000000-0008-0000-0200-000002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915274" y="200025"/>
              <a:ext cx="4962525" cy="28860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</xdr:col>
      <xdr:colOff>238125</xdr:colOff>
      <xdr:row>17</xdr:row>
      <xdr:rowOff>190499</xdr:rowOff>
    </xdr:from>
    <xdr:to>
      <xdr:col>10</xdr:col>
      <xdr:colOff>228600</xdr:colOff>
      <xdr:row>37</xdr:row>
      <xdr:rowOff>9524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12</xdr:col>
      <xdr:colOff>85725</xdr:colOff>
      <xdr:row>17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400051</xdr:colOff>
      <xdr:row>20</xdr:row>
      <xdr:rowOff>0</xdr:rowOff>
    </xdr:from>
    <xdr:to>
      <xdr:col>12</xdr:col>
      <xdr:colOff>333376</xdr:colOff>
      <xdr:row>37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495300</xdr:colOff>
      <xdr:row>41</xdr:row>
      <xdr:rowOff>123825</xdr:rowOff>
    </xdr:from>
    <xdr:to>
      <xdr:col>15</xdr:col>
      <xdr:colOff>1000125</xdr:colOff>
      <xdr:row>59</xdr:row>
      <xdr:rowOff>131517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619125</xdr:colOff>
      <xdr:row>62</xdr:row>
      <xdr:rowOff>133350</xdr:rowOff>
    </xdr:from>
    <xdr:to>
      <xdr:col>15</xdr:col>
      <xdr:colOff>1076325</xdr:colOff>
      <xdr:row>77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238125</xdr:colOff>
      <xdr:row>26</xdr:row>
      <xdr:rowOff>95250</xdr:rowOff>
    </xdr:from>
    <xdr:to>
      <xdr:col>25</xdr:col>
      <xdr:colOff>152400</xdr:colOff>
      <xdr:row>38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28575</xdr:colOff>
      <xdr:row>45</xdr:row>
      <xdr:rowOff>66674</xdr:rowOff>
    </xdr:from>
    <xdr:to>
      <xdr:col>22</xdr:col>
      <xdr:colOff>390525</xdr:colOff>
      <xdr:row>54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</xdr:row>
      <xdr:rowOff>0</xdr:rowOff>
    </xdr:from>
    <xdr:to>
      <xdr:col>16</xdr:col>
      <xdr:colOff>304800</xdr:colOff>
      <xdr:row>16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19</xdr:row>
      <xdr:rowOff>0</xdr:rowOff>
    </xdr:from>
    <xdr:to>
      <xdr:col>16</xdr:col>
      <xdr:colOff>304800</xdr:colOff>
      <xdr:row>34</xdr:row>
      <xdr:rowOff>104775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36</xdr:row>
      <xdr:rowOff>0</xdr:rowOff>
    </xdr:from>
    <xdr:to>
      <xdr:col>16</xdr:col>
      <xdr:colOff>304800</xdr:colOff>
      <xdr:row>50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information-systems-and-business-analytics\unit-resources-and-results\MIS770A\2017%20ABS\Assessments\Assessment%202\Data_Zone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omes.deakin.edu.au\guptasha\UserData\Desktop\MobileData%20-%20Copy-shantanu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taff-home-m.its.deakin.edu.au\mbrookes\UserData\Desktop\SETCO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hange\fsda%20ref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te data"/>
      <sheetName val="NewData"/>
      <sheetName val="Analysis"/>
      <sheetName val="Working"/>
      <sheetName val="Variables"/>
      <sheetName val="Data"/>
      <sheetName val="Q1"/>
      <sheetName val="Q2"/>
      <sheetName val="Q3"/>
      <sheetName val="Q4"/>
      <sheetName val="Q5"/>
      <sheetName val="Q6"/>
      <sheetName val="CI - Template"/>
      <sheetName val="HT - Template"/>
      <sheetName val="SS - Template"/>
    </sheetNames>
    <sheetDataSet>
      <sheetData sheetId="0"/>
      <sheetData sheetId="1">
        <row r="2">
          <cell r="B2">
            <v>1276</v>
          </cell>
          <cell r="T2">
            <v>2</v>
          </cell>
          <cell r="W2">
            <v>3</v>
          </cell>
          <cell r="X2">
            <v>3</v>
          </cell>
        </row>
        <row r="3">
          <cell r="B3">
            <v>488</v>
          </cell>
          <cell r="T3">
            <v>1</v>
          </cell>
          <cell r="W3">
            <v>3</v>
          </cell>
          <cell r="X3">
            <v>1</v>
          </cell>
        </row>
        <row r="4">
          <cell r="B4">
            <v>840</v>
          </cell>
          <cell r="T4">
            <v>1</v>
          </cell>
          <cell r="W4">
            <v>3</v>
          </cell>
          <cell r="X4">
            <v>3</v>
          </cell>
        </row>
        <row r="5">
          <cell r="B5">
            <v>470</v>
          </cell>
          <cell r="T5">
            <v>3</v>
          </cell>
          <cell r="W5">
            <v>2</v>
          </cell>
          <cell r="X5">
            <v>2</v>
          </cell>
        </row>
        <row r="6">
          <cell r="B6">
            <v>575</v>
          </cell>
          <cell r="T6">
            <v>2</v>
          </cell>
          <cell r="W6">
            <v>2</v>
          </cell>
          <cell r="X6">
            <v>3</v>
          </cell>
        </row>
        <row r="7">
          <cell r="B7">
            <v>1022</v>
          </cell>
          <cell r="T7">
            <v>2</v>
          </cell>
          <cell r="W7">
            <v>2</v>
          </cell>
          <cell r="X7">
            <v>3</v>
          </cell>
        </row>
        <row r="8">
          <cell r="B8">
            <v>473</v>
          </cell>
          <cell r="T8">
            <v>1</v>
          </cell>
          <cell r="W8">
            <v>2</v>
          </cell>
          <cell r="X8">
            <v>3</v>
          </cell>
        </row>
        <row r="9">
          <cell r="B9">
            <v>1454</v>
          </cell>
          <cell r="T9">
            <v>2</v>
          </cell>
          <cell r="W9">
            <v>4</v>
          </cell>
          <cell r="X9">
            <v>3</v>
          </cell>
        </row>
        <row r="10">
          <cell r="B10">
            <v>685</v>
          </cell>
          <cell r="T10">
            <v>1</v>
          </cell>
          <cell r="W10">
            <v>1</v>
          </cell>
          <cell r="X10">
            <v>3</v>
          </cell>
        </row>
        <row r="11">
          <cell r="B11">
            <v>1160</v>
          </cell>
          <cell r="T11">
            <v>3</v>
          </cell>
          <cell r="W11">
            <v>4</v>
          </cell>
          <cell r="X11">
            <v>1</v>
          </cell>
        </row>
        <row r="12">
          <cell r="B12">
            <v>764</v>
          </cell>
          <cell r="T12">
            <v>1</v>
          </cell>
          <cell r="W12">
            <v>2</v>
          </cell>
          <cell r="X12">
            <v>3</v>
          </cell>
        </row>
        <row r="13">
          <cell r="B13">
            <v>1485</v>
          </cell>
          <cell r="T13">
            <v>3</v>
          </cell>
          <cell r="W13">
            <v>3</v>
          </cell>
          <cell r="X13">
            <v>3</v>
          </cell>
        </row>
        <row r="14">
          <cell r="B14">
            <v>1286</v>
          </cell>
          <cell r="T14">
            <v>3</v>
          </cell>
          <cell r="W14">
            <v>2</v>
          </cell>
          <cell r="X14">
            <v>2</v>
          </cell>
        </row>
        <row r="15">
          <cell r="B15">
            <v>858</v>
          </cell>
          <cell r="T15">
            <v>1</v>
          </cell>
          <cell r="W15">
            <v>3</v>
          </cell>
          <cell r="X15">
            <v>3</v>
          </cell>
        </row>
        <row r="16">
          <cell r="B16">
            <v>976</v>
          </cell>
          <cell r="T16">
            <v>3</v>
          </cell>
          <cell r="W16">
            <v>1</v>
          </cell>
          <cell r="X16">
            <v>2</v>
          </cell>
        </row>
        <row r="17">
          <cell r="B17">
            <v>758</v>
          </cell>
          <cell r="T17">
            <v>1</v>
          </cell>
          <cell r="W17">
            <v>3</v>
          </cell>
          <cell r="X17">
            <v>3</v>
          </cell>
        </row>
        <row r="18">
          <cell r="B18">
            <v>522</v>
          </cell>
          <cell r="T18">
            <v>3</v>
          </cell>
          <cell r="W18">
            <v>2</v>
          </cell>
          <cell r="X18">
            <v>3</v>
          </cell>
        </row>
        <row r="19">
          <cell r="B19">
            <v>1055</v>
          </cell>
          <cell r="T19">
            <v>1</v>
          </cell>
          <cell r="W19">
            <v>3</v>
          </cell>
          <cell r="X19">
            <v>2</v>
          </cell>
        </row>
        <row r="20">
          <cell r="B20">
            <v>926</v>
          </cell>
          <cell r="T20">
            <v>3</v>
          </cell>
          <cell r="W20">
            <v>1</v>
          </cell>
          <cell r="X20">
            <v>3</v>
          </cell>
        </row>
        <row r="21">
          <cell r="B21">
            <v>849</v>
          </cell>
          <cell r="T21">
            <v>3</v>
          </cell>
          <cell r="W21">
            <v>2</v>
          </cell>
          <cell r="X21">
            <v>3</v>
          </cell>
        </row>
        <row r="22">
          <cell r="B22">
            <v>997</v>
          </cell>
          <cell r="T22">
            <v>1</v>
          </cell>
          <cell r="W22">
            <v>2</v>
          </cell>
          <cell r="X22">
            <v>3</v>
          </cell>
        </row>
        <row r="23">
          <cell r="B23">
            <v>1205</v>
          </cell>
          <cell r="T23">
            <v>2</v>
          </cell>
          <cell r="W23">
            <v>4</v>
          </cell>
          <cell r="X23">
            <v>3</v>
          </cell>
        </row>
        <row r="24">
          <cell r="B24">
            <v>830</v>
          </cell>
          <cell r="T24">
            <v>3</v>
          </cell>
          <cell r="W24">
            <v>4</v>
          </cell>
          <cell r="X24">
            <v>3</v>
          </cell>
        </row>
        <row r="25">
          <cell r="B25">
            <v>810</v>
          </cell>
          <cell r="T25">
            <v>1</v>
          </cell>
          <cell r="W25">
            <v>3</v>
          </cell>
          <cell r="X25">
            <v>3</v>
          </cell>
        </row>
        <row r="26">
          <cell r="B26">
            <v>967</v>
          </cell>
          <cell r="T26">
            <v>3</v>
          </cell>
          <cell r="W26">
            <v>4</v>
          </cell>
          <cell r="X26">
            <v>3</v>
          </cell>
        </row>
        <row r="27">
          <cell r="B27">
            <v>609</v>
          </cell>
          <cell r="T27">
            <v>1</v>
          </cell>
          <cell r="W27">
            <v>3</v>
          </cell>
          <cell r="X27">
            <v>2</v>
          </cell>
        </row>
        <row r="28">
          <cell r="B28">
            <v>824</v>
          </cell>
          <cell r="T28">
            <v>1</v>
          </cell>
          <cell r="W28">
            <v>2</v>
          </cell>
          <cell r="X28">
            <v>2</v>
          </cell>
        </row>
        <row r="29">
          <cell r="B29">
            <v>1206</v>
          </cell>
          <cell r="T29">
            <v>2</v>
          </cell>
          <cell r="W29">
            <v>4</v>
          </cell>
          <cell r="X29">
            <v>3</v>
          </cell>
        </row>
        <row r="30">
          <cell r="B30">
            <v>528</v>
          </cell>
          <cell r="T30">
            <v>2</v>
          </cell>
          <cell r="W30">
            <v>2</v>
          </cell>
          <cell r="X30">
            <v>3</v>
          </cell>
        </row>
        <row r="31">
          <cell r="B31">
            <v>317</v>
          </cell>
          <cell r="T31">
            <v>1</v>
          </cell>
          <cell r="W31">
            <v>3</v>
          </cell>
          <cell r="X31">
            <v>3</v>
          </cell>
        </row>
        <row r="32">
          <cell r="B32">
            <v>954</v>
          </cell>
          <cell r="T32">
            <v>2</v>
          </cell>
          <cell r="W32">
            <v>3</v>
          </cell>
          <cell r="X32">
            <v>1</v>
          </cell>
        </row>
        <row r="33">
          <cell r="B33">
            <v>431</v>
          </cell>
          <cell r="T33">
            <v>1</v>
          </cell>
          <cell r="W33">
            <v>2</v>
          </cell>
          <cell r="X33">
            <v>1</v>
          </cell>
        </row>
        <row r="34">
          <cell r="B34">
            <v>618</v>
          </cell>
          <cell r="T34">
            <v>1</v>
          </cell>
          <cell r="W34">
            <v>2</v>
          </cell>
          <cell r="X34">
            <v>3</v>
          </cell>
        </row>
        <row r="35">
          <cell r="B35">
            <v>1084</v>
          </cell>
          <cell r="T35">
            <v>1</v>
          </cell>
          <cell r="W35">
            <v>3</v>
          </cell>
          <cell r="X35">
            <v>3</v>
          </cell>
        </row>
        <row r="36">
          <cell r="B36">
            <v>509</v>
          </cell>
          <cell r="T36">
            <v>3</v>
          </cell>
          <cell r="W36">
            <v>3</v>
          </cell>
          <cell r="X36">
            <v>2</v>
          </cell>
        </row>
        <row r="37">
          <cell r="B37">
            <v>635</v>
          </cell>
          <cell r="T37">
            <v>1</v>
          </cell>
          <cell r="W37">
            <v>1</v>
          </cell>
          <cell r="X37">
            <v>3</v>
          </cell>
        </row>
        <row r="38">
          <cell r="B38">
            <v>468</v>
          </cell>
          <cell r="T38">
            <v>1</v>
          </cell>
          <cell r="W38">
            <v>2</v>
          </cell>
          <cell r="X38">
            <v>2</v>
          </cell>
        </row>
        <row r="39">
          <cell r="B39">
            <v>1147</v>
          </cell>
          <cell r="T39">
            <v>2</v>
          </cell>
          <cell r="W39">
            <v>2</v>
          </cell>
          <cell r="X39">
            <v>3</v>
          </cell>
        </row>
        <row r="40">
          <cell r="B40">
            <v>641</v>
          </cell>
          <cell r="T40">
            <v>3</v>
          </cell>
          <cell r="W40">
            <v>3</v>
          </cell>
          <cell r="X40">
            <v>3</v>
          </cell>
        </row>
        <row r="41">
          <cell r="B41">
            <v>818</v>
          </cell>
          <cell r="T41">
            <v>2</v>
          </cell>
          <cell r="W41">
            <v>2</v>
          </cell>
          <cell r="X41">
            <v>2</v>
          </cell>
        </row>
        <row r="42">
          <cell r="B42">
            <v>944</v>
          </cell>
          <cell r="T42">
            <v>1</v>
          </cell>
          <cell r="W42">
            <v>4</v>
          </cell>
          <cell r="X42">
            <v>2</v>
          </cell>
        </row>
        <row r="43">
          <cell r="B43">
            <v>829</v>
          </cell>
          <cell r="T43">
            <v>2</v>
          </cell>
          <cell r="W43">
            <v>2</v>
          </cell>
          <cell r="X43">
            <v>3</v>
          </cell>
        </row>
        <row r="44">
          <cell r="B44">
            <v>1217</v>
          </cell>
          <cell r="T44">
            <v>1</v>
          </cell>
          <cell r="W44">
            <v>4</v>
          </cell>
          <cell r="X44">
            <v>3</v>
          </cell>
        </row>
        <row r="45">
          <cell r="B45">
            <v>1129</v>
          </cell>
          <cell r="T45">
            <v>3</v>
          </cell>
          <cell r="W45">
            <v>2</v>
          </cell>
          <cell r="X45">
            <v>3</v>
          </cell>
        </row>
        <row r="46">
          <cell r="B46">
            <v>866</v>
          </cell>
          <cell r="T46">
            <v>1</v>
          </cell>
          <cell r="W46">
            <v>3</v>
          </cell>
          <cell r="X46">
            <v>3</v>
          </cell>
        </row>
        <row r="47">
          <cell r="B47">
            <v>1032</v>
          </cell>
          <cell r="T47">
            <v>1</v>
          </cell>
          <cell r="W47">
            <v>4</v>
          </cell>
          <cell r="X47">
            <v>3</v>
          </cell>
        </row>
        <row r="48">
          <cell r="B48">
            <v>692</v>
          </cell>
          <cell r="T48">
            <v>2</v>
          </cell>
          <cell r="W48">
            <v>1</v>
          </cell>
          <cell r="X48">
            <v>3</v>
          </cell>
        </row>
        <row r="49">
          <cell r="B49">
            <v>996</v>
          </cell>
          <cell r="T49">
            <v>1</v>
          </cell>
          <cell r="W49">
            <v>3</v>
          </cell>
          <cell r="X49">
            <v>3</v>
          </cell>
        </row>
        <row r="50">
          <cell r="B50">
            <v>281</v>
          </cell>
          <cell r="T50">
            <v>1</v>
          </cell>
          <cell r="W50">
            <v>1</v>
          </cell>
          <cell r="X50">
            <v>3</v>
          </cell>
        </row>
        <row r="51">
          <cell r="B51">
            <v>819</v>
          </cell>
          <cell r="T51">
            <v>3</v>
          </cell>
          <cell r="W51">
            <v>2</v>
          </cell>
          <cell r="X51">
            <v>3</v>
          </cell>
        </row>
        <row r="52">
          <cell r="B52">
            <v>567</v>
          </cell>
          <cell r="T52">
            <v>1</v>
          </cell>
          <cell r="W52">
            <v>2</v>
          </cell>
          <cell r="X52">
            <v>2</v>
          </cell>
        </row>
        <row r="53">
          <cell r="B53">
            <v>744</v>
          </cell>
          <cell r="T53">
            <v>3</v>
          </cell>
          <cell r="W53">
            <v>3</v>
          </cell>
          <cell r="X53">
            <v>3</v>
          </cell>
        </row>
        <row r="54">
          <cell r="B54">
            <v>619</v>
          </cell>
          <cell r="T54">
            <v>3</v>
          </cell>
          <cell r="W54">
            <v>1</v>
          </cell>
          <cell r="X54">
            <v>3</v>
          </cell>
        </row>
        <row r="55">
          <cell r="B55">
            <v>795</v>
          </cell>
          <cell r="T55">
            <v>3</v>
          </cell>
          <cell r="W55">
            <v>3</v>
          </cell>
          <cell r="X55">
            <v>3</v>
          </cell>
        </row>
        <row r="56">
          <cell r="B56">
            <v>1625</v>
          </cell>
          <cell r="T56">
            <v>3</v>
          </cell>
          <cell r="W56">
            <v>4</v>
          </cell>
          <cell r="X56">
            <v>3</v>
          </cell>
        </row>
        <row r="57">
          <cell r="B57">
            <v>797</v>
          </cell>
          <cell r="T57">
            <v>1</v>
          </cell>
          <cell r="W57">
            <v>2</v>
          </cell>
          <cell r="X57">
            <v>3</v>
          </cell>
        </row>
        <row r="58">
          <cell r="B58">
            <v>1094</v>
          </cell>
          <cell r="T58">
            <v>2</v>
          </cell>
          <cell r="W58">
            <v>2</v>
          </cell>
          <cell r="X58">
            <v>3</v>
          </cell>
        </row>
        <row r="59">
          <cell r="B59">
            <v>1528</v>
          </cell>
          <cell r="T59">
            <v>3</v>
          </cell>
          <cell r="W59">
            <v>2</v>
          </cell>
          <cell r="X59">
            <v>3</v>
          </cell>
        </row>
        <row r="60">
          <cell r="B60">
            <v>655</v>
          </cell>
          <cell r="T60">
            <v>2</v>
          </cell>
          <cell r="W60">
            <v>3</v>
          </cell>
          <cell r="X60">
            <v>3</v>
          </cell>
        </row>
        <row r="61">
          <cell r="B61">
            <v>971</v>
          </cell>
          <cell r="T61">
            <v>1</v>
          </cell>
          <cell r="W61">
            <v>2</v>
          </cell>
          <cell r="X61">
            <v>3</v>
          </cell>
        </row>
        <row r="62">
          <cell r="B62">
            <v>686</v>
          </cell>
          <cell r="T62">
            <v>2</v>
          </cell>
          <cell r="W62">
            <v>2</v>
          </cell>
          <cell r="X62">
            <v>3</v>
          </cell>
        </row>
        <row r="63">
          <cell r="B63">
            <v>859</v>
          </cell>
          <cell r="T63">
            <v>2</v>
          </cell>
          <cell r="W63">
            <v>2</v>
          </cell>
          <cell r="X63">
            <v>3</v>
          </cell>
        </row>
        <row r="64">
          <cell r="B64">
            <v>386</v>
          </cell>
          <cell r="T64">
            <v>1</v>
          </cell>
          <cell r="W64">
            <v>3</v>
          </cell>
          <cell r="X64">
            <v>3</v>
          </cell>
        </row>
        <row r="65">
          <cell r="B65">
            <v>418</v>
          </cell>
          <cell r="T65">
            <v>2</v>
          </cell>
          <cell r="W65">
            <v>2</v>
          </cell>
          <cell r="X65">
            <v>3</v>
          </cell>
        </row>
        <row r="66">
          <cell r="B66">
            <v>1375</v>
          </cell>
          <cell r="T66">
            <v>3</v>
          </cell>
          <cell r="W66">
            <v>3</v>
          </cell>
          <cell r="X66">
            <v>3</v>
          </cell>
        </row>
        <row r="67">
          <cell r="B67">
            <v>568</v>
          </cell>
          <cell r="T67">
            <v>1</v>
          </cell>
          <cell r="W67">
            <v>3</v>
          </cell>
          <cell r="X67">
            <v>3</v>
          </cell>
        </row>
        <row r="68">
          <cell r="B68">
            <v>1005</v>
          </cell>
          <cell r="T68">
            <v>3</v>
          </cell>
          <cell r="W68">
            <v>3</v>
          </cell>
          <cell r="X68">
            <v>3</v>
          </cell>
        </row>
        <row r="69">
          <cell r="B69">
            <v>964</v>
          </cell>
          <cell r="T69">
            <v>1</v>
          </cell>
          <cell r="W69">
            <v>3</v>
          </cell>
          <cell r="X69">
            <v>3</v>
          </cell>
        </row>
        <row r="70">
          <cell r="B70">
            <v>622</v>
          </cell>
          <cell r="T70">
            <v>1</v>
          </cell>
          <cell r="W70">
            <v>3</v>
          </cell>
          <cell r="X70">
            <v>1</v>
          </cell>
        </row>
        <row r="71">
          <cell r="B71">
            <v>1035</v>
          </cell>
          <cell r="T71">
            <v>3</v>
          </cell>
          <cell r="W71">
            <v>2</v>
          </cell>
          <cell r="X71">
            <v>3</v>
          </cell>
        </row>
        <row r="72">
          <cell r="B72">
            <v>1006</v>
          </cell>
          <cell r="T72">
            <v>1</v>
          </cell>
          <cell r="W72">
            <v>2</v>
          </cell>
          <cell r="X72">
            <v>3</v>
          </cell>
        </row>
        <row r="73">
          <cell r="B73">
            <v>1024</v>
          </cell>
          <cell r="T73">
            <v>2</v>
          </cell>
          <cell r="W73">
            <v>3</v>
          </cell>
          <cell r="X73">
            <v>3</v>
          </cell>
        </row>
        <row r="74">
          <cell r="B74">
            <v>484</v>
          </cell>
          <cell r="T74">
            <v>1</v>
          </cell>
          <cell r="W74">
            <v>2</v>
          </cell>
          <cell r="X74">
            <v>3</v>
          </cell>
        </row>
        <row r="75">
          <cell r="B75">
            <v>810</v>
          </cell>
          <cell r="T75">
            <v>2</v>
          </cell>
          <cell r="W75">
            <v>2</v>
          </cell>
          <cell r="X75">
            <v>2</v>
          </cell>
        </row>
        <row r="76">
          <cell r="B76">
            <v>1001</v>
          </cell>
          <cell r="T76">
            <v>1</v>
          </cell>
          <cell r="W76">
            <v>2</v>
          </cell>
          <cell r="X76">
            <v>3</v>
          </cell>
        </row>
        <row r="77">
          <cell r="B77">
            <v>1086</v>
          </cell>
          <cell r="T77">
            <v>3</v>
          </cell>
          <cell r="W77">
            <v>1</v>
          </cell>
          <cell r="X77">
            <v>1</v>
          </cell>
        </row>
        <row r="78">
          <cell r="B78">
            <v>224</v>
          </cell>
          <cell r="T78">
            <v>2</v>
          </cell>
          <cell r="W78">
            <v>3</v>
          </cell>
          <cell r="X78">
            <v>3</v>
          </cell>
        </row>
        <row r="79">
          <cell r="B79">
            <v>1088</v>
          </cell>
          <cell r="T79">
            <v>1</v>
          </cell>
          <cell r="W79">
            <v>2</v>
          </cell>
          <cell r="X79">
            <v>3</v>
          </cell>
        </row>
        <row r="80">
          <cell r="B80">
            <v>1729</v>
          </cell>
          <cell r="T80">
            <v>3</v>
          </cell>
          <cell r="W80">
            <v>4</v>
          </cell>
          <cell r="X80">
            <v>3</v>
          </cell>
        </row>
        <row r="81">
          <cell r="B81">
            <v>1129</v>
          </cell>
          <cell r="T81">
            <v>3</v>
          </cell>
          <cell r="W81">
            <v>2</v>
          </cell>
          <cell r="X81">
            <v>3</v>
          </cell>
        </row>
        <row r="82">
          <cell r="B82">
            <v>1659</v>
          </cell>
          <cell r="T82">
            <v>3</v>
          </cell>
          <cell r="W82">
            <v>3</v>
          </cell>
          <cell r="X82">
            <v>1</v>
          </cell>
        </row>
        <row r="83">
          <cell r="B83">
            <v>942</v>
          </cell>
          <cell r="T83">
            <v>2</v>
          </cell>
          <cell r="W83">
            <v>3</v>
          </cell>
          <cell r="X83">
            <v>3</v>
          </cell>
        </row>
        <row r="84">
          <cell r="B84">
            <v>838</v>
          </cell>
          <cell r="T84">
            <v>1</v>
          </cell>
          <cell r="W84">
            <v>4</v>
          </cell>
          <cell r="X84">
            <v>1</v>
          </cell>
        </row>
        <row r="85">
          <cell r="B85">
            <v>657</v>
          </cell>
          <cell r="T85">
            <v>1</v>
          </cell>
          <cell r="W85">
            <v>1</v>
          </cell>
          <cell r="X85">
            <v>3</v>
          </cell>
        </row>
        <row r="86">
          <cell r="B86">
            <v>729</v>
          </cell>
          <cell r="T86">
            <v>3</v>
          </cell>
          <cell r="W86">
            <v>2</v>
          </cell>
          <cell r="X86">
            <v>3</v>
          </cell>
        </row>
        <row r="87">
          <cell r="B87">
            <v>1219</v>
          </cell>
          <cell r="T87">
            <v>1</v>
          </cell>
          <cell r="W87">
            <v>3</v>
          </cell>
          <cell r="X87">
            <v>3</v>
          </cell>
        </row>
        <row r="88">
          <cell r="B88">
            <v>1099</v>
          </cell>
          <cell r="T88">
            <v>3</v>
          </cell>
          <cell r="W88">
            <v>4</v>
          </cell>
          <cell r="X88">
            <v>2</v>
          </cell>
        </row>
        <row r="89">
          <cell r="B89">
            <v>1160</v>
          </cell>
          <cell r="T89">
            <v>2</v>
          </cell>
          <cell r="W89">
            <v>2</v>
          </cell>
          <cell r="X89">
            <v>2</v>
          </cell>
        </row>
        <row r="90">
          <cell r="B90">
            <v>698</v>
          </cell>
          <cell r="T90">
            <v>2</v>
          </cell>
          <cell r="W90">
            <v>4</v>
          </cell>
          <cell r="X90">
            <v>2</v>
          </cell>
        </row>
        <row r="91">
          <cell r="B91">
            <v>496</v>
          </cell>
          <cell r="T91">
            <v>1</v>
          </cell>
          <cell r="W91">
            <v>4</v>
          </cell>
          <cell r="X91">
            <v>3</v>
          </cell>
        </row>
        <row r="92">
          <cell r="B92">
            <v>563</v>
          </cell>
          <cell r="T92">
            <v>2</v>
          </cell>
          <cell r="W92">
            <v>3</v>
          </cell>
          <cell r="X92">
            <v>3</v>
          </cell>
        </row>
        <row r="93">
          <cell r="B93">
            <v>562</v>
          </cell>
          <cell r="T93">
            <v>1</v>
          </cell>
          <cell r="W93">
            <v>2</v>
          </cell>
          <cell r="X93">
            <v>3</v>
          </cell>
        </row>
        <row r="94">
          <cell r="B94">
            <v>914</v>
          </cell>
          <cell r="T94">
            <v>2</v>
          </cell>
          <cell r="W94">
            <v>2</v>
          </cell>
          <cell r="X94">
            <v>1</v>
          </cell>
        </row>
        <row r="95">
          <cell r="B95">
            <v>1423</v>
          </cell>
          <cell r="T95">
            <v>3</v>
          </cell>
          <cell r="W95">
            <v>3</v>
          </cell>
          <cell r="X95">
            <v>3</v>
          </cell>
        </row>
        <row r="96">
          <cell r="B96">
            <v>757</v>
          </cell>
          <cell r="T96">
            <v>3</v>
          </cell>
          <cell r="W96">
            <v>2</v>
          </cell>
          <cell r="X96">
            <v>3</v>
          </cell>
        </row>
        <row r="97">
          <cell r="B97">
            <v>570</v>
          </cell>
          <cell r="T97">
            <v>1</v>
          </cell>
          <cell r="W97">
            <v>3</v>
          </cell>
          <cell r="X97">
            <v>2</v>
          </cell>
        </row>
        <row r="98">
          <cell r="B98">
            <v>1081</v>
          </cell>
          <cell r="T98">
            <v>2</v>
          </cell>
          <cell r="W98">
            <v>4</v>
          </cell>
          <cell r="X98">
            <v>3</v>
          </cell>
        </row>
        <row r="99">
          <cell r="B99">
            <v>606</v>
          </cell>
          <cell r="T99">
            <v>1</v>
          </cell>
          <cell r="W99">
            <v>3</v>
          </cell>
          <cell r="X99">
            <v>3</v>
          </cell>
        </row>
        <row r="100">
          <cell r="B100">
            <v>1444</v>
          </cell>
          <cell r="T100">
            <v>3</v>
          </cell>
          <cell r="W100">
            <v>4</v>
          </cell>
          <cell r="X100">
            <v>3</v>
          </cell>
        </row>
        <row r="101">
          <cell r="B101">
            <v>701</v>
          </cell>
          <cell r="T101">
            <v>2</v>
          </cell>
          <cell r="W101">
            <v>1</v>
          </cell>
          <cell r="X101">
            <v>3</v>
          </cell>
        </row>
        <row r="102">
          <cell r="B102">
            <v>719</v>
          </cell>
          <cell r="T102">
            <v>3</v>
          </cell>
          <cell r="W102">
            <v>1</v>
          </cell>
          <cell r="X102">
            <v>3</v>
          </cell>
        </row>
        <row r="103">
          <cell r="B103">
            <v>1161</v>
          </cell>
          <cell r="T103">
            <v>1</v>
          </cell>
          <cell r="W103">
            <v>3</v>
          </cell>
          <cell r="X103">
            <v>1</v>
          </cell>
        </row>
        <row r="104">
          <cell r="B104">
            <v>725</v>
          </cell>
          <cell r="T104">
            <v>3</v>
          </cell>
          <cell r="W104">
            <v>4</v>
          </cell>
          <cell r="X104">
            <v>2</v>
          </cell>
        </row>
        <row r="105">
          <cell r="B105">
            <v>531</v>
          </cell>
          <cell r="T105">
            <v>2</v>
          </cell>
          <cell r="W105">
            <v>2</v>
          </cell>
          <cell r="X105">
            <v>1</v>
          </cell>
        </row>
        <row r="106">
          <cell r="B106">
            <v>850</v>
          </cell>
          <cell r="T106">
            <v>1</v>
          </cell>
          <cell r="W106">
            <v>3</v>
          </cell>
          <cell r="X106">
            <v>3</v>
          </cell>
        </row>
        <row r="107">
          <cell r="B107">
            <v>826</v>
          </cell>
          <cell r="T107">
            <v>3</v>
          </cell>
          <cell r="W107">
            <v>1</v>
          </cell>
          <cell r="X107">
            <v>3</v>
          </cell>
        </row>
        <row r="108">
          <cell r="B108">
            <v>455</v>
          </cell>
          <cell r="T108">
            <v>2</v>
          </cell>
          <cell r="W108">
            <v>1</v>
          </cell>
          <cell r="X108">
            <v>1</v>
          </cell>
        </row>
        <row r="109">
          <cell r="B109">
            <v>969</v>
          </cell>
          <cell r="T109">
            <v>1</v>
          </cell>
          <cell r="W109">
            <v>4</v>
          </cell>
          <cell r="X109">
            <v>1</v>
          </cell>
        </row>
        <row r="110">
          <cell r="B110">
            <v>1047</v>
          </cell>
          <cell r="T110">
            <v>3</v>
          </cell>
          <cell r="W110">
            <v>3</v>
          </cell>
          <cell r="X110">
            <v>2</v>
          </cell>
        </row>
        <row r="111">
          <cell r="B111">
            <v>819</v>
          </cell>
          <cell r="T111">
            <v>2</v>
          </cell>
          <cell r="W111">
            <v>1</v>
          </cell>
          <cell r="X111">
            <v>3</v>
          </cell>
        </row>
        <row r="112">
          <cell r="B112">
            <v>1505</v>
          </cell>
          <cell r="T112">
            <v>3</v>
          </cell>
          <cell r="W112">
            <v>3</v>
          </cell>
          <cell r="X112">
            <v>3</v>
          </cell>
        </row>
        <row r="113">
          <cell r="B113">
            <v>698</v>
          </cell>
          <cell r="T113">
            <v>2</v>
          </cell>
          <cell r="W113">
            <v>3</v>
          </cell>
          <cell r="X113">
            <v>3</v>
          </cell>
        </row>
        <row r="114">
          <cell r="B114">
            <v>807</v>
          </cell>
          <cell r="T114">
            <v>3</v>
          </cell>
          <cell r="W114">
            <v>3</v>
          </cell>
          <cell r="X114">
            <v>3</v>
          </cell>
        </row>
        <row r="115">
          <cell r="B115">
            <v>979</v>
          </cell>
          <cell r="T115">
            <v>1</v>
          </cell>
          <cell r="W115">
            <v>3</v>
          </cell>
          <cell r="X115">
            <v>3</v>
          </cell>
        </row>
        <row r="116">
          <cell r="B116">
            <v>1431</v>
          </cell>
          <cell r="T116">
            <v>3</v>
          </cell>
          <cell r="W116">
            <v>4</v>
          </cell>
          <cell r="X116">
            <v>3</v>
          </cell>
        </row>
        <row r="117">
          <cell r="B117">
            <v>1029</v>
          </cell>
          <cell r="T117">
            <v>3</v>
          </cell>
          <cell r="W117">
            <v>4</v>
          </cell>
          <cell r="X117">
            <v>3</v>
          </cell>
        </row>
        <row r="118">
          <cell r="B118">
            <v>1245</v>
          </cell>
          <cell r="T118">
            <v>3</v>
          </cell>
          <cell r="W118">
            <v>1</v>
          </cell>
          <cell r="X118">
            <v>3</v>
          </cell>
        </row>
        <row r="119">
          <cell r="B119">
            <v>1338</v>
          </cell>
          <cell r="T119">
            <v>2</v>
          </cell>
          <cell r="W119">
            <v>4</v>
          </cell>
          <cell r="X119">
            <v>3</v>
          </cell>
        </row>
        <row r="120">
          <cell r="B120">
            <v>601</v>
          </cell>
          <cell r="T120">
            <v>2</v>
          </cell>
          <cell r="W120">
            <v>3</v>
          </cell>
          <cell r="X120">
            <v>3</v>
          </cell>
        </row>
        <row r="121">
          <cell r="B121">
            <v>1796</v>
          </cell>
          <cell r="T121">
            <v>3</v>
          </cell>
          <cell r="W121">
            <v>4</v>
          </cell>
          <cell r="X121">
            <v>3</v>
          </cell>
        </row>
      </sheetData>
      <sheetData sheetId="2">
        <row r="4">
          <cell r="B4">
            <v>100</v>
          </cell>
        </row>
        <row r="5">
          <cell r="B5">
            <v>1800</v>
          </cell>
        </row>
        <row r="6">
          <cell r="B6">
            <v>19</v>
          </cell>
        </row>
        <row r="9">
          <cell r="B9">
            <v>120</v>
          </cell>
        </row>
        <row r="55">
          <cell r="C55" t="str">
            <v>Suburb A</v>
          </cell>
          <cell r="D55" t="str">
            <v>Suburb B</v>
          </cell>
          <cell r="E55" t="str">
            <v>Suburb C</v>
          </cell>
        </row>
        <row r="56">
          <cell r="C56">
            <v>46</v>
          </cell>
          <cell r="D56">
            <v>33</v>
          </cell>
          <cell r="E56">
            <v>41</v>
          </cell>
        </row>
        <row r="57">
          <cell r="C57">
            <v>769.804347826087</v>
          </cell>
          <cell r="D57">
            <v>847.78787878787875</v>
          </cell>
          <cell r="E57">
            <v>1060.4878048780488</v>
          </cell>
        </row>
        <row r="128">
          <cell r="C128" t="str">
            <v>Very Poor</v>
          </cell>
          <cell r="D128" t="str">
            <v xml:space="preserve">Poor </v>
          </cell>
          <cell r="E128" t="str">
            <v xml:space="preserve">Good </v>
          </cell>
          <cell r="F128" t="str">
            <v>Excellent</v>
          </cell>
        </row>
        <row r="129">
          <cell r="C129">
            <v>15</v>
          </cell>
          <cell r="D129">
            <v>40</v>
          </cell>
          <cell r="E129">
            <v>42</v>
          </cell>
          <cell r="F129">
            <v>23</v>
          </cell>
        </row>
        <row r="130">
          <cell r="C130">
            <v>754.8</v>
          </cell>
          <cell r="D130">
            <v>817.375</v>
          </cell>
          <cell r="E130">
            <v>869.95238095238096</v>
          </cell>
          <cell r="F130">
            <v>1144.0434782608695</v>
          </cell>
        </row>
        <row r="189">
          <cell r="C189" t="str">
            <v>Vacant (available for rent)</v>
          </cell>
          <cell r="D189" t="str">
            <v>Rented (currently rented)</v>
          </cell>
          <cell r="E189" t="str">
            <v>Owner (occupied by owner)</v>
          </cell>
        </row>
        <row r="190">
          <cell r="C190">
            <v>13</v>
          </cell>
          <cell r="D190">
            <v>18</v>
          </cell>
          <cell r="E190">
            <v>89</v>
          </cell>
        </row>
        <row r="191">
          <cell r="C191">
            <v>866.76923076923072</v>
          </cell>
          <cell r="D191">
            <v>813.05555555555554</v>
          </cell>
          <cell r="E191">
            <v>909.71910112359546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ariables"/>
      <sheetName val="Data"/>
      <sheetName val="Sheet1"/>
      <sheetName val="Q1"/>
      <sheetName val="Q2"/>
      <sheetName val="Q3"/>
      <sheetName val="Q4"/>
      <sheetName val="Q5"/>
      <sheetName val="Q6"/>
      <sheetName val="CI - Template"/>
      <sheetName val="HT - Template"/>
      <sheetName val="SS - Template"/>
    </sheetNames>
    <sheetDataSet>
      <sheetData sheetId="0"/>
      <sheetData sheetId="1"/>
      <sheetData sheetId="2"/>
      <sheetData sheetId="3">
        <row r="2">
          <cell r="B2" t="str">
            <v>MonthlyBill ($)</v>
          </cell>
        </row>
        <row r="3">
          <cell r="B3">
            <v>66</v>
          </cell>
        </row>
        <row r="4">
          <cell r="B4">
            <v>60</v>
          </cell>
        </row>
        <row r="5">
          <cell r="B5">
            <v>98</v>
          </cell>
        </row>
        <row r="6">
          <cell r="B6">
            <v>73</v>
          </cell>
        </row>
        <row r="7">
          <cell r="B7">
            <v>20</v>
          </cell>
        </row>
        <row r="8">
          <cell r="B8">
            <v>105</v>
          </cell>
        </row>
        <row r="9">
          <cell r="B9">
            <v>96</v>
          </cell>
        </row>
        <row r="10">
          <cell r="B10">
            <v>55</v>
          </cell>
        </row>
        <row r="11">
          <cell r="B11">
            <v>95</v>
          </cell>
        </row>
        <row r="12">
          <cell r="B12">
            <v>98</v>
          </cell>
        </row>
        <row r="13">
          <cell r="B13">
            <v>50</v>
          </cell>
        </row>
        <row r="14">
          <cell r="B14">
            <v>88</v>
          </cell>
        </row>
        <row r="15">
          <cell r="B15">
            <v>74</v>
          </cell>
        </row>
        <row r="16">
          <cell r="B16">
            <v>61</v>
          </cell>
        </row>
        <row r="17">
          <cell r="B17">
            <v>99</v>
          </cell>
        </row>
        <row r="18">
          <cell r="B18">
            <v>26</v>
          </cell>
        </row>
        <row r="19">
          <cell r="B19">
            <v>70</v>
          </cell>
        </row>
        <row r="20">
          <cell r="B20">
            <v>54</v>
          </cell>
        </row>
        <row r="21">
          <cell r="B21">
            <v>37</v>
          </cell>
        </row>
        <row r="22">
          <cell r="B22">
            <v>95</v>
          </cell>
        </row>
        <row r="23">
          <cell r="B23">
            <v>30</v>
          </cell>
        </row>
        <row r="24">
          <cell r="B24">
            <v>61</v>
          </cell>
        </row>
        <row r="25">
          <cell r="B25">
            <v>86</v>
          </cell>
        </row>
        <row r="26">
          <cell r="B26">
            <v>70</v>
          </cell>
          <cell r="F26">
            <v>11</v>
          </cell>
          <cell r="G26">
            <v>1</v>
          </cell>
        </row>
        <row r="27">
          <cell r="B27">
            <v>55</v>
          </cell>
          <cell r="F27">
            <v>28.083333333333332</v>
          </cell>
          <cell r="G27">
            <v>11</v>
          </cell>
        </row>
        <row r="28">
          <cell r="B28">
            <v>55</v>
          </cell>
          <cell r="F28">
            <v>45.166666666666664</v>
          </cell>
          <cell r="G28">
            <v>22</v>
          </cell>
        </row>
        <row r="29">
          <cell r="B29">
            <v>65</v>
          </cell>
          <cell r="F29">
            <v>62.25</v>
          </cell>
          <cell r="G29">
            <v>40</v>
          </cell>
        </row>
        <row r="30">
          <cell r="B30">
            <v>78</v>
          </cell>
          <cell r="F30">
            <v>79.333333333333329</v>
          </cell>
          <cell r="G30">
            <v>35</v>
          </cell>
        </row>
        <row r="31">
          <cell r="B31">
            <v>72</v>
          </cell>
          <cell r="F31">
            <v>96.416666666666657</v>
          </cell>
          <cell r="G31">
            <v>15</v>
          </cell>
        </row>
        <row r="32">
          <cell r="B32">
            <v>75</v>
          </cell>
          <cell r="F32">
            <v>113.5</v>
          </cell>
          <cell r="G32">
            <v>15</v>
          </cell>
        </row>
        <row r="33">
          <cell r="B33">
            <v>50</v>
          </cell>
          <cell r="F33">
            <v>130.58333333333331</v>
          </cell>
          <cell r="G33">
            <v>7</v>
          </cell>
        </row>
        <row r="34">
          <cell r="B34">
            <v>55</v>
          </cell>
          <cell r="F34">
            <v>147.66666666666666</v>
          </cell>
          <cell r="G34">
            <v>2</v>
          </cell>
        </row>
        <row r="35">
          <cell r="B35">
            <v>75</v>
          </cell>
          <cell r="F35">
            <v>164.75</v>
          </cell>
          <cell r="G35">
            <v>0</v>
          </cell>
        </row>
        <row r="36">
          <cell r="B36">
            <v>96</v>
          </cell>
          <cell r="F36">
            <v>181.83333333333331</v>
          </cell>
          <cell r="G36">
            <v>1</v>
          </cell>
        </row>
        <row r="37">
          <cell r="B37">
            <v>50</v>
          </cell>
          <cell r="F37">
            <v>198.91666666666666</v>
          </cell>
          <cell r="G37">
            <v>0</v>
          </cell>
        </row>
        <row r="38">
          <cell r="B38">
            <v>74</v>
          </cell>
          <cell r="F38" t="str">
            <v>More</v>
          </cell>
          <cell r="G38">
            <v>1</v>
          </cell>
        </row>
        <row r="39">
          <cell r="B39">
            <v>117</v>
          </cell>
        </row>
        <row r="40">
          <cell r="B40">
            <v>64</v>
          </cell>
        </row>
        <row r="41">
          <cell r="B41">
            <v>90</v>
          </cell>
        </row>
        <row r="42">
          <cell r="B42">
            <v>51</v>
          </cell>
        </row>
        <row r="43">
          <cell r="B43">
            <v>81</v>
          </cell>
        </row>
        <row r="44">
          <cell r="B44">
            <v>55</v>
          </cell>
        </row>
        <row r="45">
          <cell r="B45">
            <v>78</v>
          </cell>
        </row>
        <row r="46">
          <cell r="B46">
            <v>60</v>
          </cell>
        </row>
        <row r="47">
          <cell r="B47">
            <v>64</v>
          </cell>
        </row>
        <row r="48">
          <cell r="B48">
            <v>101</v>
          </cell>
        </row>
        <row r="49">
          <cell r="B49">
            <v>57</v>
          </cell>
        </row>
        <row r="50">
          <cell r="B50">
            <v>54</v>
          </cell>
        </row>
        <row r="51">
          <cell r="B51">
            <v>71</v>
          </cell>
        </row>
        <row r="52">
          <cell r="B52">
            <v>77</v>
          </cell>
        </row>
        <row r="53">
          <cell r="B53">
            <v>70</v>
          </cell>
        </row>
        <row r="54">
          <cell r="B54">
            <v>50</v>
          </cell>
        </row>
        <row r="55">
          <cell r="B55">
            <v>58</v>
          </cell>
        </row>
        <row r="56">
          <cell r="B56">
            <v>55</v>
          </cell>
        </row>
        <row r="57">
          <cell r="B57">
            <v>49</v>
          </cell>
        </row>
        <row r="58">
          <cell r="B58">
            <v>72</v>
          </cell>
        </row>
        <row r="59">
          <cell r="B59">
            <v>62</v>
          </cell>
        </row>
        <row r="60">
          <cell r="B60">
            <v>50</v>
          </cell>
        </row>
        <row r="61">
          <cell r="B61">
            <v>86</v>
          </cell>
        </row>
        <row r="62">
          <cell r="B62">
            <v>100</v>
          </cell>
        </row>
        <row r="63">
          <cell r="B63">
            <v>78</v>
          </cell>
        </row>
        <row r="64">
          <cell r="B64">
            <v>71</v>
          </cell>
        </row>
        <row r="65">
          <cell r="B65">
            <v>46</v>
          </cell>
        </row>
        <row r="66">
          <cell r="B66">
            <v>83</v>
          </cell>
        </row>
        <row r="67">
          <cell r="B67">
            <v>11</v>
          </cell>
        </row>
        <row r="68">
          <cell r="B68">
            <v>40</v>
          </cell>
        </row>
        <row r="69">
          <cell r="B69">
            <v>72</v>
          </cell>
        </row>
        <row r="70">
          <cell r="B70">
            <v>85</v>
          </cell>
        </row>
        <row r="71">
          <cell r="B71">
            <v>79</v>
          </cell>
        </row>
        <row r="72">
          <cell r="B72">
            <v>65</v>
          </cell>
        </row>
        <row r="73">
          <cell r="B73">
            <v>87</v>
          </cell>
        </row>
        <row r="74">
          <cell r="B74">
            <v>70</v>
          </cell>
        </row>
        <row r="75">
          <cell r="B75">
            <v>82</v>
          </cell>
        </row>
        <row r="76">
          <cell r="B76">
            <v>74</v>
          </cell>
        </row>
        <row r="77">
          <cell r="B77">
            <v>50</v>
          </cell>
        </row>
        <row r="78">
          <cell r="B78">
            <v>25</v>
          </cell>
        </row>
        <row r="79">
          <cell r="B79">
            <v>50</v>
          </cell>
        </row>
        <row r="80">
          <cell r="B80">
            <v>45</v>
          </cell>
        </row>
        <row r="81">
          <cell r="B81">
            <v>95</v>
          </cell>
        </row>
        <row r="82">
          <cell r="B82">
            <v>30</v>
          </cell>
        </row>
        <row r="83">
          <cell r="B83">
            <v>50</v>
          </cell>
        </row>
        <row r="84">
          <cell r="B84">
            <v>50</v>
          </cell>
        </row>
        <row r="85">
          <cell r="B85">
            <v>74</v>
          </cell>
        </row>
        <row r="86">
          <cell r="B86">
            <v>20</v>
          </cell>
        </row>
        <row r="87">
          <cell r="B87">
            <v>166</v>
          </cell>
        </row>
        <row r="88">
          <cell r="B88">
            <v>131</v>
          </cell>
        </row>
        <row r="89">
          <cell r="B89">
            <v>49</v>
          </cell>
        </row>
        <row r="90">
          <cell r="B90">
            <v>121</v>
          </cell>
        </row>
        <row r="91">
          <cell r="B91">
            <v>30</v>
          </cell>
        </row>
        <row r="92">
          <cell r="B92">
            <v>68</v>
          </cell>
        </row>
        <row r="93">
          <cell r="B93">
            <v>58</v>
          </cell>
        </row>
        <row r="94">
          <cell r="B94">
            <v>66</v>
          </cell>
        </row>
        <row r="95">
          <cell r="B95">
            <v>128</v>
          </cell>
        </row>
        <row r="96">
          <cell r="B96">
            <v>68</v>
          </cell>
        </row>
        <row r="97">
          <cell r="B97">
            <v>79</v>
          </cell>
        </row>
        <row r="98">
          <cell r="B98">
            <v>42</v>
          </cell>
        </row>
        <row r="99">
          <cell r="B99">
            <v>44</v>
          </cell>
        </row>
        <row r="100">
          <cell r="B100">
            <v>60</v>
          </cell>
        </row>
        <row r="101">
          <cell r="B101">
            <v>20</v>
          </cell>
        </row>
        <row r="102">
          <cell r="B102">
            <v>20</v>
          </cell>
        </row>
        <row r="103">
          <cell r="B103">
            <v>131</v>
          </cell>
        </row>
        <row r="104">
          <cell r="B104">
            <v>98</v>
          </cell>
        </row>
        <row r="105">
          <cell r="B105">
            <v>62</v>
          </cell>
        </row>
        <row r="106">
          <cell r="B106">
            <v>28</v>
          </cell>
        </row>
        <row r="107">
          <cell r="B107">
            <v>40</v>
          </cell>
        </row>
        <row r="108">
          <cell r="B108">
            <v>40</v>
          </cell>
        </row>
        <row r="109">
          <cell r="B109">
            <v>57</v>
          </cell>
        </row>
        <row r="110">
          <cell r="B110">
            <v>40</v>
          </cell>
        </row>
        <row r="111">
          <cell r="B111">
            <v>44</v>
          </cell>
        </row>
        <row r="112">
          <cell r="B112">
            <v>20</v>
          </cell>
        </row>
        <row r="113">
          <cell r="B113">
            <v>110</v>
          </cell>
        </row>
        <row r="114">
          <cell r="B114">
            <v>102</v>
          </cell>
        </row>
        <row r="115">
          <cell r="B115">
            <v>59</v>
          </cell>
        </row>
        <row r="116">
          <cell r="B116">
            <v>111</v>
          </cell>
        </row>
        <row r="117">
          <cell r="B117">
            <v>106</v>
          </cell>
        </row>
        <row r="118">
          <cell r="B118">
            <v>61</v>
          </cell>
        </row>
        <row r="119">
          <cell r="B119">
            <v>126</v>
          </cell>
        </row>
        <row r="120">
          <cell r="B120">
            <v>16</v>
          </cell>
        </row>
        <row r="121">
          <cell r="B121">
            <v>31</v>
          </cell>
        </row>
        <row r="122">
          <cell r="B122">
            <v>41</v>
          </cell>
        </row>
        <row r="123">
          <cell r="B123">
            <v>40</v>
          </cell>
        </row>
        <row r="124">
          <cell r="B124">
            <v>104</v>
          </cell>
        </row>
        <row r="125">
          <cell r="B125">
            <v>123</v>
          </cell>
        </row>
        <row r="126">
          <cell r="B126">
            <v>20</v>
          </cell>
        </row>
        <row r="127">
          <cell r="B127">
            <v>45</v>
          </cell>
        </row>
        <row r="128">
          <cell r="B128">
            <v>101</v>
          </cell>
        </row>
        <row r="129">
          <cell r="B129">
            <v>30</v>
          </cell>
        </row>
        <row r="130">
          <cell r="B130">
            <v>30</v>
          </cell>
        </row>
        <row r="131">
          <cell r="B131">
            <v>32</v>
          </cell>
        </row>
        <row r="132">
          <cell r="B132">
            <v>47</v>
          </cell>
        </row>
        <row r="133">
          <cell r="B133">
            <v>59</v>
          </cell>
        </row>
        <row r="134">
          <cell r="B134">
            <v>59</v>
          </cell>
        </row>
        <row r="135">
          <cell r="B135">
            <v>216</v>
          </cell>
        </row>
        <row r="136">
          <cell r="B136">
            <v>58</v>
          </cell>
        </row>
        <row r="137">
          <cell r="B137">
            <v>113</v>
          </cell>
        </row>
        <row r="138">
          <cell r="B138">
            <v>20</v>
          </cell>
        </row>
        <row r="139">
          <cell r="B139">
            <v>71</v>
          </cell>
        </row>
        <row r="140">
          <cell r="B140">
            <v>77</v>
          </cell>
        </row>
        <row r="141">
          <cell r="B141">
            <v>70</v>
          </cell>
        </row>
        <row r="142">
          <cell r="B142">
            <v>61</v>
          </cell>
        </row>
        <row r="143">
          <cell r="B143">
            <v>30</v>
          </cell>
        </row>
        <row r="144">
          <cell r="B144">
            <v>70</v>
          </cell>
        </row>
        <row r="145">
          <cell r="B145">
            <v>95</v>
          </cell>
        </row>
        <row r="146">
          <cell r="B146">
            <v>100</v>
          </cell>
        </row>
        <row r="147">
          <cell r="B147">
            <v>30</v>
          </cell>
        </row>
        <row r="148">
          <cell r="B148">
            <v>64</v>
          </cell>
        </row>
        <row r="149">
          <cell r="B149">
            <v>124</v>
          </cell>
        </row>
        <row r="150">
          <cell r="B150">
            <v>55</v>
          </cell>
        </row>
        <row r="151">
          <cell r="B151">
            <v>38</v>
          </cell>
        </row>
        <row r="152">
          <cell r="B152">
            <v>121</v>
          </cell>
        </row>
      </sheetData>
      <sheetData sheetId="4">
        <row r="22">
          <cell r="F22" t="str">
            <v>geoTribe</v>
          </cell>
          <cell r="G22" t="str">
            <v>MonthlyBill ($)</v>
          </cell>
        </row>
        <row r="23">
          <cell r="F23" t="str">
            <v>Achievers</v>
          </cell>
          <cell r="G23">
            <v>1999</v>
          </cell>
          <cell r="H23">
            <v>0.19700404060313392</v>
          </cell>
        </row>
        <row r="24">
          <cell r="F24" t="str">
            <v>Boomers</v>
          </cell>
          <cell r="G24">
            <v>404</v>
          </cell>
          <cell r="H24">
            <v>3.9814723563614859E-2</v>
          </cell>
        </row>
        <row r="25">
          <cell r="F25" t="str">
            <v>Crusaders</v>
          </cell>
          <cell r="G25">
            <v>1609</v>
          </cell>
          <cell r="H25">
            <v>0.15856903518281265</v>
          </cell>
        </row>
        <row r="26">
          <cell r="F26" t="str">
            <v>Debtstars</v>
          </cell>
          <cell r="G26">
            <v>297</v>
          </cell>
          <cell r="H26">
            <v>2.9269734897013896E-2</v>
          </cell>
        </row>
        <row r="27">
          <cell r="F27" t="str">
            <v>Fortunats</v>
          </cell>
          <cell r="G27">
            <v>112</v>
          </cell>
          <cell r="H27">
            <v>1.1037745146348674E-2</v>
          </cell>
        </row>
        <row r="28">
          <cell r="F28" t="str">
            <v>Grey Power</v>
          </cell>
          <cell r="G28">
            <v>178</v>
          </cell>
          <cell r="H28">
            <v>1.7542130679018428E-2</v>
          </cell>
        </row>
        <row r="29">
          <cell r="F29" t="str">
            <v>Independents</v>
          </cell>
          <cell r="G29">
            <v>1747</v>
          </cell>
          <cell r="H29">
            <v>0.17216911402384941</v>
          </cell>
        </row>
        <row r="30">
          <cell r="F30" t="str">
            <v>Preppies</v>
          </cell>
          <cell r="G30">
            <v>519</v>
          </cell>
          <cell r="H30">
            <v>5.1148122597812158E-2</v>
          </cell>
        </row>
        <row r="31">
          <cell r="F31" t="str">
            <v>Rokafella</v>
          </cell>
          <cell r="G31">
            <v>377</v>
          </cell>
          <cell r="H31">
            <v>3.7153838572977237E-2</v>
          </cell>
        </row>
        <row r="32">
          <cell r="F32" t="str">
            <v>Slender Meanz</v>
          </cell>
          <cell r="G32">
            <v>67</v>
          </cell>
          <cell r="H32">
            <v>6.6029368286192967E-3</v>
          </cell>
        </row>
        <row r="33">
          <cell r="F33" t="str">
            <v>Struggleville</v>
          </cell>
          <cell r="G33">
            <v>331</v>
          </cell>
          <cell r="H33">
            <v>3.2620478959298316E-2</v>
          </cell>
        </row>
        <row r="34">
          <cell r="F34" t="str">
            <v>Suburban Splendour</v>
          </cell>
          <cell r="G34">
            <v>1940</v>
          </cell>
          <cell r="H34">
            <v>0.19118951414211097</v>
          </cell>
        </row>
        <row r="35">
          <cell r="F35" t="str">
            <v>True Blue</v>
          </cell>
          <cell r="G35">
            <v>376</v>
          </cell>
          <cell r="H35">
            <v>3.7055287277027692E-2</v>
          </cell>
        </row>
        <row r="36">
          <cell r="F36" t="str">
            <v>Twixters</v>
          </cell>
          <cell r="G36">
            <v>191</v>
          </cell>
          <cell r="H36">
            <v>1.882329752636247E-2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es-Variable Descriptions"/>
      <sheetName val="Stores-Data"/>
      <sheetName val="CI"/>
      <sheetName val="HT"/>
      <sheetName val="Working"/>
      <sheetName val="Results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2"/>
      <sheetName val="q3a,b"/>
      <sheetName val="3c"/>
    </sheetNames>
    <sheetDataSet>
      <sheetData sheetId="0">
        <row r="2">
          <cell r="B2">
            <v>20</v>
          </cell>
        </row>
        <row r="3">
          <cell r="B3">
            <v>105</v>
          </cell>
        </row>
        <row r="4">
          <cell r="B4">
            <v>88</v>
          </cell>
        </row>
        <row r="5">
          <cell r="B5">
            <v>99</v>
          </cell>
        </row>
        <row r="6">
          <cell r="B6">
            <v>54</v>
          </cell>
        </row>
        <row r="7">
          <cell r="B7">
            <v>72</v>
          </cell>
        </row>
        <row r="8">
          <cell r="B8">
            <v>50</v>
          </cell>
        </row>
        <row r="9">
          <cell r="B9">
            <v>96</v>
          </cell>
        </row>
        <row r="10">
          <cell r="B10">
            <v>55</v>
          </cell>
        </row>
        <row r="11">
          <cell r="B11">
            <v>54</v>
          </cell>
        </row>
        <row r="12">
          <cell r="B12">
            <v>50</v>
          </cell>
        </row>
        <row r="13">
          <cell r="B13">
            <v>100</v>
          </cell>
        </row>
        <row r="14">
          <cell r="B14">
            <v>11</v>
          </cell>
        </row>
        <row r="15">
          <cell r="B15">
            <v>82</v>
          </cell>
        </row>
        <row r="16">
          <cell r="B16">
            <v>30</v>
          </cell>
        </row>
        <row r="17">
          <cell r="B17">
            <v>74</v>
          </cell>
        </row>
        <row r="18">
          <cell r="B18">
            <v>49</v>
          </cell>
        </row>
        <row r="19">
          <cell r="B19">
            <v>121</v>
          </cell>
        </row>
        <row r="20">
          <cell r="B20">
            <v>20</v>
          </cell>
        </row>
        <row r="21">
          <cell r="B21">
            <v>131</v>
          </cell>
        </row>
        <row r="22">
          <cell r="B22">
            <v>62</v>
          </cell>
        </row>
        <row r="23">
          <cell r="B23">
            <v>40</v>
          </cell>
        </row>
        <row r="24">
          <cell r="B24">
            <v>20</v>
          </cell>
        </row>
        <row r="25">
          <cell r="B25">
            <v>106</v>
          </cell>
        </row>
        <row r="26">
          <cell r="B26">
            <v>59</v>
          </cell>
        </row>
        <row r="27">
          <cell r="B27">
            <v>216</v>
          </cell>
        </row>
        <row r="28">
          <cell r="B28">
            <v>58</v>
          </cell>
        </row>
        <row r="29">
          <cell r="B29">
            <v>77</v>
          </cell>
        </row>
        <row r="36">
          <cell r="B36">
            <v>60</v>
          </cell>
        </row>
        <row r="37">
          <cell r="B37">
            <v>98</v>
          </cell>
        </row>
        <row r="38">
          <cell r="B38">
            <v>55</v>
          </cell>
        </row>
        <row r="39">
          <cell r="B39">
            <v>55</v>
          </cell>
        </row>
        <row r="40">
          <cell r="B40">
            <v>101</v>
          </cell>
        </row>
        <row r="41">
          <cell r="B41">
            <v>71</v>
          </cell>
        </row>
        <row r="42">
          <cell r="B42">
            <v>49</v>
          </cell>
        </row>
        <row r="43">
          <cell r="B43">
            <v>72</v>
          </cell>
        </row>
        <row r="44">
          <cell r="B44">
            <v>79</v>
          </cell>
        </row>
        <row r="45">
          <cell r="B45">
            <v>95</v>
          </cell>
        </row>
        <row r="46">
          <cell r="B46">
            <v>50</v>
          </cell>
        </row>
        <row r="47">
          <cell r="B47">
            <v>20</v>
          </cell>
        </row>
        <row r="48">
          <cell r="B48">
            <v>98</v>
          </cell>
        </row>
        <row r="49">
          <cell r="B49">
            <v>40</v>
          </cell>
        </row>
        <row r="50">
          <cell r="B50">
            <v>57</v>
          </cell>
        </row>
        <row r="51">
          <cell r="B51">
            <v>110</v>
          </cell>
        </row>
        <row r="52">
          <cell r="B52">
            <v>111</v>
          </cell>
        </row>
        <row r="53">
          <cell r="B53">
            <v>31</v>
          </cell>
        </row>
        <row r="54">
          <cell r="B54">
            <v>123</v>
          </cell>
        </row>
        <row r="55">
          <cell r="B55">
            <v>30</v>
          </cell>
        </row>
        <row r="56">
          <cell r="B56">
            <v>70</v>
          </cell>
        </row>
        <row r="57">
          <cell r="B57">
            <v>70</v>
          </cell>
        </row>
        <row r="58">
          <cell r="B58">
            <v>64</v>
          </cell>
        </row>
        <row r="68">
          <cell r="B68">
            <v>66</v>
          </cell>
        </row>
        <row r="69">
          <cell r="B69">
            <v>98</v>
          </cell>
        </row>
        <row r="70">
          <cell r="B70">
            <v>50</v>
          </cell>
        </row>
        <row r="71">
          <cell r="B71">
            <v>95</v>
          </cell>
        </row>
        <row r="72">
          <cell r="B72">
            <v>61</v>
          </cell>
        </row>
        <row r="73">
          <cell r="B73">
            <v>86</v>
          </cell>
        </row>
        <row r="74">
          <cell r="B74">
            <v>70</v>
          </cell>
        </row>
        <row r="75">
          <cell r="B75">
            <v>65</v>
          </cell>
        </row>
        <row r="76">
          <cell r="B76">
            <v>75</v>
          </cell>
        </row>
        <row r="77">
          <cell r="B77">
            <v>75</v>
          </cell>
        </row>
        <row r="78">
          <cell r="B78">
            <v>50</v>
          </cell>
        </row>
        <row r="79">
          <cell r="B79">
            <v>74</v>
          </cell>
        </row>
        <row r="80">
          <cell r="B80">
            <v>117</v>
          </cell>
        </row>
        <row r="81">
          <cell r="B81">
            <v>64</v>
          </cell>
        </row>
        <row r="82">
          <cell r="B82">
            <v>50</v>
          </cell>
        </row>
        <row r="83">
          <cell r="B83">
            <v>72</v>
          </cell>
        </row>
        <row r="84">
          <cell r="B84">
            <v>87</v>
          </cell>
        </row>
        <row r="85">
          <cell r="B85">
            <v>20</v>
          </cell>
        </row>
        <row r="86">
          <cell r="B86">
            <v>128</v>
          </cell>
        </row>
        <row r="87">
          <cell r="B87">
            <v>79</v>
          </cell>
        </row>
        <row r="88">
          <cell r="B88">
            <v>42</v>
          </cell>
        </row>
        <row r="89">
          <cell r="B89">
            <v>44</v>
          </cell>
        </row>
        <row r="90">
          <cell r="B90">
            <v>102</v>
          </cell>
        </row>
        <row r="91">
          <cell r="B91">
            <v>45</v>
          </cell>
        </row>
        <row r="92">
          <cell r="B92">
            <v>32</v>
          </cell>
        </row>
        <row r="115">
          <cell r="B115">
            <v>96</v>
          </cell>
        </row>
        <row r="116">
          <cell r="B116">
            <v>74</v>
          </cell>
        </row>
        <row r="117">
          <cell r="B117">
            <v>55</v>
          </cell>
        </row>
        <row r="118">
          <cell r="B118">
            <v>78</v>
          </cell>
        </row>
        <row r="119">
          <cell r="B119">
            <v>81</v>
          </cell>
        </row>
        <row r="120">
          <cell r="B120">
            <v>78</v>
          </cell>
        </row>
        <row r="121">
          <cell r="B121">
            <v>70</v>
          </cell>
        </row>
        <row r="122">
          <cell r="B122">
            <v>58</v>
          </cell>
        </row>
        <row r="123">
          <cell r="B123">
            <v>86</v>
          </cell>
        </row>
        <row r="124">
          <cell r="B124">
            <v>78</v>
          </cell>
        </row>
        <row r="125">
          <cell r="B125">
            <v>71</v>
          </cell>
        </row>
        <row r="126">
          <cell r="B126">
            <v>40</v>
          </cell>
        </row>
        <row r="127">
          <cell r="B127">
            <v>85</v>
          </cell>
        </row>
        <row r="128">
          <cell r="B128">
            <v>65</v>
          </cell>
        </row>
        <row r="129">
          <cell r="B129">
            <v>45</v>
          </cell>
        </row>
        <row r="130">
          <cell r="B130">
            <v>131</v>
          </cell>
        </row>
        <row r="131">
          <cell r="B131">
            <v>58</v>
          </cell>
        </row>
        <row r="132">
          <cell r="B132">
            <v>41</v>
          </cell>
        </row>
        <row r="133">
          <cell r="B133">
            <v>40</v>
          </cell>
        </row>
        <row r="134">
          <cell r="B134">
            <v>104</v>
          </cell>
        </row>
        <row r="135">
          <cell r="B135">
            <v>59</v>
          </cell>
        </row>
        <row r="136">
          <cell r="B136">
            <v>71</v>
          </cell>
        </row>
        <row r="137">
          <cell r="B137">
            <v>30</v>
          </cell>
        </row>
        <row r="138">
          <cell r="B138">
            <v>95</v>
          </cell>
        </row>
        <row r="139">
          <cell r="B139">
            <v>100</v>
          </cell>
        </row>
        <row r="140">
          <cell r="B140">
            <v>30</v>
          </cell>
        </row>
        <row r="141">
          <cell r="B141">
            <v>121</v>
          </cell>
        </row>
      </sheetData>
      <sheetData sheetId="1" refreshError="1"/>
      <sheetData sheetId="2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Users\ajayyadav\Downloads\MobileDataRahul.xlsx" TargetMode="External"/><Relationship Id="rId1" Type="http://schemas.openxmlformats.org/officeDocument/2006/relationships/pivotCacheRecords" Target="pivotCacheRecords1.xml"/></Relationships>
</file>

<file path=xl/pivotCache/_rels/pivotCacheDefinition3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ajayyadav/Downloads/MobileDataRahul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hul" refreshedDate="43230.526511574077" createdVersion="6" refreshedVersion="6" minRefreshableVersion="3" recordCount="150" xr:uid="{00000000-000A-0000-FFFF-FFFF00000000}">
  <cacheSource type="worksheet">
    <worksheetSource ref="B1:C151" sheet="Q2" r:id="rId2"/>
  </cacheSource>
  <cacheFields count="2">
    <cacheField name="MonthlyBill ($)" numFmtId="0">
      <sharedItems containsSemiMixedTypes="0" containsString="0" containsNumber="1" containsInteger="1" minValue="11" maxValue="216" count="72">
        <n v="66"/>
        <n v="60"/>
        <n v="98"/>
        <n v="73"/>
        <n v="20"/>
        <n v="105"/>
        <n v="96"/>
        <n v="55"/>
        <n v="95"/>
        <n v="50"/>
        <n v="88"/>
        <n v="74"/>
        <n v="61"/>
        <n v="99"/>
        <n v="26"/>
        <n v="70"/>
        <n v="54"/>
        <n v="37"/>
        <n v="30"/>
        <n v="86"/>
        <n v="65"/>
        <n v="78"/>
        <n v="72"/>
        <n v="75"/>
        <n v="117"/>
        <n v="64"/>
        <n v="90"/>
        <n v="51"/>
        <n v="81"/>
        <n v="101"/>
        <n v="57"/>
        <n v="71"/>
        <n v="77"/>
        <n v="58"/>
        <n v="49"/>
        <n v="62"/>
        <n v="100"/>
        <n v="46"/>
        <n v="83"/>
        <n v="11"/>
        <n v="40"/>
        <n v="85"/>
        <n v="79"/>
        <n v="87"/>
        <n v="82"/>
        <n v="25"/>
        <n v="45"/>
        <n v="166"/>
        <n v="131"/>
        <n v="121"/>
        <n v="68"/>
        <n v="128"/>
        <n v="42"/>
        <n v="44"/>
        <n v="28"/>
        <n v="110"/>
        <n v="102"/>
        <n v="59"/>
        <n v="111"/>
        <n v="106"/>
        <n v="126"/>
        <n v="16"/>
        <n v="31"/>
        <n v="41"/>
        <n v="104"/>
        <n v="123"/>
        <n v="32"/>
        <n v="47"/>
        <n v="216"/>
        <n v="113"/>
        <n v="124"/>
        <n v="38"/>
      </sharedItems>
      <fieldGroup base="0">
        <rangePr startNum="11" endNum="216" groupInterval="30"/>
        <groupItems count="9">
          <s v="&lt;11"/>
          <s v="11-40"/>
          <s v="41-70"/>
          <s v="71-100"/>
          <s v="101-130"/>
          <s v="131-160"/>
          <s v="161-190"/>
          <s v="191-220"/>
          <s v="&gt;221"/>
        </groupItems>
      </fieldGroup>
    </cacheField>
    <cacheField name="geoTribe" numFmtId="0">
      <sharedItems count="14">
        <s v="Independents"/>
        <s v="Crusaders"/>
        <s v="Struggleville"/>
        <s v="Achievers"/>
        <s v="Suburban Splendour"/>
        <s v="Rokafella"/>
        <s v="Twixters"/>
        <s v="Preppies"/>
        <s v="Slender Meanz"/>
        <s v="True Blue"/>
        <s v="Grey Power"/>
        <s v="Boomers"/>
        <s v="Debtstars"/>
        <s v="Fortunat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HANTANU GUPTA" refreshedDate="43232.810295949072" backgroundQuery="1" createdVersion="6" refreshedVersion="6" minRefreshableVersion="3" recordCount="0" supportSubquery="1" supportAdvancedDrill="1" xr:uid="{00000000-000A-0000-FFFF-FFFF01000000}">
  <cacheSource type="external" connectionId="1"/>
  <cacheFields count="2">
    <cacheField name="[Measures].[Sum of MonthlyBill ($)]" caption="Sum of MonthlyBill ($)" numFmtId="0" hierarchy="4" level="32767"/>
    <cacheField name="[Range].[geoTribe].[geoTribe]" caption="geoTribe" numFmtId="0" level="1">
      <sharedItems count="14">
        <s v="Achievers"/>
        <s v="Boomers"/>
        <s v="Crusaders"/>
        <s v="Debtstars"/>
        <s v="Fortunats"/>
        <s v="Grey Power"/>
        <s v="Independents"/>
        <s v="Preppies"/>
        <s v="Rokafella"/>
        <s v="Slender Meanz"/>
        <s v="Struggleville"/>
        <s v="Suburban Splendour"/>
        <s v="True Blue"/>
        <s v="Twixters"/>
      </sharedItems>
    </cacheField>
  </cacheFields>
  <cacheHierarchies count="5">
    <cacheHierarchy uniqueName="[Range].[geoTribe]" caption="geoTribe" attribute="1" defaultMemberUniqueName="[Range].[geoTribe].[All]" allUniqueName="[Range].[geoTribe].[All]" dimensionUniqueName="[Range]" displayFolder="" count="2" memberValueDatatype="130" unbalanced="0">
      <fieldsUsage count="2">
        <fieldUsage x="-1"/>
        <fieldUsage x="1"/>
      </fieldsUsage>
    </cacheHierarchy>
    <cacheHierarchy uniqueName="[Range].[MonthlyBill ($)]" caption="MonthlyBill ($)" attribute="1" defaultMemberUniqueName="[Range].[MonthlyBill ($)].[All]" allUniqueName="[Range].[MonthlyBill ($)].[All]" dimensionUniqueName="[Range]" displayFolder="" count="0" memberValueDatatype="20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MonthlyBill ($)]" caption="Sum of MonthlyBill ($)" measure="1" displayFolder="" measureGroup="Range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hul" refreshedDate="43230.559829745369" createdVersion="6" refreshedVersion="6" minRefreshableVersion="3" recordCount="150" xr:uid="{00000000-000A-0000-FFFF-FFFF02000000}">
  <cacheSource type="worksheet">
    <worksheetSource ref="A1:B151" sheet="Q3.c" r:id="rId2"/>
  </cacheSource>
  <cacheFields count="2">
    <cacheField name="Gender" numFmtId="0">
      <sharedItems count="2">
        <s v="Male"/>
        <s v="Female"/>
      </sharedItems>
    </cacheField>
    <cacheField name="UsedForPayment" numFmtId="0">
      <sharedItems count="2">
        <s v="Yes"/>
        <s v="N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0">
  <r>
    <x v="0"/>
    <x v="0"/>
  </r>
  <r>
    <x v="1"/>
    <x v="1"/>
  </r>
  <r>
    <x v="2"/>
    <x v="1"/>
  </r>
  <r>
    <x v="3"/>
    <x v="2"/>
  </r>
  <r>
    <x v="4"/>
    <x v="3"/>
  </r>
  <r>
    <x v="5"/>
    <x v="3"/>
  </r>
  <r>
    <x v="6"/>
    <x v="4"/>
  </r>
  <r>
    <x v="7"/>
    <x v="1"/>
  </r>
  <r>
    <x v="8"/>
    <x v="5"/>
  </r>
  <r>
    <x v="2"/>
    <x v="0"/>
  </r>
  <r>
    <x v="9"/>
    <x v="0"/>
  </r>
  <r>
    <x v="10"/>
    <x v="3"/>
  </r>
  <r>
    <x v="11"/>
    <x v="4"/>
  </r>
  <r>
    <x v="12"/>
    <x v="2"/>
  </r>
  <r>
    <x v="13"/>
    <x v="3"/>
  </r>
  <r>
    <x v="14"/>
    <x v="6"/>
  </r>
  <r>
    <x v="15"/>
    <x v="7"/>
  </r>
  <r>
    <x v="16"/>
    <x v="3"/>
  </r>
  <r>
    <x v="17"/>
    <x v="8"/>
  </r>
  <r>
    <x v="8"/>
    <x v="0"/>
  </r>
  <r>
    <x v="18"/>
    <x v="9"/>
  </r>
  <r>
    <x v="12"/>
    <x v="0"/>
  </r>
  <r>
    <x v="19"/>
    <x v="0"/>
  </r>
  <r>
    <x v="15"/>
    <x v="0"/>
  </r>
  <r>
    <x v="7"/>
    <x v="4"/>
  </r>
  <r>
    <x v="7"/>
    <x v="1"/>
  </r>
  <r>
    <x v="20"/>
    <x v="0"/>
  </r>
  <r>
    <x v="21"/>
    <x v="4"/>
  </r>
  <r>
    <x v="22"/>
    <x v="3"/>
  </r>
  <r>
    <x v="23"/>
    <x v="0"/>
  </r>
  <r>
    <x v="9"/>
    <x v="3"/>
  </r>
  <r>
    <x v="7"/>
    <x v="5"/>
  </r>
  <r>
    <x v="23"/>
    <x v="0"/>
  </r>
  <r>
    <x v="6"/>
    <x v="3"/>
  </r>
  <r>
    <x v="9"/>
    <x v="0"/>
  </r>
  <r>
    <x v="11"/>
    <x v="0"/>
  </r>
  <r>
    <x v="24"/>
    <x v="0"/>
  </r>
  <r>
    <x v="25"/>
    <x v="10"/>
  </r>
  <r>
    <x v="26"/>
    <x v="11"/>
  </r>
  <r>
    <x v="27"/>
    <x v="12"/>
  </r>
  <r>
    <x v="28"/>
    <x v="4"/>
  </r>
  <r>
    <x v="7"/>
    <x v="3"/>
  </r>
  <r>
    <x v="21"/>
    <x v="4"/>
  </r>
  <r>
    <x v="1"/>
    <x v="9"/>
  </r>
  <r>
    <x v="25"/>
    <x v="0"/>
  </r>
  <r>
    <x v="29"/>
    <x v="1"/>
  </r>
  <r>
    <x v="30"/>
    <x v="7"/>
  </r>
  <r>
    <x v="16"/>
    <x v="3"/>
  </r>
  <r>
    <x v="31"/>
    <x v="1"/>
  </r>
  <r>
    <x v="32"/>
    <x v="2"/>
  </r>
  <r>
    <x v="15"/>
    <x v="4"/>
  </r>
  <r>
    <x v="9"/>
    <x v="0"/>
  </r>
  <r>
    <x v="33"/>
    <x v="4"/>
  </r>
  <r>
    <x v="7"/>
    <x v="6"/>
  </r>
  <r>
    <x v="34"/>
    <x v="1"/>
  </r>
  <r>
    <x v="22"/>
    <x v="0"/>
  </r>
  <r>
    <x v="35"/>
    <x v="7"/>
  </r>
  <r>
    <x v="9"/>
    <x v="3"/>
  </r>
  <r>
    <x v="19"/>
    <x v="4"/>
  </r>
  <r>
    <x v="36"/>
    <x v="3"/>
  </r>
  <r>
    <x v="21"/>
    <x v="4"/>
  </r>
  <r>
    <x v="31"/>
    <x v="4"/>
  </r>
  <r>
    <x v="37"/>
    <x v="13"/>
  </r>
  <r>
    <x v="38"/>
    <x v="12"/>
  </r>
  <r>
    <x v="39"/>
    <x v="3"/>
  </r>
  <r>
    <x v="40"/>
    <x v="4"/>
  </r>
  <r>
    <x v="22"/>
    <x v="1"/>
  </r>
  <r>
    <x v="41"/>
    <x v="4"/>
  </r>
  <r>
    <x v="42"/>
    <x v="1"/>
  </r>
  <r>
    <x v="20"/>
    <x v="4"/>
  </r>
  <r>
    <x v="43"/>
    <x v="0"/>
  </r>
  <r>
    <x v="15"/>
    <x v="10"/>
  </r>
  <r>
    <x v="44"/>
    <x v="3"/>
  </r>
  <r>
    <x v="11"/>
    <x v="6"/>
  </r>
  <r>
    <x v="9"/>
    <x v="7"/>
  </r>
  <r>
    <x v="45"/>
    <x v="2"/>
  </r>
  <r>
    <x v="9"/>
    <x v="12"/>
  </r>
  <r>
    <x v="46"/>
    <x v="4"/>
  </r>
  <r>
    <x v="8"/>
    <x v="1"/>
  </r>
  <r>
    <x v="18"/>
    <x v="3"/>
  </r>
  <r>
    <x v="9"/>
    <x v="1"/>
  </r>
  <r>
    <x v="9"/>
    <x v="11"/>
  </r>
  <r>
    <x v="11"/>
    <x v="3"/>
  </r>
  <r>
    <x v="4"/>
    <x v="0"/>
  </r>
  <r>
    <x v="47"/>
    <x v="5"/>
  </r>
  <r>
    <x v="48"/>
    <x v="4"/>
  </r>
  <r>
    <x v="34"/>
    <x v="3"/>
  </r>
  <r>
    <x v="49"/>
    <x v="3"/>
  </r>
  <r>
    <x v="18"/>
    <x v="8"/>
  </r>
  <r>
    <x v="50"/>
    <x v="7"/>
  </r>
  <r>
    <x v="33"/>
    <x v="4"/>
  </r>
  <r>
    <x v="0"/>
    <x v="13"/>
  </r>
  <r>
    <x v="51"/>
    <x v="0"/>
  </r>
  <r>
    <x v="50"/>
    <x v="7"/>
  </r>
  <r>
    <x v="42"/>
    <x v="0"/>
  </r>
  <r>
    <x v="52"/>
    <x v="0"/>
  </r>
  <r>
    <x v="53"/>
    <x v="0"/>
  </r>
  <r>
    <x v="1"/>
    <x v="11"/>
  </r>
  <r>
    <x v="4"/>
    <x v="3"/>
  </r>
  <r>
    <x v="4"/>
    <x v="1"/>
  </r>
  <r>
    <x v="48"/>
    <x v="3"/>
  </r>
  <r>
    <x v="2"/>
    <x v="1"/>
  </r>
  <r>
    <x v="35"/>
    <x v="3"/>
  </r>
  <r>
    <x v="54"/>
    <x v="2"/>
  </r>
  <r>
    <x v="40"/>
    <x v="11"/>
  </r>
  <r>
    <x v="40"/>
    <x v="1"/>
  </r>
  <r>
    <x v="30"/>
    <x v="1"/>
  </r>
  <r>
    <x v="40"/>
    <x v="3"/>
  </r>
  <r>
    <x v="53"/>
    <x v="10"/>
  </r>
  <r>
    <x v="4"/>
    <x v="3"/>
  </r>
  <r>
    <x v="55"/>
    <x v="1"/>
  </r>
  <r>
    <x v="56"/>
    <x v="0"/>
  </r>
  <r>
    <x v="57"/>
    <x v="7"/>
  </r>
  <r>
    <x v="58"/>
    <x v="1"/>
  </r>
  <r>
    <x v="59"/>
    <x v="3"/>
  </r>
  <r>
    <x v="12"/>
    <x v="9"/>
  </r>
  <r>
    <x v="60"/>
    <x v="11"/>
  </r>
  <r>
    <x v="61"/>
    <x v="6"/>
  </r>
  <r>
    <x v="62"/>
    <x v="1"/>
  </r>
  <r>
    <x v="63"/>
    <x v="4"/>
  </r>
  <r>
    <x v="40"/>
    <x v="4"/>
  </r>
  <r>
    <x v="64"/>
    <x v="4"/>
  </r>
  <r>
    <x v="65"/>
    <x v="1"/>
  </r>
  <r>
    <x v="4"/>
    <x v="2"/>
  </r>
  <r>
    <x v="46"/>
    <x v="0"/>
  </r>
  <r>
    <x v="29"/>
    <x v="9"/>
  </r>
  <r>
    <x v="18"/>
    <x v="1"/>
  </r>
  <r>
    <x v="18"/>
    <x v="7"/>
  </r>
  <r>
    <x v="66"/>
    <x v="0"/>
  </r>
  <r>
    <x v="67"/>
    <x v="2"/>
  </r>
  <r>
    <x v="57"/>
    <x v="4"/>
  </r>
  <r>
    <x v="57"/>
    <x v="3"/>
  </r>
  <r>
    <x v="68"/>
    <x v="3"/>
  </r>
  <r>
    <x v="33"/>
    <x v="3"/>
  </r>
  <r>
    <x v="69"/>
    <x v="12"/>
  </r>
  <r>
    <x v="4"/>
    <x v="6"/>
  </r>
  <r>
    <x v="31"/>
    <x v="4"/>
  </r>
  <r>
    <x v="32"/>
    <x v="3"/>
  </r>
  <r>
    <x v="15"/>
    <x v="1"/>
  </r>
  <r>
    <x v="12"/>
    <x v="5"/>
  </r>
  <r>
    <x v="18"/>
    <x v="4"/>
  </r>
  <r>
    <x v="15"/>
    <x v="1"/>
  </r>
  <r>
    <x v="8"/>
    <x v="4"/>
  </r>
  <r>
    <x v="36"/>
    <x v="4"/>
  </r>
  <r>
    <x v="18"/>
    <x v="4"/>
  </r>
  <r>
    <x v="25"/>
    <x v="1"/>
  </r>
  <r>
    <x v="70"/>
    <x v="9"/>
  </r>
  <r>
    <x v="7"/>
    <x v="7"/>
  </r>
  <r>
    <x v="71"/>
    <x v="11"/>
  </r>
  <r>
    <x v="49"/>
    <x v="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50">
  <r>
    <x v="0"/>
    <x v="0"/>
  </r>
  <r>
    <x v="1"/>
    <x v="0"/>
  </r>
  <r>
    <x v="1"/>
    <x v="0"/>
  </r>
  <r>
    <x v="1"/>
    <x v="1"/>
  </r>
  <r>
    <x v="0"/>
    <x v="0"/>
  </r>
  <r>
    <x v="1"/>
    <x v="0"/>
  </r>
  <r>
    <x v="0"/>
    <x v="0"/>
  </r>
  <r>
    <x v="1"/>
    <x v="0"/>
  </r>
  <r>
    <x v="1"/>
    <x v="0"/>
  </r>
  <r>
    <x v="1"/>
    <x v="0"/>
  </r>
  <r>
    <x v="0"/>
    <x v="0"/>
  </r>
  <r>
    <x v="1"/>
    <x v="0"/>
  </r>
  <r>
    <x v="1"/>
    <x v="0"/>
  </r>
  <r>
    <x v="1"/>
    <x v="0"/>
  </r>
  <r>
    <x v="1"/>
    <x v="0"/>
  </r>
  <r>
    <x v="0"/>
    <x v="0"/>
  </r>
  <r>
    <x v="1"/>
    <x v="0"/>
  </r>
  <r>
    <x v="1"/>
    <x v="0"/>
  </r>
  <r>
    <x v="0"/>
    <x v="1"/>
  </r>
  <r>
    <x v="1"/>
    <x v="0"/>
  </r>
  <r>
    <x v="1"/>
    <x v="0"/>
  </r>
  <r>
    <x v="0"/>
    <x v="0"/>
  </r>
  <r>
    <x v="0"/>
    <x v="0"/>
  </r>
  <r>
    <x v="1"/>
    <x v="0"/>
  </r>
  <r>
    <x v="1"/>
    <x v="0"/>
  </r>
  <r>
    <x v="0"/>
    <x v="0"/>
  </r>
  <r>
    <x v="0"/>
    <x v="0"/>
  </r>
  <r>
    <x v="1"/>
    <x v="0"/>
  </r>
  <r>
    <x v="1"/>
    <x v="1"/>
  </r>
  <r>
    <x v="1"/>
    <x v="0"/>
  </r>
  <r>
    <x v="0"/>
    <x v="0"/>
  </r>
  <r>
    <x v="0"/>
    <x v="0"/>
  </r>
  <r>
    <x v="1"/>
    <x v="0"/>
  </r>
  <r>
    <x v="1"/>
    <x v="0"/>
  </r>
  <r>
    <x v="0"/>
    <x v="0"/>
  </r>
  <r>
    <x v="0"/>
    <x v="0"/>
  </r>
  <r>
    <x v="1"/>
    <x v="0"/>
  </r>
  <r>
    <x v="1"/>
    <x v="0"/>
  </r>
  <r>
    <x v="0"/>
    <x v="0"/>
  </r>
  <r>
    <x v="0"/>
    <x v="1"/>
  </r>
  <r>
    <x v="0"/>
    <x v="1"/>
  </r>
  <r>
    <x v="0"/>
    <x v="0"/>
  </r>
  <r>
    <x v="1"/>
    <x v="0"/>
  </r>
  <r>
    <x v="0"/>
    <x v="0"/>
  </r>
  <r>
    <x v="0"/>
    <x v="0"/>
  </r>
  <r>
    <x v="0"/>
    <x v="0"/>
  </r>
  <r>
    <x v="1"/>
    <x v="0"/>
  </r>
  <r>
    <x v="1"/>
    <x v="1"/>
  </r>
  <r>
    <x v="1"/>
    <x v="1"/>
  </r>
  <r>
    <x v="1"/>
    <x v="1"/>
  </r>
  <r>
    <x v="0"/>
    <x v="0"/>
  </r>
  <r>
    <x v="0"/>
    <x v="0"/>
  </r>
  <r>
    <x v="0"/>
    <x v="0"/>
  </r>
  <r>
    <x v="0"/>
    <x v="1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1"/>
    <x v="0"/>
  </r>
  <r>
    <x v="1"/>
    <x v="0"/>
  </r>
  <r>
    <x v="0"/>
    <x v="0"/>
  </r>
  <r>
    <x v="1"/>
    <x v="1"/>
  </r>
  <r>
    <x v="0"/>
    <x v="1"/>
  </r>
  <r>
    <x v="1"/>
    <x v="0"/>
  </r>
  <r>
    <x v="0"/>
    <x v="0"/>
  </r>
  <r>
    <x v="0"/>
    <x v="0"/>
  </r>
  <r>
    <x v="1"/>
    <x v="0"/>
  </r>
  <r>
    <x v="1"/>
    <x v="0"/>
  </r>
  <r>
    <x v="1"/>
    <x v="0"/>
  </r>
  <r>
    <x v="1"/>
    <x v="0"/>
  </r>
  <r>
    <x v="1"/>
    <x v="1"/>
  </r>
  <r>
    <x v="1"/>
    <x v="1"/>
  </r>
  <r>
    <x v="1"/>
    <x v="0"/>
  </r>
  <r>
    <x v="1"/>
    <x v="1"/>
  </r>
  <r>
    <x v="0"/>
    <x v="1"/>
  </r>
  <r>
    <x v="0"/>
    <x v="0"/>
  </r>
  <r>
    <x v="1"/>
    <x v="1"/>
  </r>
  <r>
    <x v="0"/>
    <x v="0"/>
  </r>
  <r>
    <x v="1"/>
    <x v="1"/>
  </r>
  <r>
    <x v="0"/>
    <x v="1"/>
  </r>
  <r>
    <x v="1"/>
    <x v="0"/>
  </r>
  <r>
    <x v="1"/>
    <x v="0"/>
  </r>
  <r>
    <x v="0"/>
    <x v="1"/>
  </r>
  <r>
    <x v="0"/>
    <x v="0"/>
  </r>
  <r>
    <x v="1"/>
    <x v="0"/>
  </r>
  <r>
    <x v="1"/>
    <x v="0"/>
  </r>
  <r>
    <x v="0"/>
    <x v="0"/>
  </r>
  <r>
    <x v="1"/>
    <x v="0"/>
  </r>
  <r>
    <x v="0"/>
    <x v="0"/>
  </r>
  <r>
    <x v="1"/>
    <x v="0"/>
  </r>
  <r>
    <x v="0"/>
    <x v="0"/>
  </r>
  <r>
    <x v="1"/>
    <x v="1"/>
  </r>
  <r>
    <x v="0"/>
    <x v="1"/>
  </r>
  <r>
    <x v="1"/>
    <x v="1"/>
  </r>
  <r>
    <x v="0"/>
    <x v="0"/>
  </r>
  <r>
    <x v="0"/>
    <x v="1"/>
  </r>
  <r>
    <x v="0"/>
    <x v="0"/>
  </r>
  <r>
    <x v="1"/>
    <x v="1"/>
  </r>
  <r>
    <x v="0"/>
    <x v="1"/>
  </r>
  <r>
    <x v="0"/>
    <x v="0"/>
  </r>
  <r>
    <x v="0"/>
    <x v="1"/>
  </r>
  <r>
    <x v="0"/>
    <x v="0"/>
  </r>
  <r>
    <x v="1"/>
    <x v="0"/>
  </r>
  <r>
    <x v="1"/>
    <x v="0"/>
  </r>
  <r>
    <x v="1"/>
    <x v="1"/>
  </r>
  <r>
    <x v="1"/>
    <x v="1"/>
  </r>
  <r>
    <x v="1"/>
    <x v="1"/>
  </r>
  <r>
    <x v="0"/>
    <x v="0"/>
  </r>
  <r>
    <x v="1"/>
    <x v="1"/>
  </r>
  <r>
    <x v="0"/>
    <x v="0"/>
  </r>
  <r>
    <x v="1"/>
    <x v="1"/>
  </r>
  <r>
    <x v="0"/>
    <x v="0"/>
  </r>
  <r>
    <x v="1"/>
    <x v="0"/>
  </r>
  <r>
    <x v="1"/>
    <x v="0"/>
  </r>
  <r>
    <x v="0"/>
    <x v="1"/>
  </r>
  <r>
    <x v="1"/>
    <x v="0"/>
  </r>
  <r>
    <x v="0"/>
    <x v="0"/>
  </r>
  <r>
    <x v="1"/>
    <x v="1"/>
  </r>
  <r>
    <x v="1"/>
    <x v="0"/>
  </r>
  <r>
    <x v="1"/>
    <x v="0"/>
  </r>
  <r>
    <x v="0"/>
    <x v="0"/>
  </r>
  <r>
    <x v="0"/>
    <x v="0"/>
  </r>
  <r>
    <x v="1"/>
    <x v="0"/>
  </r>
  <r>
    <x v="1"/>
    <x v="0"/>
  </r>
  <r>
    <x v="1"/>
    <x v="1"/>
  </r>
  <r>
    <x v="0"/>
    <x v="1"/>
  </r>
  <r>
    <x v="0"/>
    <x v="0"/>
  </r>
  <r>
    <x v="0"/>
    <x v="0"/>
  </r>
  <r>
    <x v="1"/>
    <x v="0"/>
  </r>
  <r>
    <x v="0"/>
    <x v="0"/>
  </r>
  <r>
    <x v="0"/>
    <x v="0"/>
  </r>
  <r>
    <x v="1"/>
    <x v="0"/>
  </r>
  <r>
    <x v="0"/>
    <x v="0"/>
  </r>
  <r>
    <x v="1"/>
    <x v="0"/>
  </r>
  <r>
    <x v="1"/>
    <x v="0"/>
  </r>
  <r>
    <x v="1"/>
    <x v="0"/>
  </r>
  <r>
    <x v="1"/>
    <x v="1"/>
  </r>
  <r>
    <x v="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2000000}" name="PivotTable5" cacheId="1" applyNumberFormats="0" applyBorderFormats="0" applyFontFormats="0" applyPatternFormats="0" applyAlignmentFormats="0" applyWidthHeightFormats="1" dataCaption="Values" updatedVersion="6" minRefreshableVersion="3" useAutoFormatting="1" subtotalHiddenItems="1" itemPrintTitles="1" createdVersion="6" indent="0" compact="0" compactData="0" multipleFieldFilters="0" chartFormat="1" rowHeaderCaption="geoTribe">
  <location ref="F3:G18" firstHeaderRow="1" firstDataRow="1" firstDataCol="1"/>
  <pivotFields count="2">
    <pivotField dataField="1" compact="0" outline="0" subtotalTop="0" showAll="0" defaultSubtotal="0"/>
    <pivotField axis="axisRow" compact="0" allDrilled="1" outline="0" subtotalTop="0" showAll="0" dataSourceSort="1" defaultSubtotal="0" defaultAttributeDrillState="1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1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Sum of MonthlyBill ($)" fld="0" baseField="0" baseItem="0"/>
  </dataFields>
  <formats count="1">
    <format dxfId="0">
      <pivotArea dataOnly="0" labelOnly="1" outline="0" fieldPosition="0">
        <references count="1">
          <reference field="1" count="0"/>
        </references>
      </pivotArea>
    </format>
  </formats>
  <pivotHierarchies count="5"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5" showRowHeaders="1" showColHeaders="1" showRowStripes="0" showColStripes="0" showLastColumn="1"/>
  <rowHierarchiesUsage count="1"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Q2!$A$1:$B$151">
        <x15:activeTabTopLevelEntity name="[Range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1000000}" name="PivotTable1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0">
  <location ref="F81:U90" firstHeaderRow="1" firstDataRow="2" firstDataCol="1"/>
  <pivotFields count="2">
    <pivotField axis="axisRow" dataField="1" compact="0" outline="0" subtotalTop="0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Col" compact="0" outline="0" subtotalTop="0" showAll="0">
      <items count="15">
        <item x="3"/>
        <item x="11"/>
        <item x="1"/>
        <item x="12"/>
        <item x="13"/>
        <item x="10"/>
        <item x="0"/>
        <item x="7"/>
        <item x="5"/>
        <item x="8"/>
        <item x="2"/>
        <item x="4"/>
        <item x="9"/>
        <item x="6"/>
        <item t="default"/>
      </items>
    </pivotField>
  </pivotFields>
  <rowFields count="1">
    <field x="0"/>
  </rowFields>
  <rowItems count="8"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1"/>
  </colFields>
  <col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colItems>
  <dataFields count="1">
    <dataField name="Sum of MonthlyBill ($)" fld="0" baseField="0" baseItem="0" numFmtId="10">
      <extLst>
        <ext xmlns:x14="http://schemas.microsoft.com/office/spreadsheetml/2009/9/main" uri="{E15A36E0-9728-4e99-A89B-3F7291B0FE68}">
          <x14:dataField pivotShowAs="percentOfParentRow"/>
        </ext>
      </extLst>
    </dataField>
  </dataFields>
  <chartFormats count="6">
    <chartFormat chart="9" format="32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9" format="33" series="1">
      <pivotArea type="data" outline="0" fieldPosition="0">
        <references count="1">
          <reference field="1" count="1" selected="0">
            <x v="6"/>
          </reference>
        </references>
      </pivotArea>
    </chartFormat>
    <chartFormat chart="9" format="34" series="1">
      <pivotArea type="data" outline="0" fieldPosition="0">
        <references count="1">
          <reference field="1" count="1" selected="0">
            <x v="11"/>
          </reference>
        </references>
      </pivotArea>
    </chartFormat>
    <chartFormat chart="3" format="20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3" format="21" series="1">
      <pivotArea type="data" outline="0" fieldPosition="0">
        <references count="1">
          <reference field="1" count="1" selected="0">
            <x v="6"/>
          </reference>
        </references>
      </pivotArea>
    </chartFormat>
    <chartFormat chart="3" format="22" series="1">
      <pivotArea type="data" outline="0" fieldPosition="0">
        <references count="1">
          <reference field="1" count="1" selected="0">
            <x v="11"/>
          </reference>
        </references>
      </pivotArea>
    </chartFormat>
  </chartFormats>
  <pivotTableStyleInfo name="PivotStyleLight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10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0">
  <location ref="F71:J79" firstHeaderRow="1" firstDataRow="2" firstDataCol="1"/>
  <pivotFields count="2">
    <pivotField axis="axisRow" dataField="1" compact="0" outline="0" subtotalTop="0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Col" compact="0" outline="0" subtotalTop="0" showAll="0">
      <items count="15">
        <item x="3"/>
        <item h="1" x="11"/>
        <item h="1" x="1"/>
        <item h="1" x="12"/>
        <item h="1" x="13"/>
        <item h="1" x="10"/>
        <item x="0"/>
        <item h="1" x="7"/>
        <item h="1" x="5"/>
        <item h="1" x="8"/>
        <item h="1" x="2"/>
        <item x="4"/>
        <item h="1" x="9"/>
        <item h="1" x="6"/>
        <item t="default"/>
      </items>
    </pivotField>
  </pivotFields>
  <rowFields count="1">
    <field x="0"/>
  </rowFields>
  <rowItems count="7">
    <i>
      <x v="1"/>
    </i>
    <i>
      <x v="2"/>
    </i>
    <i>
      <x v="3"/>
    </i>
    <i>
      <x v="4"/>
    </i>
    <i>
      <x v="5"/>
    </i>
    <i>
      <x v="7"/>
    </i>
    <i t="grand">
      <x/>
    </i>
  </rowItems>
  <colFields count="1">
    <field x="1"/>
  </colFields>
  <colItems count="4">
    <i>
      <x/>
    </i>
    <i>
      <x v="6"/>
    </i>
    <i>
      <x v="11"/>
    </i>
    <i t="grand">
      <x/>
    </i>
  </colItems>
  <dataFields count="1">
    <dataField name="Sum of MonthlyBill ($)" fld="0" showDataAs="percentOfCol" baseField="0" baseItem="0" numFmtId="10"/>
  </dataFields>
  <chartFormats count="6">
    <chartFormat chart="9" format="32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9" format="33" series="1">
      <pivotArea type="data" outline="0" fieldPosition="0">
        <references count="1">
          <reference field="1" count="1" selected="0">
            <x v="6"/>
          </reference>
        </references>
      </pivotArea>
    </chartFormat>
    <chartFormat chart="9" format="34" series="1">
      <pivotArea type="data" outline="0" fieldPosition="0">
        <references count="1">
          <reference field="1" count="1" selected="0">
            <x v="11"/>
          </reference>
        </references>
      </pivotArea>
    </chartFormat>
    <chartFormat chart="3" format="20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3" format="21" series="1">
      <pivotArea type="data" outline="0" fieldPosition="0">
        <references count="1">
          <reference field="1" count="1" selected="0">
            <x v="6"/>
          </reference>
        </references>
      </pivotArea>
    </chartFormat>
    <chartFormat chart="3" format="22" series="1">
      <pivotArea type="data" outline="0" fieldPosition="0">
        <references count="1">
          <reference field="1" count="1" selected="0">
            <x v="11"/>
          </reference>
        </references>
      </pivotArea>
    </chartFormat>
  </chartFormats>
  <pivotTableStyleInfo name="PivotStyleLight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4000000}" name="PivotTable7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0">
  <location ref="F53:J61" firstHeaderRow="1" firstDataRow="2" firstDataCol="1"/>
  <pivotFields count="2">
    <pivotField axis="axisRow" dataField="1" compact="0" outline="0" subtotalTop="0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Col" compact="0" outline="0" subtotalTop="0" showAll="0">
      <items count="15">
        <item x="3"/>
        <item h="1" x="11"/>
        <item h="1" x="1"/>
        <item h="1" x="12"/>
        <item h="1" x="13"/>
        <item h="1" x="10"/>
        <item x="0"/>
        <item h="1" x="7"/>
        <item h="1" x="5"/>
        <item h="1" x="8"/>
        <item h="1" x="2"/>
        <item x="4"/>
        <item h="1" x="9"/>
        <item h="1" x="6"/>
        <item t="default"/>
      </items>
    </pivotField>
  </pivotFields>
  <rowFields count="1">
    <field x="0"/>
  </rowFields>
  <rowItems count="7">
    <i>
      <x v="1"/>
    </i>
    <i>
      <x v="2"/>
    </i>
    <i>
      <x v="3"/>
    </i>
    <i>
      <x v="4"/>
    </i>
    <i>
      <x v="5"/>
    </i>
    <i>
      <x v="7"/>
    </i>
    <i t="grand">
      <x/>
    </i>
  </rowItems>
  <colFields count="1">
    <field x="1"/>
  </colFields>
  <colItems count="4">
    <i>
      <x/>
    </i>
    <i>
      <x v="6"/>
    </i>
    <i>
      <x v="11"/>
    </i>
    <i t="grand">
      <x/>
    </i>
  </colItems>
  <dataFields count="1">
    <dataField name="Sum of MonthlyBill ($)" fld="0" showDataAs="percentOfRow" baseField="0" baseItem="0" numFmtId="10"/>
  </dataFields>
  <chartFormats count="6">
    <chartFormat chart="9" format="32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9" format="33" series="1">
      <pivotArea type="data" outline="0" fieldPosition="0">
        <references count="1">
          <reference field="1" count="1" selected="0">
            <x v="6"/>
          </reference>
        </references>
      </pivotArea>
    </chartFormat>
    <chartFormat chart="9" format="34" series="1">
      <pivotArea type="data" outline="0" fieldPosition="0">
        <references count="1">
          <reference field="1" count="1" selected="0">
            <x v="11"/>
          </reference>
        </references>
      </pivotArea>
    </chartFormat>
    <chartFormat chart="3" format="20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3" format="21" series="1">
      <pivotArea type="data" outline="0" fieldPosition="0">
        <references count="1">
          <reference field="1" count="1" selected="0">
            <x v="6"/>
          </reference>
        </references>
      </pivotArea>
    </chartFormat>
    <chartFormat chart="3" format="22" series="1">
      <pivotArea type="data" outline="0" fieldPosition="0">
        <references count="1">
          <reference field="1" count="1" selected="0">
            <x v="11"/>
          </reference>
        </references>
      </pivotArea>
    </chartFormat>
  </chartFormats>
  <pivotTableStyleInfo name="PivotStyleLight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3000000}" name="PivotTable6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31" rowHeaderCaption="Bin Size" colHeaderCaption="geoTribe">
  <location ref="F42:J50" firstHeaderRow="1" firstDataRow="2" firstDataCol="1"/>
  <pivotFields count="2">
    <pivotField axis="axisRow" dataField="1" compact="0" outline="0" subtotalTop="0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Col" compact="0" outline="0" subtotalTop="0" showAll="0">
      <items count="15">
        <item x="3"/>
        <item h="1" x="11"/>
        <item h="1" x="1"/>
        <item h="1" x="12"/>
        <item h="1" x="13"/>
        <item h="1" x="10"/>
        <item x="0"/>
        <item h="1" x="7"/>
        <item h="1" x="5"/>
        <item h="1" x="8"/>
        <item h="1" x="2"/>
        <item x="4"/>
        <item h="1" x="9"/>
        <item h="1" x="6"/>
        <item t="default"/>
      </items>
    </pivotField>
  </pivotFields>
  <rowFields count="1">
    <field x="0"/>
  </rowFields>
  <rowItems count="7">
    <i>
      <x v="1"/>
    </i>
    <i>
      <x v="2"/>
    </i>
    <i>
      <x v="3"/>
    </i>
    <i>
      <x v="4"/>
    </i>
    <i>
      <x v="5"/>
    </i>
    <i>
      <x v="7"/>
    </i>
    <i t="grand">
      <x/>
    </i>
  </rowItems>
  <colFields count="1">
    <field x="1"/>
  </colFields>
  <colItems count="4">
    <i>
      <x/>
    </i>
    <i>
      <x v="6"/>
    </i>
    <i>
      <x v="11"/>
    </i>
    <i t="grand">
      <x/>
    </i>
  </colItems>
  <dataFields count="1">
    <dataField name="Sum of MonthlyBill ($)" fld="0" baseField="0" baseItem="0"/>
  </dataFields>
  <chartFormats count="3">
    <chartFormat chart="3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3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</chartFormats>
  <pivotTableStyleInfo name="PivotStyleLight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2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3">
  <location ref="S3:V7" firstHeaderRow="1" firstDataRow="2" firstDataCol="1"/>
  <pivotFields count="2">
    <pivotField axis="axisRow" compact="0" outline="0" subtotalTop="0" showAll="0">
      <items count="3">
        <item x="1"/>
        <item x="0"/>
        <item t="default"/>
      </items>
    </pivotField>
    <pivotField axis="axisCol" dataField="1" compact="0" outline="0" subtotalTop="0" showAll="0">
      <items count="3">
        <item x="1"/>
        <item x="0"/>
        <item t="default"/>
      </items>
    </pivotField>
  </pivotFields>
  <rowFields count="1">
    <field x="0"/>
  </rowFields>
  <rowItems count="3">
    <i>
      <x/>
    </i>
    <i>
      <x v="1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Count of UsedForPayment" fld="1" subtotal="count" baseField="0" baseItem="0"/>
  </dataFields>
  <formats count="1">
    <format dxfId="2">
      <pivotArea dataOnly="0" labelOnly="1" grandCol="1" outline="0" fieldPosition="0"/>
    </format>
  </format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eotribesonline.com/geoTribes/Content/popupTribes.aspx?id=1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drawing" Target="../drawings/drawing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rinterSettings" Target="../printerSettings/printerSettings4.bin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4"/>
  <sheetViews>
    <sheetView workbookViewId="0">
      <selection activeCell="C8" sqref="C8"/>
    </sheetView>
  </sheetViews>
  <sheetFormatPr defaultRowHeight="15" x14ac:dyDescent="0.25"/>
  <cols>
    <col min="1" max="1" width="25.5703125" customWidth="1"/>
    <col min="2" max="2" width="70.7109375" customWidth="1"/>
    <col min="3" max="3" width="69.140625" customWidth="1"/>
  </cols>
  <sheetData>
    <row r="1" spans="1:3" x14ac:dyDescent="0.25">
      <c r="A1" s="1" t="s">
        <v>0</v>
      </c>
    </row>
    <row r="4" spans="1:3" x14ac:dyDescent="0.25">
      <c r="A4" t="s">
        <v>1</v>
      </c>
      <c r="B4" t="s">
        <v>2</v>
      </c>
    </row>
    <row r="5" spans="1:3" x14ac:dyDescent="0.25">
      <c r="A5" t="s">
        <v>3</v>
      </c>
      <c r="B5" t="s">
        <v>4</v>
      </c>
    </row>
    <row r="6" spans="1:3" x14ac:dyDescent="0.25">
      <c r="A6" t="s">
        <v>5</v>
      </c>
      <c r="B6" t="s">
        <v>6</v>
      </c>
    </row>
    <row r="7" spans="1:3" x14ac:dyDescent="0.25">
      <c r="A7" t="s">
        <v>7</v>
      </c>
      <c r="B7" t="s">
        <v>8</v>
      </c>
    </row>
    <row r="8" spans="1:3" x14ac:dyDescent="0.25">
      <c r="A8" t="s">
        <v>9</v>
      </c>
      <c r="B8" t="s">
        <v>10</v>
      </c>
      <c r="C8" s="2" t="s">
        <v>11</v>
      </c>
    </row>
    <row r="9" spans="1:3" x14ac:dyDescent="0.25">
      <c r="A9" t="s">
        <v>12</v>
      </c>
      <c r="B9" t="s">
        <v>13</v>
      </c>
    </row>
    <row r="10" spans="1:3" x14ac:dyDescent="0.25">
      <c r="A10" t="s">
        <v>14</v>
      </c>
      <c r="B10" t="s">
        <v>15</v>
      </c>
    </row>
    <row r="11" spans="1:3" x14ac:dyDescent="0.25">
      <c r="A11" t="s">
        <v>16</v>
      </c>
      <c r="B11" t="s">
        <v>17</v>
      </c>
    </row>
    <row r="12" spans="1:3" x14ac:dyDescent="0.25">
      <c r="A12" t="s">
        <v>18</v>
      </c>
      <c r="B12" t="s">
        <v>19</v>
      </c>
    </row>
    <row r="13" spans="1:3" x14ac:dyDescent="0.25">
      <c r="A13" t="s">
        <v>20</v>
      </c>
      <c r="B13" t="s">
        <v>21</v>
      </c>
    </row>
    <row r="14" spans="1:3" x14ac:dyDescent="0.25">
      <c r="A14" t="s">
        <v>22</v>
      </c>
      <c r="B14" t="s">
        <v>23</v>
      </c>
    </row>
    <row r="15" spans="1:3" x14ac:dyDescent="0.25">
      <c r="A15" t="s">
        <v>24</v>
      </c>
      <c r="B15" t="s">
        <v>25</v>
      </c>
    </row>
    <row r="16" spans="1:3" x14ac:dyDescent="0.25">
      <c r="A16" t="s">
        <v>26</v>
      </c>
      <c r="B16" t="s">
        <v>27</v>
      </c>
    </row>
    <row r="17" spans="1:2" x14ac:dyDescent="0.25">
      <c r="A17" t="s">
        <v>28</v>
      </c>
      <c r="B17" t="s">
        <v>29</v>
      </c>
    </row>
    <row r="18" spans="1:2" x14ac:dyDescent="0.25">
      <c r="A18" t="s">
        <v>30</v>
      </c>
      <c r="B18" t="s">
        <v>31</v>
      </c>
    </row>
    <row r="19" spans="1:2" x14ac:dyDescent="0.25">
      <c r="A19" t="s">
        <v>32</v>
      </c>
      <c r="B19" t="s">
        <v>33</v>
      </c>
    </row>
    <row r="20" spans="1:2" x14ac:dyDescent="0.25">
      <c r="A20" t="s">
        <v>34</v>
      </c>
      <c r="B20" t="s">
        <v>35</v>
      </c>
    </row>
    <row r="21" spans="1:2" x14ac:dyDescent="0.25">
      <c r="A21" t="s">
        <v>36</v>
      </c>
      <c r="B21" t="s">
        <v>37</v>
      </c>
    </row>
    <row r="22" spans="1:2" x14ac:dyDescent="0.25">
      <c r="A22" t="s">
        <v>38</v>
      </c>
      <c r="B22" t="s">
        <v>39</v>
      </c>
    </row>
    <row r="23" spans="1:2" x14ac:dyDescent="0.25">
      <c r="A23" t="s">
        <v>40</v>
      </c>
      <c r="B23" t="s">
        <v>41</v>
      </c>
    </row>
    <row r="24" spans="1:2" x14ac:dyDescent="0.25">
      <c r="A24" t="s">
        <v>42</v>
      </c>
      <c r="B24" t="s">
        <v>43</v>
      </c>
    </row>
  </sheetData>
  <hyperlinks>
    <hyperlink ref="C8" r:id="rId1" xr:uid="{00000000-0004-0000-0000-000000000000}"/>
  </hyperlinks>
  <pageMargins left="0.7" right="0.7" top="0.75" bottom="0.75" header="0.3" footer="0.3"/>
  <pageSetup paperSize="9" orientation="portrait" verticalDpi="0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Y30"/>
  <sheetViews>
    <sheetView zoomScaleNormal="100" workbookViewId="0">
      <selection activeCell="B1" sqref="B1"/>
    </sheetView>
  </sheetViews>
  <sheetFormatPr defaultColWidth="8.85546875" defaultRowHeight="15" x14ac:dyDescent="0.25"/>
  <cols>
    <col min="1" max="1" width="0.7109375" style="20" customWidth="1"/>
    <col min="2" max="2" width="26.85546875" style="20" customWidth="1"/>
    <col min="3" max="3" width="3.28515625" style="20" customWidth="1"/>
    <col min="4" max="4" width="3.42578125" style="20" customWidth="1"/>
    <col min="5" max="5" width="10.85546875" style="20" customWidth="1"/>
    <col min="6" max="6" width="0.42578125" style="20" customWidth="1"/>
    <col min="7" max="7" width="88.5703125" style="20" customWidth="1"/>
    <col min="8" max="8" width="0.42578125" style="20" customWidth="1"/>
    <col min="9" max="9" width="26.85546875" style="20" customWidth="1"/>
    <col min="10" max="10" width="3.28515625" style="20" customWidth="1"/>
    <col min="11" max="11" width="3.42578125" style="20" customWidth="1"/>
    <col min="12" max="12" width="10" style="20" customWidth="1"/>
    <col min="13" max="13" width="0.42578125" style="20" customWidth="1"/>
    <col min="14" max="14" width="97.28515625" style="20" customWidth="1"/>
    <col min="15" max="224" width="8.85546875" style="20"/>
    <col min="225" max="225" width="26.85546875" style="20" customWidth="1"/>
    <col min="226" max="226" width="3.28515625" style="20" customWidth="1"/>
    <col min="227" max="227" width="3.42578125" style="20" customWidth="1"/>
    <col min="228" max="228" width="9.140625" style="20" customWidth="1"/>
    <col min="229" max="230" width="8.85546875" style="20"/>
    <col min="231" max="231" width="26.85546875" style="20" customWidth="1"/>
    <col min="232" max="232" width="3.28515625" style="20" customWidth="1"/>
    <col min="233" max="233" width="3.42578125" style="20" customWidth="1"/>
    <col min="234" max="239" width="8.85546875" style="20"/>
    <col min="240" max="240" width="26.85546875" style="20" customWidth="1"/>
    <col min="241" max="241" width="14.7109375" style="20" customWidth="1"/>
    <col min="242" max="242" width="3.42578125" style="20" customWidth="1"/>
    <col min="243" max="243" width="9.5703125" style="20" customWidth="1"/>
    <col min="244" max="480" width="8.85546875" style="20"/>
    <col min="481" max="481" width="26.85546875" style="20" customWidth="1"/>
    <col min="482" max="482" width="3.28515625" style="20" customWidth="1"/>
    <col min="483" max="483" width="3.42578125" style="20" customWidth="1"/>
    <col min="484" max="484" width="9.140625" style="20" customWidth="1"/>
    <col min="485" max="486" width="8.85546875" style="20"/>
    <col min="487" max="487" width="26.85546875" style="20" customWidth="1"/>
    <col min="488" max="488" width="3.28515625" style="20" customWidth="1"/>
    <col min="489" max="489" width="3.42578125" style="20" customWidth="1"/>
    <col min="490" max="495" width="8.85546875" style="20"/>
    <col min="496" max="496" width="26.85546875" style="20" customWidth="1"/>
    <col min="497" max="497" width="14.7109375" style="20" customWidth="1"/>
    <col min="498" max="498" width="3.42578125" style="20" customWidth="1"/>
    <col min="499" max="499" width="9.5703125" style="20" customWidth="1"/>
    <col min="500" max="736" width="8.85546875" style="20"/>
    <col min="737" max="737" width="26.85546875" style="20" customWidth="1"/>
    <col min="738" max="738" width="3.28515625" style="20" customWidth="1"/>
    <col min="739" max="739" width="3.42578125" style="20" customWidth="1"/>
    <col min="740" max="740" width="9.140625" style="20" customWidth="1"/>
    <col min="741" max="742" width="8.85546875" style="20"/>
    <col min="743" max="743" width="26.85546875" style="20" customWidth="1"/>
    <col min="744" max="744" width="3.28515625" style="20" customWidth="1"/>
    <col min="745" max="745" width="3.42578125" style="20" customWidth="1"/>
    <col min="746" max="751" width="8.85546875" style="20"/>
    <col min="752" max="752" width="26.85546875" style="20" customWidth="1"/>
    <col min="753" max="753" width="14.7109375" style="20" customWidth="1"/>
    <col min="754" max="754" width="3.42578125" style="20" customWidth="1"/>
    <col min="755" max="755" width="9.5703125" style="20" customWidth="1"/>
    <col min="756" max="992" width="8.85546875" style="20"/>
    <col min="993" max="993" width="26.85546875" style="20" customWidth="1"/>
    <col min="994" max="994" width="3.28515625" style="20" customWidth="1"/>
    <col min="995" max="995" width="3.42578125" style="20" customWidth="1"/>
    <col min="996" max="996" width="9.140625" style="20" customWidth="1"/>
    <col min="997" max="998" width="8.85546875" style="20"/>
    <col min="999" max="999" width="26.85546875" style="20" customWidth="1"/>
    <col min="1000" max="1000" width="3.28515625" style="20" customWidth="1"/>
    <col min="1001" max="1001" width="3.42578125" style="20" customWidth="1"/>
    <col min="1002" max="1007" width="8.85546875" style="20"/>
    <col min="1008" max="1008" width="26.85546875" style="20" customWidth="1"/>
    <col min="1009" max="1009" width="14.7109375" style="20" customWidth="1"/>
    <col min="1010" max="1010" width="3.42578125" style="20" customWidth="1"/>
    <col min="1011" max="1011" width="9.5703125" style="20" customWidth="1"/>
    <col min="1012" max="1248" width="8.85546875" style="20"/>
    <col min="1249" max="1249" width="26.85546875" style="20" customWidth="1"/>
    <col min="1250" max="1250" width="3.28515625" style="20" customWidth="1"/>
    <col min="1251" max="1251" width="3.42578125" style="20" customWidth="1"/>
    <col min="1252" max="1252" width="9.140625" style="20" customWidth="1"/>
    <col min="1253" max="1254" width="8.85546875" style="20"/>
    <col min="1255" max="1255" width="26.85546875" style="20" customWidth="1"/>
    <col min="1256" max="1256" width="3.28515625" style="20" customWidth="1"/>
    <col min="1257" max="1257" width="3.42578125" style="20" customWidth="1"/>
    <col min="1258" max="1263" width="8.85546875" style="20"/>
    <col min="1264" max="1264" width="26.85546875" style="20" customWidth="1"/>
    <col min="1265" max="1265" width="14.7109375" style="20" customWidth="1"/>
    <col min="1266" max="1266" width="3.42578125" style="20" customWidth="1"/>
    <col min="1267" max="1267" width="9.5703125" style="20" customWidth="1"/>
    <col min="1268" max="1504" width="8.85546875" style="20"/>
    <col min="1505" max="1505" width="26.85546875" style="20" customWidth="1"/>
    <col min="1506" max="1506" width="3.28515625" style="20" customWidth="1"/>
    <col min="1507" max="1507" width="3.42578125" style="20" customWidth="1"/>
    <col min="1508" max="1508" width="9.140625" style="20" customWidth="1"/>
    <col min="1509" max="1510" width="8.85546875" style="20"/>
    <col min="1511" max="1511" width="26.85546875" style="20" customWidth="1"/>
    <col min="1512" max="1512" width="3.28515625" style="20" customWidth="1"/>
    <col min="1513" max="1513" width="3.42578125" style="20" customWidth="1"/>
    <col min="1514" max="1519" width="8.85546875" style="20"/>
    <col min="1520" max="1520" width="26.85546875" style="20" customWidth="1"/>
    <col min="1521" max="1521" width="14.7109375" style="20" customWidth="1"/>
    <col min="1522" max="1522" width="3.42578125" style="20" customWidth="1"/>
    <col min="1523" max="1523" width="9.5703125" style="20" customWidth="1"/>
    <col min="1524" max="1760" width="8.85546875" style="20"/>
    <col min="1761" max="1761" width="26.85546875" style="20" customWidth="1"/>
    <col min="1762" max="1762" width="3.28515625" style="20" customWidth="1"/>
    <col min="1763" max="1763" width="3.42578125" style="20" customWidth="1"/>
    <col min="1764" max="1764" width="9.140625" style="20" customWidth="1"/>
    <col min="1765" max="1766" width="8.85546875" style="20"/>
    <col min="1767" max="1767" width="26.85546875" style="20" customWidth="1"/>
    <col min="1768" max="1768" width="3.28515625" style="20" customWidth="1"/>
    <col min="1769" max="1769" width="3.42578125" style="20" customWidth="1"/>
    <col min="1770" max="1775" width="8.85546875" style="20"/>
    <col min="1776" max="1776" width="26.85546875" style="20" customWidth="1"/>
    <col min="1777" max="1777" width="14.7109375" style="20" customWidth="1"/>
    <col min="1778" max="1778" width="3.42578125" style="20" customWidth="1"/>
    <col min="1779" max="1779" width="9.5703125" style="20" customWidth="1"/>
    <col min="1780" max="2016" width="8.85546875" style="20"/>
    <col min="2017" max="2017" width="26.85546875" style="20" customWidth="1"/>
    <col min="2018" max="2018" width="3.28515625" style="20" customWidth="1"/>
    <col min="2019" max="2019" width="3.42578125" style="20" customWidth="1"/>
    <col min="2020" max="2020" width="9.140625" style="20" customWidth="1"/>
    <col min="2021" max="2022" width="8.85546875" style="20"/>
    <col min="2023" max="2023" width="26.85546875" style="20" customWidth="1"/>
    <col min="2024" max="2024" width="3.28515625" style="20" customWidth="1"/>
    <col min="2025" max="2025" width="3.42578125" style="20" customWidth="1"/>
    <col min="2026" max="2031" width="8.85546875" style="20"/>
    <col min="2032" max="2032" width="26.85546875" style="20" customWidth="1"/>
    <col min="2033" max="2033" width="14.7109375" style="20" customWidth="1"/>
    <col min="2034" max="2034" width="3.42578125" style="20" customWidth="1"/>
    <col min="2035" max="2035" width="9.5703125" style="20" customWidth="1"/>
    <col min="2036" max="2272" width="8.85546875" style="20"/>
    <col min="2273" max="2273" width="26.85546875" style="20" customWidth="1"/>
    <col min="2274" max="2274" width="3.28515625" style="20" customWidth="1"/>
    <col min="2275" max="2275" width="3.42578125" style="20" customWidth="1"/>
    <col min="2276" max="2276" width="9.140625" style="20" customWidth="1"/>
    <col min="2277" max="2278" width="8.85546875" style="20"/>
    <col min="2279" max="2279" width="26.85546875" style="20" customWidth="1"/>
    <col min="2280" max="2280" width="3.28515625" style="20" customWidth="1"/>
    <col min="2281" max="2281" width="3.42578125" style="20" customWidth="1"/>
    <col min="2282" max="2287" width="8.85546875" style="20"/>
    <col min="2288" max="2288" width="26.85546875" style="20" customWidth="1"/>
    <col min="2289" max="2289" width="14.7109375" style="20" customWidth="1"/>
    <col min="2290" max="2290" width="3.42578125" style="20" customWidth="1"/>
    <col min="2291" max="2291" width="9.5703125" style="20" customWidth="1"/>
    <col min="2292" max="2528" width="8.85546875" style="20"/>
    <col min="2529" max="2529" width="26.85546875" style="20" customWidth="1"/>
    <col min="2530" max="2530" width="3.28515625" style="20" customWidth="1"/>
    <col min="2531" max="2531" width="3.42578125" style="20" customWidth="1"/>
    <col min="2532" max="2532" width="9.140625" style="20" customWidth="1"/>
    <col min="2533" max="2534" width="8.85546875" style="20"/>
    <col min="2535" max="2535" width="26.85546875" style="20" customWidth="1"/>
    <col min="2536" max="2536" width="3.28515625" style="20" customWidth="1"/>
    <col min="2537" max="2537" width="3.42578125" style="20" customWidth="1"/>
    <col min="2538" max="2543" width="8.85546875" style="20"/>
    <col min="2544" max="2544" width="26.85546875" style="20" customWidth="1"/>
    <col min="2545" max="2545" width="14.7109375" style="20" customWidth="1"/>
    <col min="2546" max="2546" width="3.42578125" style="20" customWidth="1"/>
    <col min="2547" max="2547" width="9.5703125" style="20" customWidth="1"/>
    <col min="2548" max="2784" width="8.85546875" style="20"/>
    <col min="2785" max="2785" width="26.85546875" style="20" customWidth="1"/>
    <col min="2786" max="2786" width="3.28515625" style="20" customWidth="1"/>
    <col min="2787" max="2787" width="3.42578125" style="20" customWidth="1"/>
    <col min="2788" max="2788" width="9.140625" style="20" customWidth="1"/>
    <col min="2789" max="2790" width="8.85546875" style="20"/>
    <col min="2791" max="2791" width="26.85546875" style="20" customWidth="1"/>
    <col min="2792" max="2792" width="3.28515625" style="20" customWidth="1"/>
    <col min="2793" max="2793" width="3.42578125" style="20" customWidth="1"/>
    <col min="2794" max="2799" width="8.85546875" style="20"/>
    <col min="2800" max="2800" width="26.85546875" style="20" customWidth="1"/>
    <col min="2801" max="2801" width="14.7109375" style="20" customWidth="1"/>
    <col min="2802" max="2802" width="3.42578125" style="20" customWidth="1"/>
    <col min="2803" max="2803" width="9.5703125" style="20" customWidth="1"/>
    <col min="2804" max="3040" width="8.85546875" style="20"/>
    <col min="3041" max="3041" width="26.85546875" style="20" customWidth="1"/>
    <col min="3042" max="3042" width="3.28515625" style="20" customWidth="1"/>
    <col min="3043" max="3043" width="3.42578125" style="20" customWidth="1"/>
    <col min="3044" max="3044" width="9.140625" style="20" customWidth="1"/>
    <col min="3045" max="3046" width="8.85546875" style="20"/>
    <col min="3047" max="3047" width="26.85546875" style="20" customWidth="1"/>
    <col min="3048" max="3048" width="3.28515625" style="20" customWidth="1"/>
    <col min="3049" max="3049" width="3.42578125" style="20" customWidth="1"/>
    <col min="3050" max="3055" width="8.85546875" style="20"/>
    <col min="3056" max="3056" width="26.85546875" style="20" customWidth="1"/>
    <col min="3057" max="3057" width="14.7109375" style="20" customWidth="1"/>
    <col min="3058" max="3058" width="3.42578125" style="20" customWidth="1"/>
    <col min="3059" max="3059" width="9.5703125" style="20" customWidth="1"/>
    <col min="3060" max="3296" width="8.85546875" style="20"/>
    <col min="3297" max="3297" width="26.85546875" style="20" customWidth="1"/>
    <col min="3298" max="3298" width="3.28515625" style="20" customWidth="1"/>
    <col min="3299" max="3299" width="3.42578125" style="20" customWidth="1"/>
    <col min="3300" max="3300" width="9.140625" style="20" customWidth="1"/>
    <col min="3301" max="3302" width="8.85546875" style="20"/>
    <col min="3303" max="3303" width="26.85546875" style="20" customWidth="1"/>
    <col min="3304" max="3304" width="3.28515625" style="20" customWidth="1"/>
    <col min="3305" max="3305" width="3.42578125" style="20" customWidth="1"/>
    <col min="3306" max="3311" width="8.85546875" style="20"/>
    <col min="3312" max="3312" width="26.85546875" style="20" customWidth="1"/>
    <col min="3313" max="3313" width="14.7109375" style="20" customWidth="1"/>
    <col min="3314" max="3314" width="3.42578125" style="20" customWidth="1"/>
    <col min="3315" max="3315" width="9.5703125" style="20" customWidth="1"/>
    <col min="3316" max="3552" width="8.85546875" style="20"/>
    <col min="3553" max="3553" width="26.85546875" style="20" customWidth="1"/>
    <col min="3554" max="3554" width="3.28515625" style="20" customWidth="1"/>
    <col min="3555" max="3555" width="3.42578125" style="20" customWidth="1"/>
    <col min="3556" max="3556" width="9.140625" style="20" customWidth="1"/>
    <col min="3557" max="3558" width="8.85546875" style="20"/>
    <col min="3559" max="3559" width="26.85546875" style="20" customWidth="1"/>
    <col min="3560" max="3560" width="3.28515625" style="20" customWidth="1"/>
    <col min="3561" max="3561" width="3.42578125" style="20" customWidth="1"/>
    <col min="3562" max="3567" width="8.85546875" style="20"/>
    <col min="3568" max="3568" width="26.85546875" style="20" customWidth="1"/>
    <col min="3569" max="3569" width="14.7109375" style="20" customWidth="1"/>
    <col min="3570" max="3570" width="3.42578125" style="20" customWidth="1"/>
    <col min="3571" max="3571" width="9.5703125" style="20" customWidth="1"/>
    <col min="3572" max="3808" width="8.85546875" style="20"/>
    <col min="3809" max="3809" width="26.85546875" style="20" customWidth="1"/>
    <col min="3810" max="3810" width="3.28515625" style="20" customWidth="1"/>
    <col min="3811" max="3811" width="3.42578125" style="20" customWidth="1"/>
    <col min="3812" max="3812" width="9.140625" style="20" customWidth="1"/>
    <col min="3813" max="3814" width="8.85546875" style="20"/>
    <col min="3815" max="3815" width="26.85546875" style="20" customWidth="1"/>
    <col min="3816" max="3816" width="3.28515625" style="20" customWidth="1"/>
    <col min="3817" max="3817" width="3.42578125" style="20" customWidth="1"/>
    <col min="3818" max="3823" width="8.85546875" style="20"/>
    <col min="3824" max="3824" width="26.85546875" style="20" customWidth="1"/>
    <col min="3825" max="3825" width="14.7109375" style="20" customWidth="1"/>
    <col min="3826" max="3826" width="3.42578125" style="20" customWidth="1"/>
    <col min="3827" max="3827" width="9.5703125" style="20" customWidth="1"/>
    <col min="3828" max="4064" width="8.85546875" style="20"/>
    <col min="4065" max="4065" width="26.85546875" style="20" customWidth="1"/>
    <col min="4066" max="4066" width="3.28515625" style="20" customWidth="1"/>
    <col min="4067" max="4067" width="3.42578125" style="20" customWidth="1"/>
    <col min="4068" max="4068" width="9.140625" style="20" customWidth="1"/>
    <col min="4069" max="4070" width="8.85546875" style="20"/>
    <col min="4071" max="4071" width="26.85546875" style="20" customWidth="1"/>
    <col min="4072" max="4072" width="3.28515625" style="20" customWidth="1"/>
    <col min="4073" max="4073" width="3.42578125" style="20" customWidth="1"/>
    <col min="4074" max="4079" width="8.85546875" style="20"/>
    <col min="4080" max="4080" width="26.85546875" style="20" customWidth="1"/>
    <col min="4081" max="4081" width="14.7109375" style="20" customWidth="1"/>
    <col min="4082" max="4082" width="3.42578125" style="20" customWidth="1"/>
    <col min="4083" max="4083" width="9.5703125" style="20" customWidth="1"/>
    <col min="4084" max="4320" width="8.85546875" style="20"/>
    <col min="4321" max="4321" width="26.85546875" style="20" customWidth="1"/>
    <col min="4322" max="4322" width="3.28515625" style="20" customWidth="1"/>
    <col min="4323" max="4323" width="3.42578125" style="20" customWidth="1"/>
    <col min="4324" max="4324" width="9.140625" style="20" customWidth="1"/>
    <col min="4325" max="4326" width="8.85546875" style="20"/>
    <col min="4327" max="4327" width="26.85546875" style="20" customWidth="1"/>
    <col min="4328" max="4328" width="3.28515625" style="20" customWidth="1"/>
    <col min="4329" max="4329" width="3.42578125" style="20" customWidth="1"/>
    <col min="4330" max="4335" width="8.85546875" style="20"/>
    <col min="4336" max="4336" width="26.85546875" style="20" customWidth="1"/>
    <col min="4337" max="4337" width="14.7109375" style="20" customWidth="1"/>
    <col min="4338" max="4338" width="3.42578125" style="20" customWidth="1"/>
    <col min="4339" max="4339" width="9.5703125" style="20" customWidth="1"/>
    <col min="4340" max="4576" width="8.85546875" style="20"/>
    <col min="4577" max="4577" width="26.85546875" style="20" customWidth="1"/>
    <col min="4578" max="4578" width="3.28515625" style="20" customWidth="1"/>
    <col min="4579" max="4579" width="3.42578125" style="20" customWidth="1"/>
    <col min="4580" max="4580" width="9.140625" style="20" customWidth="1"/>
    <col min="4581" max="4582" width="8.85546875" style="20"/>
    <col min="4583" max="4583" width="26.85546875" style="20" customWidth="1"/>
    <col min="4584" max="4584" width="3.28515625" style="20" customWidth="1"/>
    <col min="4585" max="4585" width="3.42578125" style="20" customWidth="1"/>
    <col min="4586" max="4591" width="8.85546875" style="20"/>
    <col min="4592" max="4592" width="26.85546875" style="20" customWidth="1"/>
    <col min="4593" max="4593" width="14.7109375" style="20" customWidth="1"/>
    <col min="4594" max="4594" width="3.42578125" style="20" customWidth="1"/>
    <col min="4595" max="4595" width="9.5703125" style="20" customWidth="1"/>
    <col min="4596" max="4832" width="8.85546875" style="20"/>
    <col min="4833" max="4833" width="26.85546875" style="20" customWidth="1"/>
    <col min="4834" max="4834" width="3.28515625" style="20" customWidth="1"/>
    <col min="4835" max="4835" width="3.42578125" style="20" customWidth="1"/>
    <col min="4836" max="4836" width="9.140625" style="20" customWidth="1"/>
    <col min="4837" max="4838" width="8.85546875" style="20"/>
    <col min="4839" max="4839" width="26.85546875" style="20" customWidth="1"/>
    <col min="4840" max="4840" width="3.28515625" style="20" customWidth="1"/>
    <col min="4841" max="4841" width="3.42578125" style="20" customWidth="1"/>
    <col min="4842" max="4847" width="8.85546875" style="20"/>
    <col min="4848" max="4848" width="26.85546875" style="20" customWidth="1"/>
    <col min="4849" max="4849" width="14.7109375" style="20" customWidth="1"/>
    <col min="4850" max="4850" width="3.42578125" style="20" customWidth="1"/>
    <col min="4851" max="4851" width="9.5703125" style="20" customWidth="1"/>
    <col min="4852" max="5088" width="8.85546875" style="20"/>
    <col min="5089" max="5089" width="26.85546875" style="20" customWidth="1"/>
    <col min="5090" max="5090" width="3.28515625" style="20" customWidth="1"/>
    <col min="5091" max="5091" width="3.42578125" style="20" customWidth="1"/>
    <col min="5092" max="5092" width="9.140625" style="20" customWidth="1"/>
    <col min="5093" max="5094" width="8.85546875" style="20"/>
    <col min="5095" max="5095" width="26.85546875" style="20" customWidth="1"/>
    <col min="5096" max="5096" width="3.28515625" style="20" customWidth="1"/>
    <col min="5097" max="5097" width="3.42578125" style="20" customWidth="1"/>
    <col min="5098" max="5103" width="8.85546875" style="20"/>
    <col min="5104" max="5104" width="26.85546875" style="20" customWidth="1"/>
    <col min="5105" max="5105" width="14.7109375" style="20" customWidth="1"/>
    <col min="5106" max="5106" width="3.42578125" style="20" customWidth="1"/>
    <col min="5107" max="5107" width="9.5703125" style="20" customWidth="1"/>
    <col min="5108" max="5344" width="8.85546875" style="20"/>
    <col min="5345" max="5345" width="26.85546875" style="20" customWidth="1"/>
    <col min="5346" max="5346" width="3.28515625" style="20" customWidth="1"/>
    <col min="5347" max="5347" width="3.42578125" style="20" customWidth="1"/>
    <col min="5348" max="5348" width="9.140625" style="20" customWidth="1"/>
    <col min="5349" max="5350" width="8.85546875" style="20"/>
    <col min="5351" max="5351" width="26.85546875" style="20" customWidth="1"/>
    <col min="5352" max="5352" width="3.28515625" style="20" customWidth="1"/>
    <col min="5353" max="5353" width="3.42578125" style="20" customWidth="1"/>
    <col min="5354" max="5359" width="8.85546875" style="20"/>
    <col min="5360" max="5360" width="26.85546875" style="20" customWidth="1"/>
    <col min="5361" max="5361" width="14.7109375" style="20" customWidth="1"/>
    <col min="5362" max="5362" width="3.42578125" style="20" customWidth="1"/>
    <col min="5363" max="5363" width="9.5703125" style="20" customWidth="1"/>
    <col min="5364" max="5600" width="8.85546875" style="20"/>
    <col min="5601" max="5601" width="26.85546875" style="20" customWidth="1"/>
    <col min="5602" max="5602" width="3.28515625" style="20" customWidth="1"/>
    <col min="5603" max="5603" width="3.42578125" style="20" customWidth="1"/>
    <col min="5604" max="5604" width="9.140625" style="20" customWidth="1"/>
    <col min="5605" max="5606" width="8.85546875" style="20"/>
    <col min="5607" max="5607" width="26.85546875" style="20" customWidth="1"/>
    <col min="5608" max="5608" width="3.28515625" style="20" customWidth="1"/>
    <col min="5609" max="5609" width="3.42578125" style="20" customWidth="1"/>
    <col min="5610" max="5615" width="8.85546875" style="20"/>
    <col min="5616" max="5616" width="26.85546875" style="20" customWidth="1"/>
    <col min="5617" max="5617" width="14.7109375" style="20" customWidth="1"/>
    <col min="5618" max="5618" width="3.42578125" style="20" customWidth="1"/>
    <col min="5619" max="5619" width="9.5703125" style="20" customWidth="1"/>
    <col min="5620" max="5856" width="8.85546875" style="20"/>
    <col min="5857" max="5857" width="26.85546875" style="20" customWidth="1"/>
    <col min="5858" max="5858" width="3.28515625" style="20" customWidth="1"/>
    <col min="5859" max="5859" width="3.42578125" style="20" customWidth="1"/>
    <col min="5860" max="5860" width="9.140625" style="20" customWidth="1"/>
    <col min="5861" max="5862" width="8.85546875" style="20"/>
    <col min="5863" max="5863" width="26.85546875" style="20" customWidth="1"/>
    <col min="5864" max="5864" width="3.28515625" style="20" customWidth="1"/>
    <col min="5865" max="5865" width="3.42578125" style="20" customWidth="1"/>
    <col min="5866" max="5871" width="8.85546875" style="20"/>
    <col min="5872" max="5872" width="26.85546875" style="20" customWidth="1"/>
    <col min="5873" max="5873" width="14.7109375" style="20" customWidth="1"/>
    <col min="5874" max="5874" width="3.42578125" style="20" customWidth="1"/>
    <col min="5875" max="5875" width="9.5703125" style="20" customWidth="1"/>
    <col min="5876" max="6112" width="8.85546875" style="20"/>
    <col min="6113" max="6113" width="26.85546875" style="20" customWidth="1"/>
    <col min="6114" max="6114" width="3.28515625" style="20" customWidth="1"/>
    <col min="6115" max="6115" width="3.42578125" style="20" customWidth="1"/>
    <col min="6116" max="6116" width="9.140625" style="20" customWidth="1"/>
    <col min="6117" max="6118" width="8.85546875" style="20"/>
    <col min="6119" max="6119" width="26.85546875" style="20" customWidth="1"/>
    <col min="6120" max="6120" width="3.28515625" style="20" customWidth="1"/>
    <col min="6121" max="6121" width="3.42578125" style="20" customWidth="1"/>
    <col min="6122" max="6127" width="8.85546875" style="20"/>
    <col min="6128" max="6128" width="26.85546875" style="20" customWidth="1"/>
    <col min="6129" max="6129" width="14.7109375" style="20" customWidth="1"/>
    <col min="6130" max="6130" width="3.42578125" style="20" customWidth="1"/>
    <col min="6131" max="6131" width="9.5703125" style="20" customWidth="1"/>
    <col min="6132" max="6368" width="8.85546875" style="20"/>
    <col min="6369" max="6369" width="26.85546875" style="20" customWidth="1"/>
    <col min="6370" max="6370" width="3.28515625" style="20" customWidth="1"/>
    <col min="6371" max="6371" width="3.42578125" style="20" customWidth="1"/>
    <col min="6372" max="6372" width="9.140625" style="20" customWidth="1"/>
    <col min="6373" max="6374" width="8.85546875" style="20"/>
    <col min="6375" max="6375" width="26.85546875" style="20" customWidth="1"/>
    <col min="6376" max="6376" width="3.28515625" style="20" customWidth="1"/>
    <col min="6377" max="6377" width="3.42578125" style="20" customWidth="1"/>
    <col min="6378" max="6383" width="8.85546875" style="20"/>
    <col min="6384" max="6384" width="26.85546875" style="20" customWidth="1"/>
    <col min="6385" max="6385" width="14.7109375" style="20" customWidth="1"/>
    <col min="6386" max="6386" width="3.42578125" style="20" customWidth="1"/>
    <col min="6387" max="6387" width="9.5703125" style="20" customWidth="1"/>
    <col min="6388" max="6624" width="8.85546875" style="20"/>
    <col min="6625" max="6625" width="26.85546875" style="20" customWidth="1"/>
    <col min="6626" max="6626" width="3.28515625" style="20" customWidth="1"/>
    <col min="6627" max="6627" width="3.42578125" style="20" customWidth="1"/>
    <col min="6628" max="6628" width="9.140625" style="20" customWidth="1"/>
    <col min="6629" max="6630" width="8.85546875" style="20"/>
    <col min="6631" max="6631" width="26.85546875" style="20" customWidth="1"/>
    <col min="6632" max="6632" width="3.28515625" style="20" customWidth="1"/>
    <col min="6633" max="6633" width="3.42578125" style="20" customWidth="1"/>
    <col min="6634" max="6639" width="8.85546875" style="20"/>
    <col min="6640" max="6640" width="26.85546875" style="20" customWidth="1"/>
    <col min="6641" max="6641" width="14.7109375" style="20" customWidth="1"/>
    <col min="6642" max="6642" width="3.42578125" style="20" customWidth="1"/>
    <col min="6643" max="6643" width="9.5703125" style="20" customWidth="1"/>
    <col min="6644" max="6880" width="8.85546875" style="20"/>
    <col min="6881" max="6881" width="26.85546875" style="20" customWidth="1"/>
    <col min="6882" max="6882" width="3.28515625" style="20" customWidth="1"/>
    <col min="6883" max="6883" width="3.42578125" style="20" customWidth="1"/>
    <col min="6884" max="6884" width="9.140625" style="20" customWidth="1"/>
    <col min="6885" max="6886" width="8.85546875" style="20"/>
    <col min="6887" max="6887" width="26.85546875" style="20" customWidth="1"/>
    <col min="6888" max="6888" width="3.28515625" style="20" customWidth="1"/>
    <col min="6889" max="6889" width="3.42578125" style="20" customWidth="1"/>
    <col min="6890" max="6895" width="8.85546875" style="20"/>
    <col min="6896" max="6896" width="26.85546875" style="20" customWidth="1"/>
    <col min="6897" max="6897" width="14.7109375" style="20" customWidth="1"/>
    <col min="6898" max="6898" width="3.42578125" style="20" customWidth="1"/>
    <col min="6899" max="6899" width="9.5703125" style="20" customWidth="1"/>
    <col min="6900" max="7136" width="8.85546875" style="20"/>
    <col min="7137" max="7137" width="26.85546875" style="20" customWidth="1"/>
    <col min="7138" max="7138" width="3.28515625" style="20" customWidth="1"/>
    <col min="7139" max="7139" width="3.42578125" style="20" customWidth="1"/>
    <col min="7140" max="7140" width="9.140625" style="20" customWidth="1"/>
    <col min="7141" max="7142" width="8.85546875" style="20"/>
    <col min="7143" max="7143" width="26.85546875" style="20" customWidth="1"/>
    <col min="7144" max="7144" width="3.28515625" style="20" customWidth="1"/>
    <col min="7145" max="7145" width="3.42578125" style="20" customWidth="1"/>
    <col min="7146" max="7151" width="8.85546875" style="20"/>
    <col min="7152" max="7152" width="26.85546875" style="20" customWidth="1"/>
    <col min="7153" max="7153" width="14.7109375" style="20" customWidth="1"/>
    <col min="7154" max="7154" width="3.42578125" style="20" customWidth="1"/>
    <col min="7155" max="7155" width="9.5703125" style="20" customWidth="1"/>
    <col min="7156" max="7392" width="8.85546875" style="20"/>
    <col min="7393" max="7393" width="26.85546875" style="20" customWidth="1"/>
    <col min="7394" max="7394" width="3.28515625" style="20" customWidth="1"/>
    <col min="7395" max="7395" width="3.42578125" style="20" customWidth="1"/>
    <col min="7396" max="7396" width="9.140625" style="20" customWidth="1"/>
    <col min="7397" max="7398" width="8.85546875" style="20"/>
    <col min="7399" max="7399" width="26.85546875" style="20" customWidth="1"/>
    <col min="7400" max="7400" width="3.28515625" style="20" customWidth="1"/>
    <col min="7401" max="7401" width="3.42578125" style="20" customWidth="1"/>
    <col min="7402" max="7407" width="8.85546875" style="20"/>
    <col min="7408" max="7408" width="26.85546875" style="20" customWidth="1"/>
    <col min="7409" max="7409" width="14.7109375" style="20" customWidth="1"/>
    <col min="7410" max="7410" width="3.42578125" style="20" customWidth="1"/>
    <col min="7411" max="7411" width="9.5703125" style="20" customWidth="1"/>
    <col min="7412" max="7648" width="8.85546875" style="20"/>
    <col min="7649" max="7649" width="26.85546875" style="20" customWidth="1"/>
    <col min="7650" max="7650" width="3.28515625" style="20" customWidth="1"/>
    <col min="7651" max="7651" width="3.42578125" style="20" customWidth="1"/>
    <col min="7652" max="7652" width="9.140625" style="20" customWidth="1"/>
    <col min="7653" max="7654" width="8.85546875" style="20"/>
    <col min="7655" max="7655" width="26.85546875" style="20" customWidth="1"/>
    <col min="7656" max="7656" width="3.28515625" style="20" customWidth="1"/>
    <col min="7657" max="7657" width="3.42578125" style="20" customWidth="1"/>
    <col min="7658" max="7663" width="8.85546875" style="20"/>
    <col min="7664" max="7664" width="26.85546875" style="20" customWidth="1"/>
    <col min="7665" max="7665" width="14.7109375" style="20" customWidth="1"/>
    <col min="7666" max="7666" width="3.42578125" style="20" customWidth="1"/>
    <col min="7667" max="7667" width="9.5703125" style="20" customWidth="1"/>
    <col min="7668" max="7904" width="8.85546875" style="20"/>
    <col min="7905" max="7905" width="26.85546875" style="20" customWidth="1"/>
    <col min="7906" max="7906" width="3.28515625" style="20" customWidth="1"/>
    <col min="7907" max="7907" width="3.42578125" style="20" customWidth="1"/>
    <col min="7908" max="7908" width="9.140625" style="20" customWidth="1"/>
    <col min="7909" max="7910" width="8.85546875" style="20"/>
    <col min="7911" max="7911" width="26.85546875" style="20" customWidth="1"/>
    <col min="7912" max="7912" width="3.28515625" style="20" customWidth="1"/>
    <col min="7913" max="7913" width="3.42578125" style="20" customWidth="1"/>
    <col min="7914" max="7919" width="8.85546875" style="20"/>
    <col min="7920" max="7920" width="26.85546875" style="20" customWidth="1"/>
    <col min="7921" max="7921" width="14.7109375" style="20" customWidth="1"/>
    <col min="7922" max="7922" width="3.42578125" style="20" customWidth="1"/>
    <col min="7923" max="7923" width="9.5703125" style="20" customWidth="1"/>
    <col min="7924" max="8160" width="8.85546875" style="20"/>
    <col min="8161" max="8161" width="26.85546875" style="20" customWidth="1"/>
    <col min="8162" max="8162" width="3.28515625" style="20" customWidth="1"/>
    <col min="8163" max="8163" width="3.42578125" style="20" customWidth="1"/>
    <col min="8164" max="8164" width="9.140625" style="20" customWidth="1"/>
    <col min="8165" max="8166" width="8.85546875" style="20"/>
    <col min="8167" max="8167" width="26.85546875" style="20" customWidth="1"/>
    <col min="8168" max="8168" width="3.28515625" style="20" customWidth="1"/>
    <col min="8169" max="8169" width="3.42578125" style="20" customWidth="1"/>
    <col min="8170" max="8175" width="8.85546875" style="20"/>
    <col min="8176" max="8176" width="26.85546875" style="20" customWidth="1"/>
    <col min="8177" max="8177" width="14.7109375" style="20" customWidth="1"/>
    <col min="8178" max="8178" width="3.42578125" style="20" customWidth="1"/>
    <col min="8179" max="8179" width="9.5703125" style="20" customWidth="1"/>
    <col min="8180" max="8416" width="8.85546875" style="20"/>
    <col min="8417" max="8417" width="26.85546875" style="20" customWidth="1"/>
    <col min="8418" max="8418" width="3.28515625" style="20" customWidth="1"/>
    <col min="8419" max="8419" width="3.42578125" style="20" customWidth="1"/>
    <col min="8420" max="8420" width="9.140625" style="20" customWidth="1"/>
    <col min="8421" max="8422" width="8.85546875" style="20"/>
    <col min="8423" max="8423" width="26.85546875" style="20" customWidth="1"/>
    <col min="8424" max="8424" width="3.28515625" style="20" customWidth="1"/>
    <col min="8425" max="8425" width="3.42578125" style="20" customWidth="1"/>
    <col min="8426" max="8431" width="8.85546875" style="20"/>
    <col min="8432" max="8432" width="26.85546875" style="20" customWidth="1"/>
    <col min="8433" max="8433" width="14.7109375" style="20" customWidth="1"/>
    <col min="8434" max="8434" width="3.42578125" style="20" customWidth="1"/>
    <col min="8435" max="8435" width="9.5703125" style="20" customWidth="1"/>
    <col min="8436" max="8672" width="8.85546875" style="20"/>
    <col min="8673" max="8673" width="26.85546875" style="20" customWidth="1"/>
    <col min="8674" max="8674" width="3.28515625" style="20" customWidth="1"/>
    <col min="8675" max="8675" width="3.42578125" style="20" customWidth="1"/>
    <col min="8676" max="8676" width="9.140625" style="20" customWidth="1"/>
    <col min="8677" max="8678" width="8.85546875" style="20"/>
    <col min="8679" max="8679" width="26.85546875" style="20" customWidth="1"/>
    <col min="8680" max="8680" width="3.28515625" style="20" customWidth="1"/>
    <col min="8681" max="8681" width="3.42578125" style="20" customWidth="1"/>
    <col min="8682" max="8687" width="8.85546875" style="20"/>
    <col min="8688" max="8688" width="26.85546875" style="20" customWidth="1"/>
    <col min="8689" max="8689" width="14.7109375" style="20" customWidth="1"/>
    <col min="8690" max="8690" width="3.42578125" style="20" customWidth="1"/>
    <col min="8691" max="8691" width="9.5703125" style="20" customWidth="1"/>
    <col min="8692" max="8928" width="8.85546875" style="20"/>
    <col min="8929" max="8929" width="26.85546875" style="20" customWidth="1"/>
    <col min="8930" max="8930" width="3.28515625" style="20" customWidth="1"/>
    <col min="8931" max="8931" width="3.42578125" style="20" customWidth="1"/>
    <col min="8932" max="8932" width="9.140625" style="20" customWidth="1"/>
    <col min="8933" max="8934" width="8.85546875" style="20"/>
    <col min="8935" max="8935" width="26.85546875" style="20" customWidth="1"/>
    <col min="8936" max="8936" width="3.28515625" style="20" customWidth="1"/>
    <col min="8937" max="8937" width="3.42578125" style="20" customWidth="1"/>
    <col min="8938" max="8943" width="8.85546875" style="20"/>
    <col min="8944" max="8944" width="26.85546875" style="20" customWidth="1"/>
    <col min="8945" max="8945" width="14.7109375" style="20" customWidth="1"/>
    <col min="8946" max="8946" width="3.42578125" style="20" customWidth="1"/>
    <col min="8947" max="8947" width="9.5703125" style="20" customWidth="1"/>
    <col min="8948" max="9184" width="8.85546875" style="20"/>
    <col min="9185" max="9185" width="26.85546875" style="20" customWidth="1"/>
    <col min="9186" max="9186" width="3.28515625" style="20" customWidth="1"/>
    <col min="9187" max="9187" width="3.42578125" style="20" customWidth="1"/>
    <col min="9188" max="9188" width="9.140625" style="20" customWidth="1"/>
    <col min="9189" max="9190" width="8.85546875" style="20"/>
    <col min="9191" max="9191" width="26.85546875" style="20" customWidth="1"/>
    <col min="9192" max="9192" width="3.28515625" style="20" customWidth="1"/>
    <col min="9193" max="9193" width="3.42578125" style="20" customWidth="1"/>
    <col min="9194" max="9199" width="8.85546875" style="20"/>
    <col min="9200" max="9200" width="26.85546875" style="20" customWidth="1"/>
    <col min="9201" max="9201" width="14.7109375" style="20" customWidth="1"/>
    <col min="9202" max="9202" width="3.42578125" style="20" customWidth="1"/>
    <col min="9203" max="9203" width="9.5703125" style="20" customWidth="1"/>
    <col min="9204" max="9440" width="8.85546875" style="20"/>
    <col min="9441" max="9441" width="26.85546875" style="20" customWidth="1"/>
    <col min="9442" max="9442" width="3.28515625" style="20" customWidth="1"/>
    <col min="9443" max="9443" width="3.42578125" style="20" customWidth="1"/>
    <col min="9444" max="9444" width="9.140625" style="20" customWidth="1"/>
    <col min="9445" max="9446" width="8.85546875" style="20"/>
    <col min="9447" max="9447" width="26.85546875" style="20" customWidth="1"/>
    <col min="9448" max="9448" width="3.28515625" style="20" customWidth="1"/>
    <col min="9449" max="9449" width="3.42578125" style="20" customWidth="1"/>
    <col min="9450" max="9455" width="8.85546875" style="20"/>
    <col min="9456" max="9456" width="26.85546875" style="20" customWidth="1"/>
    <col min="9457" max="9457" width="14.7109375" style="20" customWidth="1"/>
    <col min="9458" max="9458" width="3.42578125" style="20" customWidth="1"/>
    <col min="9459" max="9459" width="9.5703125" style="20" customWidth="1"/>
    <col min="9460" max="9696" width="8.85546875" style="20"/>
    <col min="9697" max="9697" width="26.85546875" style="20" customWidth="1"/>
    <col min="9698" max="9698" width="3.28515625" style="20" customWidth="1"/>
    <col min="9699" max="9699" width="3.42578125" style="20" customWidth="1"/>
    <col min="9700" max="9700" width="9.140625" style="20" customWidth="1"/>
    <col min="9701" max="9702" width="8.85546875" style="20"/>
    <col min="9703" max="9703" width="26.85546875" style="20" customWidth="1"/>
    <col min="9704" max="9704" width="3.28515625" style="20" customWidth="1"/>
    <col min="9705" max="9705" width="3.42578125" style="20" customWidth="1"/>
    <col min="9706" max="9711" width="8.85546875" style="20"/>
    <col min="9712" max="9712" width="26.85546875" style="20" customWidth="1"/>
    <col min="9713" max="9713" width="14.7109375" style="20" customWidth="1"/>
    <col min="9714" max="9714" width="3.42578125" style="20" customWidth="1"/>
    <col min="9715" max="9715" width="9.5703125" style="20" customWidth="1"/>
    <col min="9716" max="9952" width="8.85546875" style="20"/>
    <col min="9953" max="9953" width="26.85546875" style="20" customWidth="1"/>
    <col min="9954" max="9954" width="3.28515625" style="20" customWidth="1"/>
    <col min="9955" max="9955" width="3.42578125" style="20" customWidth="1"/>
    <col min="9956" max="9956" width="9.140625" style="20" customWidth="1"/>
    <col min="9957" max="9958" width="8.85546875" style="20"/>
    <col min="9959" max="9959" width="26.85546875" style="20" customWidth="1"/>
    <col min="9960" max="9960" width="3.28515625" style="20" customWidth="1"/>
    <col min="9961" max="9961" width="3.42578125" style="20" customWidth="1"/>
    <col min="9962" max="9967" width="8.85546875" style="20"/>
    <col min="9968" max="9968" width="26.85546875" style="20" customWidth="1"/>
    <col min="9969" max="9969" width="14.7109375" style="20" customWidth="1"/>
    <col min="9970" max="9970" width="3.42578125" style="20" customWidth="1"/>
    <col min="9971" max="9971" width="9.5703125" style="20" customWidth="1"/>
    <col min="9972" max="10208" width="8.85546875" style="20"/>
    <col min="10209" max="10209" width="26.85546875" style="20" customWidth="1"/>
    <col min="10210" max="10210" width="3.28515625" style="20" customWidth="1"/>
    <col min="10211" max="10211" width="3.42578125" style="20" customWidth="1"/>
    <col min="10212" max="10212" width="9.140625" style="20" customWidth="1"/>
    <col min="10213" max="10214" width="8.85546875" style="20"/>
    <col min="10215" max="10215" width="26.85546875" style="20" customWidth="1"/>
    <col min="10216" max="10216" width="3.28515625" style="20" customWidth="1"/>
    <col min="10217" max="10217" width="3.42578125" style="20" customWidth="1"/>
    <col min="10218" max="10223" width="8.85546875" style="20"/>
    <col min="10224" max="10224" width="26.85546875" style="20" customWidth="1"/>
    <col min="10225" max="10225" width="14.7109375" style="20" customWidth="1"/>
    <col min="10226" max="10226" width="3.42578125" style="20" customWidth="1"/>
    <col min="10227" max="10227" width="9.5703125" style="20" customWidth="1"/>
    <col min="10228" max="10464" width="8.85546875" style="20"/>
    <col min="10465" max="10465" width="26.85546875" style="20" customWidth="1"/>
    <col min="10466" max="10466" width="3.28515625" style="20" customWidth="1"/>
    <col min="10467" max="10467" width="3.42578125" style="20" customWidth="1"/>
    <col min="10468" max="10468" width="9.140625" style="20" customWidth="1"/>
    <col min="10469" max="10470" width="8.85546875" style="20"/>
    <col min="10471" max="10471" width="26.85546875" style="20" customWidth="1"/>
    <col min="10472" max="10472" width="3.28515625" style="20" customWidth="1"/>
    <col min="10473" max="10473" width="3.42578125" style="20" customWidth="1"/>
    <col min="10474" max="10479" width="8.85546875" style="20"/>
    <col min="10480" max="10480" width="26.85546875" style="20" customWidth="1"/>
    <col min="10481" max="10481" width="14.7109375" style="20" customWidth="1"/>
    <col min="10482" max="10482" width="3.42578125" style="20" customWidth="1"/>
    <col min="10483" max="10483" width="9.5703125" style="20" customWidth="1"/>
    <col min="10484" max="10720" width="8.85546875" style="20"/>
    <col min="10721" max="10721" width="26.85546875" style="20" customWidth="1"/>
    <col min="10722" max="10722" width="3.28515625" style="20" customWidth="1"/>
    <col min="10723" max="10723" width="3.42578125" style="20" customWidth="1"/>
    <col min="10724" max="10724" width="9.140625" style="20" customWidth="1"/>
    <col min="10725" max="10726" width="8.85546875" style="20"/>
    <col min="10727" max="10727" width="26.85546875" style="20" customWidth="1"/>
    <col min="10728" max="10728" width="3.28515625" style="20" customWidth="1"/>
    <col min="10729" max="10729" width="3.42578125" style="20" customWidth="1"/>
    <col min="10730" max="10735" width="8.85546875" style="20"/>
    <col min="10736" max="10736" width="26.85546875" style="20" customWidth="1"/>
    <col min="10737" max="10737" width="14.7109375" style="20" customWidth="1"/>
    <col min="10738" max="10738" width="3.42578125" style="20" customWidth="1"/>
    <col min="10739" max="10739" width="9.5703125" style="20" customWidth="1"/>
    <col min="10740" max="10976" width="8.85546875" style="20"/>
    <col min="10977" max="10977" width="26.85546875" style="20" customWidth="1"/>
    <col min="10978" max="10978" width="3.28515625" style="20" customWidth="1"/>
    <col min="10979" max="10979" width="3.42578125" style="20" customWidth="1"/>
    <col min="10980" max="10980" width="9.140625" style="20" customWidth="1"/>
    <col min="10981" max="10982" width="8.85546875" style="20"/>
    <col min="10983" max="10983" width="26.85546875" style="20" customWidth="1"/>
    <col min="10984" max="10984" width="3.28515625" style="20" customWidth="1"/>
    <col min="10985" max="10985" width="3.42578125" style="20" customWidth="1"/>
    <col min="10986" max="10991" width="8.85546875" style="20"/>
    <col min="10992" max="10992" width="26.85546875" style="20" customWidth="1"/>
    <col min="10993" max="10993" width="14.7109375" style="20" customWidth="1"/>
    <col min="10994" max="10994" width="3.42578125" style="20" customWidth="1"/>
    <col min="10995" max="10995" width="9.5703125" style="20" customWidth="1"/>
    <col min="10996" max="11232" width="8.85546875" style="20"/>
    <col min="11233" max="11233" width="26.85546875" style="20" customWidth="1"/>
    <col min="11234" max="11234" width="3.28515625" style="20" customWidth="1"/>
    <col min="11235" max="11235" width="3.42578125" style="20" customWidth="1"/>
    <col min="11236" max="11236" width="9.140625" style="20" customWidth="1"/>
    <col min="11237" max="11238" width="8.85546875" style="20"/>
    <col min="11239" max="11239" width="26.85546875" style="20" customWidth="1"/>
    <col min="11240" max="11240" width="3.28515625" style="20" customWidth="1"/>
    <col min="11241" max="11241" width="3.42578125" style="20" customWidth="1"/>
    <col min="11242" max="11247" width="8.85546875" style="20"/>
    <col min="11248" max="11248" width="26.85546875" style="20" customWidth="1"/>
    <col min="11249" max="11249" width="14.7109375" style="20" customWidth="1"/>
    <col min="11250" max="11250" width="3.42578125" style="20" customWidth="1"/>
    <col min="11251" max="11251" width="9.5703125" style="20" customWidth="1"/>
    <col min="11252" max="11488" width="8.85546875" style="20"/>
    <col min="11489" max="11489" width="26.85546875" style="20" customWidth="1"/>
    <col min="11490" max="11490" width="3.28515625" style="20" customWidth="1"/>
    <col min="11491" max="11491" width="3.42578125" style="20" customWidth="1"/>
    <col min="11492" max="11492" width="9.140625" style="20" customWidth="1"/>
    <col min="11493" max="11494" width="8.85546875" style="20"/>
    <col min="11495" max="11495" width="26.85546875" style="20" customWidth="1"/>
    <col min="11496" max="11496" width="3.28515625" style="20" customWidth="1"/>
    <col min="11497" max="11497" width="3.42578125" style="20" customWidth="1"/>
    <col min="11498" max="11503" width="8.85546875" style="20"/>
    <col min="11504" max="11504" width="26.85546875" style="20" customWidth="1"/>
    <col min="11505" max="11505" width="14.7109375" style="20" customWidth="1"/>
    <col min="11506" max="11506" width="3.42578125" style="20" customWidth="1"/>
    <col min="11507" max="11507" width="9.5703125" style="20" customWidth="1"/>
    <col min="11508" max="11744" width="8.85546875" style="20"/>
    <col min="11745" max="11745" width="26.85546875" style="20" customWidth="1"/>
    <col min="11746" max="11746" width="3.28515625" style="20" customWidth="1"/>
    <col min="11747" max="11747" width="3.42578125" style="20" customWidth="1"/>
    <col min="11748" max="11748" width="9.140625" style="20" customWidth="1"/>
    <col min="11749" max="11750" width="8.85546875" style="20"/>
    <col min="11751" max="11751" width="26.85546875" style="20" customWidth="1"/>
    <col min="11752" max="11752" width="3.28515625" style="20" customWidth="1"/>
    <col min="11753" max="11753" width="3.42578125" style="20" customWidth="1"/>
    <col min="11754" max="11759" width="8.85546875" style="20"/>
    <col min="11760" max="11760" width="26.85546875" style="20" customWidth="1"/>
    <col min="11761" max="11761" width="14.7109375" style="20" customWidth="1"/>
    <col min="11762" max="11762" width="3.42578125" style="20" customWidth="1"/>
    <col min="11763" max="11763" width="9.5703125" style="20" customWidth="1"/>
    <col min="11764" max="12000" width="8.85546875" style="20"/>
    <col min="12001" max="12001" width="26.85546875" style="20" customWidth="1"/>
    <col min="12002" max="12002" width="3.28515625" style="20" customWidth="1"/>
    <col min="12003" max="12003" width="3.42578125" style="20" customWidth="1"/>
    <col min="12004" max="12004" width="9.140625" style="20" customWidth="1"/>
    <col min="12005" max="12006" width="8.85546875" style="20"/>
    <col min="12007" max="12007" width="26.85546875" style="20" customWidth="1"/>
    <col min="12008" max="12008" width="3.28515625" style="20" customWidth="1"/>
    <col min="12009" max="12009" width="3.42578125" style="20" customWidth="1"/>
    <col min="12010" max="12015" width="8.85546875" style="20"/>
    <col min="12016" max="12016" width="26.85546875" style="20" customWidth="1"/>
    <col min="12017" max="12017" width="14.7109375" style="20" customWidth="1"/>
    <col min="12018" max="12018" width="3.42578125" style="20" customWidth="1"/>
    <col min="12019" max="12019" width="9.5703125" style="20" customWidth="1"/>
    <col min="12020" max="12256" width="8.85546875" style="20"/>
    <col min="12257" max="12257" width="26.85546875" style="20" customWidth="1"/>
    <col min="12258" max="12258" width="3.28515625" style="20" customWidth="1"/>
    <col min="12259" max="12259" width="3.42578125" style="20" customWidth="1"/>
    <col min="12260" max="12260" width="9.140625" style="20" customWidth="1"/>
    <col min="12261" max="12262" width="8.85546875" style="20"/>
    <col min="12263" max="12263" width="26.85546875" style="20" customWidth="1"/>
    <col min="12264" max="12264" width="3.28515625" style="20" customWidth="1"/>
    <col min="12265" max="12265" width="3.42578125" style="20" customWidth="1"/>
    <col min="12266" max="12271" width="8.85546875" style="20"/>
    <col min="12272" max="12272" width="26.85546875" style="20" customWidth="1"/>
    <col min="12273" max="12273" width="14.7109375" style="20" customWidth="1"/>
    <col min="12274" max="12274" width="3.42578125" style="20" customWidth="1"/>
    <col min="12275" max="12275" width="9.5703125" style="20" customWidth="1"/>
    <col min="12276" max="12512" width="8.85546875" style="20"/>
    <col min="12513" max="12513" width="26.85546875" style="20" customWidth="1"/>
    <col min="12514" max="12514" width="3.28515625" style="20" customWidth="1"/>
    <col min="12515" max="12515" width="3.42578125" style="20" customWidth="1"/>
    <col min="12516" max="12516" width="9.140625" style="20" customWidth="1"/>
    <col min="12517" max="12518" width="8.85546875" style="20"/>
    <col min="12519" max="12519" width="26.85546875" style="20" customWidth="1"/>
    <col min="12520" max="12520" width="3.28515625" style="20" customWidth="1"/>
    <col min="12521" max="12521" width="3.42578125" style="20" customWidth="1"/>
    <col min="12522" max="12527" width="8.85546875" style="20"/>
    <col min="12528" max="12528" width="26.85546875" style="20" customWidth="1"/>
    <col min="12529" max="12529" width="14.7109375" style="20" customWidth="1"/>
    <col min="12530" max="12530" width="3.42578125" style="20" customWidth="1"/>
    <col min="12531" max="12531" width="9.5703125" style="20" customWidth="1"/>
    <col min="12532" max="12768" width="8.85546875" style="20"/>
    <col min="12769" max="12769" width="26.85546875" style="20" customWidth="1"/>
    <col min="12770" max="12770" width="3.28515625" style="20" customWidth="1"/>
    <col min="12771" max="12771" width="3.42578125" style="20" customWidth="1"/>
    <col min="12772" max="12772" width="9.140625" style="20" customWidth="1"/>
    <col min="12773" max="12774" width="8.85546875" style="20"/>
    <col min="12775" max="12775" width="26.85546875" style="20" customWidth="1"/>
    <col min="12776" max="12776" width="3.28515625" style="20" customWidth="1"/>
    <col min="12777" max="12777" width="3.42578125" style="20" customWidth="1"/>
    <col min="12778" max="12783" width="8.85546875" style="20"/>
    <col min="12784" max="12784" width="26.85546875" style="20" customWidth="1"/>
    <col min="12785" max="12785" width="14.7109375" style="20" customWidth="1"/>
    <col min="12786" max="12786" width="3.42578125" style="20" customWidth="1"/>
    <col min="12787" max="12787" width="9.5703125" style="20" customWidth="1"/>
    <col min="12788" max="13024" width="8.85546875" style="20"/>
    <col min="13025" max="13025" width="26.85546875" style="20" customWidth="1"/>
    <col min="13026" max="13026" width="3.28515625" style="20" customWidth="1"/>
    <col min="13027" max="13027" width="3.42578125" style="20" customWidth="1"/>
    <col min="13028" max="13028" width="9.140625" style="20" customWidth="1"/>
    <col min="13029" max="13030" width="8.85546875" style="20"/>
    <col min="13031" max="13031" width="26.85546875" style="20" customWidth="1"/>
    <col min="13032" max="13032" width="3.28515625" style="20" customWidth="1"/>
    <col min="13033" max="13033" width="3.42578125" style="20" customWidth="1"/>
    <col min="13034" max="13039" width="8.85546875" style="20"/>
    <col min="13040" max="13040" width="26.85546875" style="20" customWidth="1"/>
    <col min="13041" max="13041" width="14.7109375" style="20" customWidth="1"/>
    <col min="13042" max="13042" width="3.42578125" style="20" customWidth="1"/>
    <col min="13043" max="13043" width="9.5703125" style="20" customWidth="1"/>
    <col min="13044" max="13280" width="8.85546875" style="20"/>
    <col min="13281" max="13281" width="26.85546875" style="20" customWidth="1"/>
    <col min="13282" max="13282" width="3.28515625" style="20" customWidth="1"/>
    <col min="13283" max="13283" width="3.42578125" style="20" customWidth="1"/>
    <col min="13284" max="13284" width="9.140625" style="20" customWidth="1"/>
    <col min="13285" max="13286" width="8.85546875" style="20"/>
    <col min="13287" max="13287" width="26.85546875" style="20" customWidth="1"/>
    <col min="13288" max="13288" width="3.28515625" style="20" customWidth="1"/>
    <col min="13289" max="13289" width="3.42578125" style="20" customWidth="1"/>
    <col min="13290" max="13295" width="8.85546875" style="20"/>
    <col min="13296" max="13296" width="26.85546875" style="20" customWidth="1"/>
    <col min="13297" max="13297" width="14.7109375" style="20" customWidth="1"/>
    <col min="13298" max="13298" width="3.42578125" style="20" customWidth="1"/>
    <col min="13299" max="13299" width="9.5703125" style="20" customWidth="1"/>
    <col min="13300" max="13536" width="8.85546875" style="20"/>
    <col min="13537" max="13537" width="26.85546875" style="20" customWidth="1"/>
    <col min="13538" max="13538" width="3.28515625" style="20" customWidth="1"/>
    <col min="13539" max="13539" width="3.42578125" style="20" customWidth="1"/>
    <col min="13540" max="13540" width="9.140625" style="20" customWidth="1"/>
    <col min="13541" max="13542" width="8.85546875" style="20"/>
    <col min="13543" max="13543" width="26.85546875" style="20" customWidth="1"/>
    <col min="13544" max="13544" width="3.28515625" style="20" customWidth="1"/>
    <col min="13545" max="13545" width="3.42578125" style="20" customWidth="1"/>
    <col min="13546" max="13551" width="8.85546875" style="20"/>
    <col min="13552" max="13552" width="26.85546875" style="20" customWidth="1"/>
    <col min="13553" max="13553" width="14.7109375" style="20" customWidth="1"/>
    <col min="13554" max="13554" width="3.42578125" style="20" customWidth="1"/>
    <col min="13555" max="13555" width="9.5703125" style="20" customWidth="1"/>
    <col min="13556" max="13792" width="8.85546875" style="20"/>
    <col min="13793" max="13793" width="26.85546875" style="20" customWidth="1"/>
    <col min="13794" max="13794" width="3.28515625" style="20" customWidth="1"/>
    <col min="13795" max="13795" width="3.42578125" style="20" customWidth="1"/>
    <col min="13796" max="13796" width="9.140625" style="20" customWidth="1"/>
    <col min="13797" max="13798" width="8.85546875" style="20"/>
    <col min="13799" max="13799" width="26.85546875" style="20" customWidth="1"/>
    <col min="13800" max="13800" width="3.28515625" style="20" customWidth="1"/>
    <col min="13801" max="13801" width="3.42578125" style="20" customWidth="1"/>
    <col min="13802" max="13807" width="8.85546875" style="20"/>
    <col min="13808" max="13808" width="26.85546875" style="20" customWidth="1"/>
    <col min="13809" max="13809" width="14.7109375" style="20" customWidth="1"/>
    <col min="13810" max="13810" width="3.42578125" style="20" customWidth="1"/>
    <col min="13811" max="13811" width="9.5703125" style="20" customWidth="1"/>
    <col min="13812" max="14048" width="8.85546875" style="20"/>
    <col min="14049" max="14049" width="26.85546875" style="20" customWidth="1"/>
    <col min="14050" max="14050" width="3.28515625" style="20" customWidth="1"/>
    <col min="14051" max="14051" width="3.42578125" style="20" customWidth="1"/>
    <col min="14052" max="14052" width="9.140625" style="20" customWidth="1"/>
    <col min="14053" max="14054" width="8.85546875" style="20"/>
    <col min="14055" max="14055" width="26.85546875" style="20" customWidth="1"/>
    <col min="14056" max="14056" width="3.28515625" style="20" customWidth="1"/>
    <col min="14057" max="14057" width="3.42578125" style="20" customWidth="1"/>
    <col min="14058" max="14063" width="8.85546875" style="20"/>
    <col min="14064" max="14064" width="26.85546875" style="20" customWidth="1"/>
    <col min="14065" max="14065" width="14.7109375" style="20" customWidth="1"/>
    <col min="14066" max="14066" width="3.42578125" style="20" customWidth="1"/>
    <col min="14067" max="14067" width="9.5703125" style="20" customWidth="1"/>
    <col min="14068" max="14304" width="8.85546875" style="20"/>
    <col min="14305" max="14305" width="26.85546875" style="20" customWidth="1"/>
    <col min="14306" max="14306" width="3.28515625" style="20" customWidth="1"/>
    <col min="14307" max="14307" width="3.42578125" style="20" customWidth="1"/>
    <col min="14308" max="14308" width="9.140625" style="20" customWidth="1"/>
    <col min="14309" max="14310" width="8.85546875" style="20"/>
    <col min="14311" max="14311" width="26.85546875" style="20" customWidth="1"/>
    <col min="14312" max="14312" width="3.28515625" style="20" customWidth="1"/>
    <col min="14313" max="14313" width="3.42578125" style="20" customWidth="1"/>
    <col min="14314" max="14319" width="8.85546875" style="20"/>
    <col min="14320" max="14320" width="26.85546875" style="20" customWidth="1"/>
    <col min="14321" max="14321" width="14.7109375" style="20" customWidth="1"/>
    <col min="14322" max="14322" width="3.42578125" style="20" customWidth="1"/>
    <col min="14323" max="14323" width="9.5703125" style="20" customWidth="1"/>
    <col min="14324" max="14560" width="8.85546875" style="20"/>
    <col min="14561" max="14561" width="26.85546875" style="20" customWidth="1"/>
    <col min="14562" max="14562" width="3.28515625" style="20" customWidth="1"/>
    <col min="14563" max="14563" width="3.42578125" style="20" customWidth="1"/>
    <col min="14564" max="14564" width="9.140625" style="20" customWidth="1"/>
    <col min="14565" max="14566" width="8.85546875" style="20"/>
    <col min="14567" max="14567" width="26.85546875" style="20" customWidth="1"/>
    <col min="14568" max="14568" width="3.28515625" style="20" customWidth="1"/>
    <col min="14569" max="14569" width="3.42578125" style="20" customWidth="1"/>
    <col min="14570" max="14575" width="8.85546875" style="20"/>
    <col min="14576" max="14576" width="26.85546875" style="20" customWidth="1"/>
    <col min="14577" max="14577" width="14.7109375" style="20" customWidth="1"/>
    <col min="14578" max="14578" width="3.42578125" style="20" customWidth="1"/>
    <col min="14579" max="14579" width="9.5703125" style="20" customWidth="1"/>
    <col min="14580" max="14816" width="8.85546875" style="20"/>
    <col min="14817" max="14817" width="26.85546875" style="20" customWidth="1"/>
    <col min="14818" max="14818" width="3.28515625" style="20" customWidth="1"/>
    <col min="14819" max="14819" width="3.42578125" style="20" customWidth="1"/>
    <col min="14820" max="14820" width="9.140625" style="20" customWidth="1"/>
    <col min="14821" max="14822" width="8.85546875" style="20"/>
    <col min="14823" max="14823" width="26.85546875" style="20" customWidth="1"/>
    <col min="14824" max="14824" width="3.28515625" style="20" customWidth="1"/>
    <col min="14825" max="14825" width="3.42578125" style="20" customWidth="1"/>
    <col min="14826" max="14831" width="8.85546875" style="20"/>
    <col min="14832" max="14832" width="26.85546875" style="20" customWidth="1"/>
    <col min="14833" max="14833" width="14.7109375" style="20" customWidth="1"/>
    <col min="14834" max="14834" width="3.42578125" style="20" customWidth="1"/>
    <col min="14835" max="14835" width="9.5703125" style="20" customWidth="1"/>
    <col min="14836" max="15072" width="8.85546875" style="20"/>
    <col min="15073" max="15073" width="26.85546875" style="20" customWidth="1"/>
    <col min="15074" max="15074" width="3.28515625" style="20" customWidth="1"/>
    <col min="15075" max="15075" width="3.42578125" style="20" customWidth="1"/>
    <col min="15076" max="15076" width="9.140625" style="20" customWidth="1"/>
    <col min="15077" max="15078" width="8.85546875" style="20"/>
    <col min="15079" max="15079" width="26.85546875" style="20" customWidth="1"/>
    <col min="15080" max="15080" width="3.28515625" style="20" customWidth="1"/>
    <col min="15081" max="15081" width="3.42578125" style="20" customWidth="1"/>
    <col min="15082" max="15087" width="8.85546875" style="20"/>
    <col min="15088" max="15088" width="26.85546875" style="20" customWidth="1"/>
    <col min="15089" max="15089" width="14.7109375" style="20" customWidth="1"/>
    <col min="15090" max="15090" width="3.42578125" style="20" customWidth="1"/>
    <col min="15091" max="15091" width="9.5703125" style="20" customWidth="1"/>
    <col min="15092" max="15328" width="8.85546875" style="20"/>
    <col min="15329" max="15329" width="26.85546875" style="20" customWidth="1"/>
    <col min="15330" max="15330" width="3.28515625" style="20" customWidth="1"/>
    <col min="15331" max="15331" width="3.42578125" style="20" customWidth="1"/>
    <col min="15332" max="15332" width="9.140625" style="20" customWidth="1"/>
    <col min="15333" max="15334" width="8.85546875" style="20"/>
    <col min="15335" max="15335" width="26.85546875" style="20" customWidth="1"/>
    <col min="15336" max="15336" width="3.28515625" style="20" customWidth="1"/>
    <col min="15337" max="15337" width="3.42578125" style="20" customWidth="1"/>
    <col min="15338" max="15343" width="8.85546875" style="20"/>
    <col min="15344" max="15344" width="26.85546875" style="20" customWidth="1"/>
    <col min="15345" max="15345" width="14.7109375" style="20" customWidth="1"/>
    <col min="15346" max="15346" width="3.42578125" style="20" customWidth="1"/>
    <col min="15347" max="15347" width="9.5703125" style="20" customWidth="1"/>
    <col min="15348" max="15584" width="8.85546875" style="20"/>
    <col min="15585" max="15585" width="26.85546875" style="20" customWidth="1"/>
    <col min="15586" max="15586" width="3.28515625" style="20" customWidth="1"/>
    <col min="15587" max="15587" width="3.42578125" style="20" customWidth="1"/>
    <col min="15588" max="15588" width="9.140625" style="20" customWidth="1"/>
    <col min="15589" max="15590" width="8.85546875" style="20"/>
    <col min="15591" max="15591" width="26.85546875" style="20" customWidth="1"/>
    <col min="15592" max="15592" width="3.28515625" style="20" customWidth="1"/>
    <col min="15593" max="15593" width="3.42578125" style="20" customWidth="1"/>
    <col min="15594" max="15599" width="8.85546875" style="20"/>
    <col min="15600" max="15600" width="26.85546875" style="20" customWidth="1"/>
    <col min="15601" max="15601" width="14.7109375" style="20" customWidth="1"/>
    <col min="15602" max="15602" width="3.42578125" style="20" customWidth="1"/>
    <col min="15603" max="15603" width="9.5703125" style="20" customWidth="1"/>
    <col min="15604" max="15840" width="8.85546875" style="20"/>
    <col min="15841" max="15841" width="26.85546875" style="20" customWidth="1"/>
    <col min="15842" max="15842" width="3.28515625" style="20" customWidth="1"/>
    <col min="15843" max="15843" width="3.42578125" style="20" customWidth="1"/>
    <col min="15844" max="15844" width="9.140625" style="20" customWidth="1"/>
    <col min="15845" max="15846" width="8.85546875" style="20"/>
    <col min="15847" max="15847" width="26.85546875" style="20" customWidth="1"/>
    <col min="15848" max="15848" width="3.28515625" style="20" customWidth="1"/>
    <col min="15849" max="15849" width="3.42578125" style="20" customWidth="1"/>
    <col min="15850" max="15855" width="8.85546875" style="20"/>
    <col min="15856" max="15856" width="26.85546875" style="20" customWidth="1"/>
    <col min="15857" max="15857" width="14.7109375" style="20" customWidth="1"/>
    <col min="15858" max="15858" width="3.42578125" style="20" customWidth="1"/>
    <col min="15859" max="15859" width="9.5703125" style="20" customWidth="1"/>
    <col min="15860" max="16096" width="8.85546875" style="20"/>
    <col min="16097" max="16097" width="26.85546875" style="20" customWidth="1"/>
    <col min="16098" max="16098" width="3.28515625" style="20" customWidth="1"/>
    <col min="16099" max="16099" width="3.42578125" style="20" customWidth="1"/>
    <col min="16100" max="16100" width="9.140625" style="20" customWidth="1"/>
    <col min="16101" max="16102" width="8.85546875" style="20"/>
    <col min="16103" max="16103" width="26.85546875" style="20" customWidth="1"/>
    <col min="16104" max="16104" width="3.28515625" style="20" customWidth="1"/>
    <col min="16105" max="16105" width="3.42578125" style="20" customWidth="1"/>
    <col min="16106" max="16111" width="8.85546875" style="20"/>
    <col min="16112" max="16112" width="26.85546875" style="20" customWidth="1"/>
    <col min="16113" max="16113" width="14.7109375" style="20" customWidth="1"/>
    <col min="16114" max="16114" width="3.42578125" style="20" customWidth="1"/>
    <col min="16115" max="16115" width="9.5703125" style="20" customWidth="1"/>
    <col min="16116" max="16384" width="8.85546875" style="20"/>
  </cols>
  <sheetData>
    <row r="1" spans="1:25" s="17" customFormat="1" ht="21" x14ac:dyDescent="0.35">
      <c r="A1" s="17" t="s">
        <v>86</v>
      </c>
      <c r="B1" s="18" t="s">
        <v>87</v>
      </c>
      <c r="E1" s="19"/>
      <c r="J1" s="19"/>
      <c r="P1" s="19"/>
      <c r="Q1" s="19"/>
      <c r="R1" s="19"/>
      <c r="S1" s="19"/>
      <c r="T1" s="19"/>
      <c r="U1" s="19"/>
      <c r="V1" s="19"/>
      <c r="W1" s="19"/>
      <c r="X1" s="19"/>
      <c r="Y1" s="19"/>
    </row>
    <row r="2" spans="1:25" x14ac:dyDescent="0.25">
      <c r="B2" s="20" t="s">
        <v>88</v>
      </c>
    </row>
    <row r="3" spans="1:25" x14ac:dyDescent="0.25">
      <c r="B3" s="20" t="s">
        <v>89</v>
      </c>
    </row>
    <row r="4" spans="1:25" x14ac:dyDescent="0.25">
      <c r="B4" s="20" t="s">
        <v>90</v>
      </c>
    </row>
    <row r="5" spans="1:25" x14ac:dyDescent="0.25">
      <c r="B5" s="20" t="s">
        <v>128</v>
      </c>
    </row>
    <row r="6" spans="1:25" s="60" customFormat="1" ht="1.5" customHeight="1" x14ac:dyDescent="0.25">
      <c r="A6" s="59"/>
      <c r="B6" s="59"/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  <c r="N6" s="59"/>
      <c r="O6" s="24"/>
      <c r="P6" s="25"/>
    </row>
    <row r="7" spans="1:25" ht="15.75" thickBot="1" x14ac:dyDescent="0.3"/>
    <row r="8" spans="1:25" x14ac:dyDescent="0.25">
      <c r="B8" s="162" t="s">
        <v>129</v>
      </c>
      <c r="C8" s="179"/>
      <c r="D8" s="179"/>
      <c r="E8" s="163"/>
      <c r="I8" s="162" t="s">
        <v>130</v>
      </c>
      <c r="J8" s="179"/>
      <c r="K8" s="179"/>
      <c r="L8" s="163"/>
    </row>
    <row r="9" spans="1:25" x14ac:dyDescent="0.25">
      <c r="B9" s="180"/>
      <c r="C9" s="181"/>
      <c r="D9" s="181"/>
      <c r="E9" s="182"/>
      <c r="I9" s="180"/>
      <c r="J9" s="181"/>
      <c r="K9" s="181"/>
      <c r="L9" s="182"/>
    </row>
    <row r="10" spans="1:25" x14ac:dyDescent="0.25">
      <c r="B10" s="160" t="s">
        <v>131</v>
      </c>
      <c r="C10" s="176"/>
      <c r="D10" s="176"/>
      <c r="E10" s="161"/>
      <c r="G10" s="45" t="s">
        <v>132</v>
      </c>
      <c r="I10" s="160" t="s">
        <v>131</v>
      </c>
      <c r="J10" s="176"/>
      <c r="K10" s="176"/>
      <c r="L10" s="161"/>
      <c r="N10" s="45" t="s">
        <v>133</v>
      </c>
    </row>
    <row r="11" spans="1:25" x14ac:dyDescent="0.25">
      <c r="B11" s="32" t="s">
        <v>134</v>
      </c>
      <c r="C11" s="61" t="s">
        <v>135</v>
      </c>
      <c r="D11" s="62" t="str">
        <f>IF(D12="&gt;","≤",IF(D12="&lt;","≥","="))</f>
        <v>=</v>
      </c>
      <c r="E11" s="63" t="str">
        <f>IF(E12="","",E12)</f>
        <v/>
      </c>
      <c r="G11" s="45" t="s">
        <v>136</v>
      </c>
      <c r="I11" s="32" t="s">
        <v>134</v>
      </c>
      <c r="J11" s="62" t="s">
        <v>137</v>
      </c>
      <c r="K11" s="62" t="str">
        <f>IF(K12="&gt;","≤",IF(K12="&lt;","≥","="))</f>
        <v>=</v>
      </c>
      <c r="L11" s="64" t="str">
        <f>IF(L12="","",L12)</f>
        <v/>
      </c>
      <c r="N11" s="45" t="s">
        <v>138</v>
      </c>
    </row>
    <row r="12" spans="1:25" x14ac:dyDescent="0.25">
      <c r="B12" s="32" t="s">
        <v>139</v>
      </c>
      <c r="C12" s="61" t="s">
        <v>135</v>
      </c>
      <c r="D12" s="65" t="s">
        <v>140</v>
      </c>
      <c r="E12" s="66"/>
      <c r="I12" s="32" t="s">
        <v>139</v>
      </c>
      <c r="J12" s="62" t="s">
        <v>137</v>
      </c>
      <c r="K12" s="65" t="s">
        <v>140</v>
      </c>
      <c r="L12" s="67"/>
    </row>
    <row r="13" spans="1:25" x14ac:dyDescent="0.25">
      <c r="B13" s="68" t="s">
        <v>141</v>
      </c>
      <c r="C13" s="69"/>
      <c r="D13" s="69"/>
      <c r="E13" s="70" t="str">
        <f>IF(D12="&lt;","Lower",IF(D12="&gt;","Upper","Two"))</f>
        <v>Two</v>
      </c>
      <c r="G13" s="45" t="s">
        <v>142</v>
      </c>
      <c r="I13" s="68" t="s">
        <v>141</v>
      </c>
      <c r="J13" s="69"/>
      <c r="K13" s="69"/>
      <c r="L13" s="70" t="str">
        <f>IF(K12="&lt;","Lower",IF(K12="&gt;","Upper","Two"))</f>
        <v>Two</v>
      </c>
      <c r="N13" s="45" t="s">
        <v>143</v>
      </c>
    </row>
    <row r="14" spans="1:25" x14ac:dyDescent="0.25">
      <c r="B14" s="160" t="s">
        <v>144</v>
      </c>
      <c r="C14" s="176"/>
      <c r="D14" s="176"/>
      <c r="E14" s="161"/>
      <c r="I14" s="160" t="s">
        <v>144</v>
      </c>
      <c r="J14" s="176"/>
      <c r="K14" s="176"/>
      <c r="L14" s="161"/>
    </row>
    <row r="15" spans="1:25" x14ac:dyDescent="0.25">
      <c r="B15" s="71"/>
      <c r="C15" s="72"/>
      <c r="D15" s="62" t="s">
        <v>145</v>
      </c>
      <c r="E15" s="73"/>
      <c r="I15" s="71"/>
      <c r="J15" s="72"/>
      <c r="K15" s="62" t="s">
        <v>145</v>
      </c>
      <c r="L15" s="73"/>
    </row>
    <row r="16" spans="1:25" x14ac:dyDescent="0.25">
      <c r="B16" s="160" t="s">
        <v>146</v>
      </c>
      <c r="C16" s="176"/>
      <c r="D16" s="176"/>
      <c r="E16" s="161"/>
      <c r="I16" s="160" t="s">
        <v>146</v>
      </c>
      <c r="J16" s="176"/>
      <c r="K16" s="176"/>
      <c r="L16" s="161"/>
    </row>
    <row r="17" spans="2:14" x14ac:dyDescent="0.25">
      <c r="B17" s="177" t="s">
        <v>106</v>
      </c>
      <c r="C17" s="178"/>
      <c r="D17" s="178"/>
      <c r="E17" s="74">
        <f>E23-1</f>
        <v>-1</v>
      </c>
      <c r="G17" s="45" t="s">
        <v>147</v>
      </c>
      <c r="I17" s="177" t="str">
        <f>IF(K11="=","Lower Critical Value","Critical Value")</f>
        <v>Lower Critical Value</v>
      </c>
      <c r="J17" s="178"/>
      <c r="K17" s="178"/>
      <c r="L17" s="75" t="e">
        <f>IF(L13="Two",NORMSINV(L15/2),IF(L13="Lower",NORMSINV(L15),NORMSINV(1-L15)))</f>
        <v>#NUM!</v>
      </c>
      <c r="N17" s="76" t="s">
        <v>148</v>
      </c>
    </row>
    <row r="18" spans="2:14" x14ac:dyDescent="0.25">
      <c r="B18" s="177" t="str">
        <f>IF(D11="=","Lower Critical Value","Critical Value")</f>
        <v>Lower Critical Value</v>
      </c>
      <c r="C18" s="178"/>
      <c r="D18" s="178"/>
      <c r="E18" s="75" t="e">
        <f>IF(E13="Two",-(TINV(E15,E17)),IF(E13="Lower",-(TINV(E15*2,E17)),TINV(E15*2,E17)))</f>
        <v>#NUM!</v>
      </c>
      <c r="G18" s="45" t="s">
        <v>149</v>
      </c>
      <c r="I18" s="170" t="str">
        <f>IF(K11="=","Upper Critical Value","")</f>
        <v>Upper Critical Value</v>
      </c>
      <c r="J18" s="171"/>
      <c r="K18" s="172"/>
      <c r="L18" s="75" t="e">
        <f>IF(K11="=",-L17,"")</f>
        <v>#NUM!</v>
      </c>
      <c r="N18" s="76" t="s">
        <v>150</v>
      </c>
    </row>
    <row r="19" spans="2:14" x14ac:dyDescent="0.25">
      <c r="B19" s="170" t="str">
        <f>IF(D11="=","Upper Critical Value","")</f>
        <v>Upper Critical Value</v>
      </c>
      <c r="C19" s="171"/>
      <c r="D19" s="172"/>
      <c r="E19" s="75" t="e">
        <f>IF(D11="=",-E18,"")</f>
        <v>#NUM!</v>
      </c>
      <c r="G19" s="45" t="s">
        <v>151</v>
      </c>
      <c r="I19" s="160" t="s">
        <v>152</v>
      </c>
      <c r="J19" s="176"/>
      <c r="K19" s="176"/>
      <c r="L19" s="161"/>
      <c r="N19" s="72"/>
    </row>
    <row r="20" spans="2:14" x14ac:dyDescent="0.25">
      <c r="B20" s="160" t="s">
        <v>152</v>
      </c>
      <c r="C20" s="176"/>
      <c r="D20" s="176"/>
      <c r="E20" s="161"/>
      <c r="I20" s="170" t="s">
        <v>96</v>
      </c>
      <c r="J20" s="171"/>
      <c r="K20" s="172"/>
      <c r="L20" s="33"/>
      <c r="N20" s="72"/>
    </row>
    <row r="21" spans="2:14" x14ac:dyDescent="0.25">
      <c r="B21" s="170" t="s">
        <v>153</v>
      </c>
      <c r="C21" s="171"/>
      <c r="D21" s="172"/>
      <c r="E21" s="33"/>
      <c r="I21" s="170" t="s">
        <v>154</v>
      </c>
      <c r="J21" s="171"/>
      <c r="K21" s="172"/>
      <c r="L21" s="33"/>
      <c r="N21" s="72"/>
    </row>
    <row r="22" spans="2:14" x14ac:dyDescent="0.25">
      <c r="B22" s="170" t="s">
        <v>155</v>
      </c>
      <c r="C22" s="171"/>
      <c r="D22" s="172"/>
      <c r="E22" s="33"/>
      <c r="I22" s="167"/>
      <c r="J22" s="168"/>
      <c r="K22" s="168"/>
      <c r="L22" s="169"/>
    </row>
    <row r="23" spans="2:14" x14ac:dyDescent="0.25">
      <c r="B23" s="170" t="s">
        <v>96</v>
      </c>
      <c r="C23" s="171"/>
      <c r="D23" s="172"/>
      <c r="E23" s="33"/>
      <c r="I23" s="177" t="s">
        <v>156</v>
      </c>
      <c r="J23" s="178"/>
      <c r="K23" s="178"/>
      <c r="L23" s="77" t="e">
        <f>L21/L20</f>
        <v>#DIV/0!</v>
      </c>
      <c r="N23" s="45" t="s">
        <v>157</v>
      </c>
    </row>
    <row r="24" spans="2:14" x14ac:dyDescent="0.25">
      <c r="B24" s="167"/>
      <c r="C24" s="168"/>
      <c r="D24" s="168"/>
      <c r="E24" s="169"/>
      <c r="I24" s="177" t="s">
        <v>158</v>
      </c>
      <c r="J24" s="178"/>
      <c r="K24" s="178"/>
      <c r="L24" s="77" t="e">
        <f>SQRT(L11*(1-L11)/L20)</f>
        <v>#VALUE!</v>
      </c>
      <c r="N24" s="45" t="s">
        <v>159</v>
      </c>
    </row>
    <row r="25" spans="2:14" x14ac:dyDescent="0.25">
      <c r="B25" s="170" t="s">
        <v>101</v>
      </c>
      <c r="C25" s="171"/>
      <c r="D25" s="172"/>
      <c r="E25" s="78" t="e">
        <f>E21/SQRT(E23)</f>
        <v>#DIV/0!</v>
      </c>
      <c r="G25" s="45" t="s">
        <v>160</v>
      </c>
      <c r="I25" s="177" t="s">
        <v>161</v>
      </c>
      <c r="J25" s="183"/>
      <c r="K25" s="183"/>
      <c r="L25" s="79" t="e">
        <f>(L23-L11)/L24</f>
        <v>#DIV/0!</v>
      </c>
      <c r="N25" s="45" t="s">
        <v>162</v>
      </c>
    </row>
    <row r="26" spans="2:14" x14ac:dyDescent="0.25">
      <c r="B26" s="173" t="s">
        <v>163</v>
      </c>
      <c r="C26" s="174"/>
      <c r="D26" s="175"/>
      <c r="E26" s="79" t="e">
        <f>(E22-E11)/E25</f>
        <v>#VALUE!</v>
      </c>
      <c r="G26" s="45" t="s">
        <v>164</v>
      </c>
      <c r="I26" s="177" t="s">
        <v>165</v>
      </c>
      <c r="J26" s="178"/>
      <c r="K26" s="178"/>
      <c r="L26" s="79" t="e">
        <f>IF(L13="Two",2*(1-NORMSDIST(ABS(L25))),IF(L25*L17&gt;0,1-NORMSDIST(ABS(L25)),NORMSDIST(ABS(L25))))</f>
        <v>#DIV/0!</v>
      </c>
      <c r="N26" s="45" t="s">
        <v>166</v>
      </c>
    </row>
    <row r="27" spans="2:14" x14ac:dyDescent="0.25">
      <c r="B27" s="170" t="s">
        <v>165</v>
      </c>
      <c r="C27" s="171"/>
      <c r="D27" s="172"/>
      <c r="E27" s="79" t="e">
        <f>IF(D11="=",TDIST(ABS(E26),E17,2),IF(E26*E18&gt;0,TDIST(ABS(E26),E17,1),1-TDIST(ABS(E26),E17,1)))</f>
        <v>#VALUE!</v>
      </c>
      <c r="G27" s="45" t="s">
        <v>167</v>
      </c>
      <c r="I27" s="167"/>
      <c r="J27" s="168"/>
      <c r="K27" s="168"/>
      <c r="L27" s="169"/>
    </row>
    <row r="28" spans="2:14" x14ac:dyDescent="0.25">
      <c r="B28" s="167"/>
      <c r="C28" s="168"/>
      <c r="D28" s="168"/>
      <c r="E28" s="169"/>
      <c r="I28" s="160" t="s">
        <v>168</v>
      </c>
      <c r="J28" s="176"/>
      <c r="K28" s="176"/>
      <c r="L28" s="161"/>
    </row>
    <row r="29" spans="2:14" ht="15.75" thickBot="1" x14ac:dyDescent="0.3">
      <c r="B29" s="160" t="s">
        <v>168</v>
      </c>
      <c r="C29" s="176"/>
      <c r="D29" s="176"/>
      <c r="E29" s="161"/>
      <c r="I29" s="164" t="e">
        <f>IF(L26&lt;L15,"Reject Null Hypothesis", "Fail to reject Null Hypothesis")</f>
        <v>#DIV/0!</v>
      </c>
      <c r="J29" s="165"/>
      <c r="K29" s="165"/>
      <c r="L29" s="166"/>
      <c r="N29" s="45" t="s">
        <v>169</v>
      </c>
    </row>
    <row r="30" spans="2:14" ht="15.75" thickBot="1" x14ac:dyDescent="0.3">
      <c r="B30" s="164" t="e">
        <f>IF(E27&lt;E15,"Reject Null Hypothesis", "Fail to reject Null Hypothesis")</f>
        <v>#VALUE!</v>
      </c>
      <c r="C30" s="165"/>
      <c r="D30" s="165"/>
      <c r="E30" s="166"/>
      <c r="G30" s="45" t="s">
        <v>170</v>
      </c>
    </row>
  </sheetData>
  <mergeCells count="37">
    <mergeCell ref="B8:E8"/>
    <mergeCell ref="I8:L8"/>
    <mergeCell ref="B9:E9"/>
    <mergeCell ref="I9:L9"/>
    <mergeCell ref="B10:E10"/>
    <mergeCell ref="I10:L10"/>
    <mergeCell ref="B14:E14"/>
    <mergeCell ref="I14:L14"/>
    <mergeCell ref="B16:E16"/>
    <mergeCell ref="I16:L16"/>
    <mergeCell ref="B17:D17"/>
    <mergeCell ref="I17:K17"/>
    <mergeCell ref="B18:D18"/>
    <mergeCell ref="I18:K18"/>
    <mergeCell ref="B19:D19"/>
    <mergeCell ref="I19:L19"/>
    <mergeCell ref="B20:E20"/>
    <mergeCell ref="I20:K20"/>
    <mergeCell ref="B21:D21"/>
    <mergeCell ref="I21:K21"/>
    <mergeCell ref="B22:D22"/>
    <mergeCell ref="I22:L22"/>
    <mergeCell ref="B23:D23"/>
    <mergeCell ref="I23:K23"/>
    <mergeCell ref="B24:E24"/>
    <mergeCell ref="I24:K24"/>
    <mergeCell ref="B25:D25"/>
    <mergeCell ref="I25:K25"/>
    <mergeCell ref="B26:D26"/>
    <mergeCell ref="I26:K26"/>
    <mergeCell ref="B30:E30"/>
    <mergeCell ref="B27:D27"/>
    <mergeCell ref="I27:L27"/>
    <mergeCell ref="B28:E28"/>
    <mergeCell ref="I28:L28"/>
    <mergeCell ref="B29:E29"/>
    <mergeCell ref="I29:L29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Y19"/>
  <sheetViews>
    <sheetView zoomScaleNormal="100" workbookViewId="0">
      <selection activeCell="B1" sqref="B1"/>
    </sheetView>
  </sheetViews>
  <sheetFormatPr defaultColWidth="9.140625" defaultRowHeight="15" x14ac:dyDescent="0.25"/>
  <cols>
    <col min="1" max="1" width="0.7109375" style="81" customWidth="1"/>
    <col min="2" max="2" width="30.140625" style="81" customWidth="1"/>
    <col min="3" max="3" width="10.85546875" style="81" customWidth="1"/>
    <col min="4" max="4" width="0.7109375" style="82" customWidth="1"/>
    <col min="5" max="5" width="23.42578125" style="82" customWidth="1"/>
    <col min="6" max="6" width="0.7109375" style="81" customWidth="1"/>
    <col min="7" max="7" width="30.140625" style="81" customWidth="1"/>
    <col min="8" max="8" width="10.85546875" style="81" customWidth="1"/>
    <col min="9" max="9" width="0.7109375" style="81" customWidth="1"/>
    <col min="10" max="10" width="27.140625" style="81" customWidth="1"/>
    <col min="11" max="16384" width="9.140625" style="81"/>
  </cols>
  <sheetData>
    <row r="1" spans="1:25" s="17" customFormat="1" ht="21" x14ac:dyDescent="0.35">
      <c r="A1" s="17" t="s">
        <v>86</v>
      </c>
      <c r="B1" s="18" t="s">
        <v>87</v>
      </c>
      <c r="E1" s="19"/>
      <c r="J1" s="19"/>
      <c r="P1" s="19"/>
      <c r="Q1" s="19"/>
      <c r="R1" s="19"/>
      <c r="S1" s="19"/>
      <c r="T1" s="19"/>
      <c r="U1" s="19"/>
      <c r="V1" s="19"/>
      <c r="W1" s="19"/>
      <c r="X1" s="19"/>
      <c r="Y1" s="19"/>
    </row>
    <row r="2" spans="1:25" s="20" customFormat="1" x14ac:dyDescent="0.25">
      <c r="B2" s="20" t="s">
        <v>88</v>
      </c>
      <c r="D2" s="21"/>
      <c r="E2" s="21"/>
    </row>
    <row r="3" spans="1:25" s="20" customFormat="1" x14ac:dyDescent="0.25">
      <c r="B3" s="20" t="s">
        <v>89</v>
      </c>
      <c r="D3" s="21"/>
      <c r="E3" s="21"/>
    </row>
    <row r="4" spans="1:25" s="20" customFormat="1" x14ac:dyDescent="0.25">
      <c r="B4" s="20" t="s">
        <v>90</v>
      </c>
      <c r="D4" s="21"/>
      <c r="E4" s="21"/>
    </row>
    <row r="5" spans="1:25" ht="1.5" customHeight="1" x14ac:dyDescent="0.25">
      <c r="A5" s="80"/>
      <c r="B5" s="80"/>
      <c r="C5" s="80"/>
      <c r="D5" s="80"/>
      <c r="E5" s="80"/>
      <c r="F5" s="80"/>
      <c r="G5" s="80"/>
      <c r="H5" s="80"/>
      <c r="I5" s="80"/>
      <c r="J5" s="80"/>
    </row>
    <row r="6" spans="1:25" ht="15.75" thickBot="1" x14ac:dyDescent="0.3"/>
    <row r="7" spans="1:25" x14ac:dyDescent="0.25">
      <c r="B7" s="162" t="s">
        <v>171</v>
      </c>
      <c r="C7" s="163"/>
      <c r="D7" s="83"/>
      <c r="E7" s="83"/>
      <c r="G7" s="162" t="s">
        <v>172</v>
      </c>
      <c r="H7" s="163"/>
    </row>
    <row r="8" spans="1:25" x14ac:dyDescent="0.25">
      <c r="B8" s="28"/>
      <c r="C8" s="29"/>
      <c r="D8" s="83"/>
      <c r="E8" s="83"/>
      <c r="G8" s="28"/>
      <c r="H8" s="29"/>
    </row>
    <row r="9" spans="1:25" x14ac:dyDescent="0.25">
      <c r="B9" s="160" t="s">
        <v>30</v>
      </c>
      <c r="C9" s="161"/>
      <c r="D9" s="83"/>
      <c r="E9" s="83"/>
      <c r="G9" s="160" t="s">
        <v>30</v>
      </c>
      <c r="H9" s="161"/>
    </row>
    <row r="10" spans="1:25" x14ac:dyDescent="0.25">
      <c r="B10" s="32" t="s">
        <v>173</v>
      </c>
      <c r="C10" s="84"/>
      <c r="D10" s="85"/>
      <c r="E10" s="85"/>
      <c r="G10" s="32" t="s">
        <v>174</v>
      </c>
      <c r="H10" s="84"/>
    </row>
    <row r="11" spans="1:25" x14ac:dyDescent="0.25">
      <c r="B11" s="32" t="s">
        <v>175</v>
      </c>
      <c r="C11" s="66"/>
      <c r="D11" s="86"/>
      <c r="E11" s="86"/>
      <c r="G11" s="32" t="s">
        <v>175</v>
      </c>
      <c r="H11" s="66"/>
    </row>
    <row r="12" spans="1:25" x14ac:dyDescent="0.25">
      <c r="B12" s="32" t="s">
        <v>99</v>
      </c>
      <c r="C12" s="87"/>
      <c r="D12" s="88"/>
      <c r="E12" s="88"/>
      <c r="G12" s="32" t="s">
        <v>99</v>
      </c>
      <c r="H12" s="87"/>
    </row>
    <row r="13" spans="1:25" x14ac:dyDescent="0.25">
      <c r="B13" s="39"/>
      <c r="C13" s="40"/>
      <c r="D13" s="89"/>
      <c r="E13" s="89"/>
      <c r="G13" s="39"/>
      <c r="H13" s="40"/>
    </row>
    <row r="14" spans="1:25" x14ac:dyDescent="0.25">
      <c r="B14" s="160" t="s">
        <v>100</v>
      </c>
      <c r="C14" s="161"/>
      <c r="D14" s="83"/>
      <c r="E14" s="83"/>
      <c r="G14" s="160" t="s">
        <v>100</v>
      </c>
      <c r="H14" s="161"/>
    </row>
    <row r="15" spans="1:25" x14ac:dyDescent="0.25">
      <c r="B15" s="32" t="s">
        <v>176</v>
      </c>
      <c r="C15" s="42">
        <f>_xlfn.NORM.S.INV((1+C12)/2)</f>
        <v>0</v>
      </c>
      <c r="D15" s="90"/>
      <c r="E15" s="91" t="s">
        <v>177</v>
      </c>
      <c r="G15" s="32" t="s">
        <v>176</v>
      </c>
      <c r="H15" s="42">
        <f>_xlfn.NORM.S.INV((1+H12)/2)</f>
        <v>0</v>
      </c>
      <c r="J15" s="92" t="s">
        <v>178</v>
      </c>
    </row>
    <row r="16" spans="1:25" x14ac:dyDescent="0.25">
      <c r="B16" s="32" t="s">
        <v>179</v>
      </c>
      <c r="C16" s="42" t="e">
        <f>((C15*C10)/C11)^2</f>
        <v>#DIV/0!</v>
      </c>
      <c r="D16" s="90"/>
      <c r="E16" s="91" t="s">
        <v>180</v>
      </c>
      <c r="G16" s="32" t="s">
        <v>179</v>
      </c>
      <c r="H16" s="42" t="e">
        <f>(H15^2*H10*(1-H10))/H11^2</f>
        <v>#DIV/0!</v>
      </c>
      <c r="J16" s="92" t="s">
        <v>181</v>
      </c>
    </row>
    <row r="17" spans="2:10" x14ac:dyDescent="0.25">
      <c r="B17" s="51"/>
      <c r="C17" s="52"/>
      <c r="D17" s="24"/>
      <c r="E17" s="93"/>
      <c r="G17" s="51"/>
      <c r="H17" s="52"/>
    </row>
    <row r="18" spans="2:10" x14ac:dyDescent="0.25">
      <c r="B18" s="160" t="s">
        <v>182</v>
      </c>
      <c r="C18" s="161"/>
      <c r="D18" s="83"/>
      <c r="E18" s="94"/>
      <c r="G18" s="160" t="s">
        <v>182</v>
      </c>
      <c r="H18" s="161"/>
    </row>
    <row r="19" spans="2:10" ht="15.75" thickBot="1" x14ac:dyDescent="0.3">
      <c r="B19" s="95" t="s">
        <v>183</v>
      </c>
      <c r="C19" s="96" t="e">
        <f>ROUNDUP(C16,0)</f>
        <v>#DIV/0!</v>
      </c>
      <c r="D19" s="97"/>
      <c r="E19" s="98" t="s">
        <v>184</v>
      </c>
      <c r="G19" s="95" t="s">
        <v>183</v>
      </c>
      <c r="H19" s="96" t="e">
        <f>ROUNDUP(H16,0)</f>
        <v>#DIV/0!</v>
      </c>
      <c r="J19" s="92" t="s">
        <v>185</v>
      </c>
    </row>
  </sheetData>
  <mergeCells count="8">
    <mergeCell ref="B18:C18"/>
    <mergeCell ref="G18:H18"/>
    <mergeCell ref="B7:C7"/>
    <mergeCell ref="G7:H7"/>
    <mergeCell ref="B9:C9"/>
    <mergeCell ref="G9:H9"/>
    <mergeCell ref="B14:C14"/>
    <mergeCell ref="G14:H1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200"/>
  <sheetViews>
    <sheetView showWhiteSpace="0" zoomScaleNormal="100" workbookViewId="0">
      <selection activeCell="L1" sqref="L1:L151"/>
    </sheetView>
  </sheetViews>
  <sheetFormatPr defaultRowHeight="15" x14ac:dyDescent="0.25"/>
  <cols>
    <col min="1" max="1" width="10.7109375" bestFit="1" customWidth="1"/>
    <col min="2" max="2" width="9.28515625" bestFit="1" customWidth="1"/>
    <col min="3" max="3" width="6.85546875" bestFit="1" customWidth="1"/>
    <col min="4" max="4" width="4.140625" bestFit="1" customWidth="1"/>
    <col min="5" max="5" width="5.28515625" bestFit="1" customWidth="1"/>
    <col min="6" max="6" width="17.28515625" bestFit="1" customWidth="1"/>
    <col min="7" max="7" width="10.7109375" bestFit="1" customWidth="1"/>
    <col min="8" max="8" width="15" bestFit="1" customWidth="1"/>
    <col min="9" max="9" width="8" customWidth="1"/>
    <col min="10" max="10" width="13.140625" customWidth="1"/>
    <col min="11" max="11" width="11" bestFit="1" customWidth="1"/>
    <col min="12" max="12" width="14.5703125" bestFit="1" customWidth="1"/>
    <col min="13" max="13" width="4.7109375" bestFit="1" customWidth="1"/>
    <col min="14" max="14" width="4.5703125" bestFit="1" customWidth="1"/>
    <col min="15" max="15" width="5.42578125" bestFit="1" customWidth="1"/>
    <col min="16" max="16" width="5.140625" bestFit="1" customWidth="1"/>
    <col min="17" max="17" width="14.140625" bestFit="1" customWidth="1"/>
    <col min="18" max="18" width="15.28515625" bestFit="1" customWidth="1"/>
    <col min="19" max="19" width="15.7109375" bestFit="1" customWidth="1"/>
    <col min="20" max="20" width="25.28515625" bestFit="1" customWidth="1"/>
    <col min="21" max="21" width="23.7109375" bestFit="1" customWidth="1"/>
    <col min="22" max="22" width="20.28515625" bestFit="1" customWidth="1"/>
  </cols>
  <sheetData>
    <row r="1" spans="1:23" x14ac:dyDescent="0.25">
      <c r="A1" s="3" t="s">
        <v>44</v>
      </c>
      <c r="B1" s="3" t="s">
        <v>45</v>
      </c>
      <c r="C1" s="3" t="s">
        <v>3</v>
      </c>
      <c r="D1" s="3" t="s">
        <v>5</v>
      </c>
      <c r="E1" s="3" t="s">
        <v>7</v>
      </c>
      <c r="F1" s="3" t="s">
        <v>9</v>
      </c>
      <c r="G1" s="3" t="s">
        <v>12</v>
      </c>
      <c r="H1" s="3" t="s">
        <v>46</v>
      </c>
      <c r="I1" s="3" t="s">
        <v>16</v>
      </c>
      <c r="J1" s="3" t="s">
        <v>47</v>
      </c>
      <c r="K1" s="3" t="s">
        <v>20</v>
      </c>
      <c r="L1" s="3" t="s">
        <v>48</v>
      </c>
      <c r="M1" s="3" t="s">
        <v>24</v>
      </c>
      <c r="N1" s="3" t="s">
        <v>26</v>
      </c>
      <c r="O1" s="3" t="s">
        <v>28</v>
      </c>
      <c r="P1" s="3" t="s">
        <v>30</v>
      </c>
      <c r="Q1" s="3" t="s">
        <v>32</v>
      </c>
      <c r="R1" s="3" t="s">
        <v>34</v>
      </c>
      <c r="S1" s="3" t="s">
        <v>36</v>
      </c>
      <c r="T1" s="3" t="s">
        <v>38</v>
      </c>
      <c r="U1" s="3" t="s">
        <v>40</v>
      </c>
      <c r="V1" s="3" t="s">
        <v>42</v>
      </c>
      <c r="W1" s="3"/>
    </row>
    <row r="2" spans="1:23" x14ac:dyDescent="0.25">
      <c r="A2" s="3">
        <v>1</v>
      </c>
      <c r="B2" s="4">
        <v>98191</v>
      </c>
      <c r="C2" s="5" t="s">
        <v>49</v>
      </c>
      <c r="D2" s="5">
        <v>33</v>
      </c>
      <c r="E2" s="5" t="s">
        <v>50</v>
      </c>
      <c r="F2" s="5" t="s">
        <v>51</v>
      </c>
      <c r="G2" s="5" t="s">
        <v>52</v>
      </c>
      <c r="H2" s="5" t="s">
        <v>52</v>
      </c>
      <c r="I2" s="5" t="s">
        <v>52</v>
      </c>
      <c r="J2" s="5">
        <v>66</v>
      </c>
      <c r="K2" s="5">
        <v>45</v>
      </c>
      <c r="L2" s="5">
        <v>15</v>
      </c>
      <c r="M2" s="5">
        <v>23</v>
      </c>
      <c r="N2" s="5">
        <v>16</v>
      </c>
      <c r="O2" s="5">
        <v>1</v>
      </c>
      <c r="P2" s="5">
        <v>1</v>
      </c>
      <c r="Q2" s="5" t="s">
        <v>52</v>
      </c>
      <c r="R2" s="5" t="s">
        <v>52</v>
      </c>
      <c r="S2" s="6">
        <v>15</v>
      </c>
      <c r="T2" s="5" t="s">
        <v>53</v>
      </c>
      <c r="U2" s="5" t="s">
        <v>54</v>
      </c>
      <c r="V2" s="5" t="s">
        <v>55</v>
      </c>
    </row>
    <row r="3" spans="1:23" x14ac:dyDescent="0.25">
      <c r="A3" s="3">
        <v>2</v>
      </c>
      <c r="B3" s="4">
        <v>62500</v>
      </c>
      <c r="C3" s="5" t="s">
        <v>56</v>
      </c>
      <c r="D3" s="5">
        <v>33</v>
      </c>
      <c r="E3" s="5" t="s">
        <v>57</v>
      </c>
      <c r="F3" s="5" t="s">
        <v>58</v>
      </c>
      <c r="G3" s="5" t="s">
        <v>52</v>
      </c>
      <c r="H3" s="5" t="s">
        <v>52</v>
      </c>
      <c r="I3" s="5" t="s">
        <v>52</v>
      </c>
      <c r="J3" s="5">
        <v>60</v>
      </c>
      <c r="K3" s="5">
        <v>45</v>
      </c>
      <c r="L3" s="5">
        <v>10</v>
      </c>
      <c r="M3" s="5">
        <v>21</v>
      </c>
      <c r="N3" s="5">
        <v>16</v>
      </c>
      <c r="O3" s="5">
        <v>3</v>
      </c>
      <c r="P3" s="5">
        <v>1</v>
      </c>
      <c r="Q3" s="5" t="s">
        <v>52</v>
      </c>
      <c r="R3" s="5" t="s">
        <v>52</v>
      </c>
      <c r="S3" s="6">
        <v>12.5</v>
      </c>
      <c r="T3" s="5" t="s">
        <v>53</v>
      </c>
      <c r="U3" s="5" t="s">
        <v>59</v>
      </c>
      <c r="V3" s="5" t="s">
        <v>59</v>
      </c>
    </row>
    <row r="4" spans="1:23" x14ac:dyDescent="0.25">
      <c r="A4" s="3">
        <v>3</v>
      </c>
      <c r="B4" s="4">
        <v>99742</v>
      </c>
      <c r="C4" s="5" t="s">
        <v>56</v>
      </c>
      <c r="D4" s="5">
        <v>32</v>
      </c>
      <c r="E4" s="5" t="s">
        <v>57</v>
      </c>
      <c r="F4" s="5" t="s">
        <v>58</v>
      </c>
      <c r="G4" s="5" t="s">
        <v>52</v>
      </c>
      <c r="H4" s="5" t="s">
        <v>52</v>
      </c>
      <c r="I4" s="5" t="s">
        <v>52</v>
      </c>
      <c r="J4" s="5">
        <v>98</v>
      </c>
      <c r="K4" s="5">
        <v>95</v>
      </c>
      <c r="L4" s="5">
        <v>10</v>
      </c>
      <c r="M4" s="5">
        <v>12</v>
      </c>
      <c r="N4" s="5">
        <v>22</v>
      </c>
      <c r="O4" s="5">
        <v>1</v>
      </c>
      <c r="P4" s="5">
        <v>3.5</v>
      </c>
      <c r="Q4" s="5" t="s">
        <v>52</v>
      </c>
      <c r="R4" s="5" t="s">
        <v>52</v>
      </c>
      <c r="S4" s="6">
        <v>8.75</v>
      </c>
      <c r="T4" s="5" t="s">
        <v>60</v>
      </c>
      <c r="U4" s="5" t="s">
        <v>54</v>
      </c>
      <c r="V4" s="5" t="s">
        <v>59</v>
      </c>
    </row>
    <row r="5" spans="1:23" x14ac:dyDescent="0.25">
      <c r="A5" s="3">
        <v>4</v>
      </c>
      <c r="B5" s="4">
        <v>55000</v>
      </c>
      <c r="C5" s="5" t="s">
        <v>56</v>
      </c>
      <c r="D5" s="5">
        <v>19</v>
      </c>
      <c r="E5" s="5" t="s">
        <v>61</v>
      </c>
      <c r="F5" s="5" t="s">
        <v>62</v>
      </c>
      <c r="G5" s="5" t="s">
        <v>63</v>
      </c>
      <c r="H5" s="5" t="s">
        <v>63</v>
      </c>
      <c r="I5" s="5" t="s">
        <v>52</v>
      </c>
      <c r="J5" s="5">
        <v>73</v>
      </c>
      <c r="K5" s="5">
        <v>70</v>
      </c>
      <c r="L5" s="5">
        <v>0</v>
      </c>
      <c r="M5" s="5">
        <v>22</v>
      </c>
      <c r="N5" s="5">
        <v>21</v>
      </c>
      <c r="O5" s="5">
        <v>0</v>
      </c>
      <c r="P5" s="5">
        <v>2.5</v>
      </c>
      <c r="Q5" s="5" t="s">
        <v>63</v>
      </c>
      <c r="R5" s="5" t="s">
        <v>52</v>
      </c>
      <c r="S5" s="6">
        <v>7.5</v>
      </c>
      <c r="T5" s="5" t="s">
        <v>60</v>
      </c>
      <c r="U5" s="5" t="s">
        <v>54</v>
      </c>
      <c r="V5" s="5" t="s">
        <v>54</v>
      </c>
    </row>
    <row r="6" spans="1:23" x14ac:dyDescent="0.25">
      <c r="A6" s="3">
        <v>5</v>
      </c>
      <c r="B6" s="4">
        <v>99671</v>
      </c>
      <c r="C6" s="5" t="s">
        <v>49</v>
      </c>
      <c r="D6" s="5">
        <v>36</v>
      </c>
      <c r="E6" s="5" t="s">
        <v>61</v>
      </c>
      <c r="F6" s="5" t="s">
        <v>64</v>
      </c>
      <c r="G6" s="5" t="s">
        <v>63</v>
      </c>
      <c r="H6" s="5" t="s">
        <v>52</v>
      </c>
      <c r="I6" s="5" t="s">
        <v>63</v>
      </c>
      <c r="J6" s="5">
        <v>20</v>
      </c>
      <c r="K6" s="5">
        <v>0</v>
      </c>
      <c r="L6" s="5">
        <v>5</v>
      </c>
      <c r="M6" s="5">
        <v>30</v>
      </c>
      <c r="N6" s="5">
        <v>3</v>
      </c>
      <c r="O6" s="5">
        <v>0</v>
      </c>
      <c r="P6" s="5">
        <v>0.1</v>
      </c>
      <c r="Q6" s="5" t="s">
        <v>52</v>
      </c>
      <c r="R6" s="5" t="s">
        <v>52</v>
      </c>
      <c r="S6" s="6">
        <v>10</v>
      </c>
      <c r="T6" s="5" t="s">
        <v>65</v>
      </c>
      <c r="U6" s="5" t="s">
        <v>54</v>
      </c>
      <c r="V6" s="5" t="s">
        <v>54</v>
      </c>
    </row>
    <row r="7" spans="1:23" x14ac:dyDescent="0.25">
      <c r="A7" s="3">
        <v>6</v>
      </c>
      <c r="B7" s="4">
        <v>103200</v>
      </c>
      <c r="C7" s="5" t="s">
        <v>56</v>
      </c>
      <c r="D7" s="5">
        <v>31</v>
      </c>
      <c r="E7" s="5" t="s">
        <v>57</v>
      </c>
      <c r="F7" s="5" t="s">
        <v>64</v>
      </c>
      <c r="G7" s="5" t="s">
        <v>52</v>
      </c>
      <c r="H7" s="5" t="s">
        <v>52</v>
      </c>
      <c r="I7" s="5" t="s">
        <v>52</v>
      </c>
      <c r="J7" s="5">
        <v>105</v>
      </c>
      <c r="K7" s="5">
        <v>95</v>
      </c>
      <c r="L7" s="5">
        <v>35</v>
      </c>
      <c r="M7" s="5">
        <v>54</v>
      </c>
      <c r="N7" s="5">
        <v>11</v>
      </c>
      <c r="O7" s="5">
        <v>0</v>
      </c>
      <c r="P7" s="5">
        <v>3</v>
      </c>
      <c r="Q7" s="5" t="s">
        <v>63</v>
      </c>
      <c r="R7" s="5" t="s">
        <v>52</v>
      </c>
      <c r="S7" s="6">
        <v>15</v>
      </c>
      <c r="T7" s="5" t="s">
        <v>53</v>
      </c>
      <c r="U7" s="5" t="s">
        <v>59</v>
      </c>
      <c r="V7" s="5" t="s">
        <v>54</v>
      </c>
    </row>
    <row r="8" spans="1:23" x14ac:dyDescent="0.25">
      <c r="A8" s="3">
        <v>7</v>
      </c>
      <c r="B8" s="4">
        <v>98955</v>
      </c>
      <c r="C8" s="5" t="s">
        <v>49</v>
      </c>
      <c r="D8" s="5">
        <v>52</v>
      </c>
      <c r="E8" s="5" t="s">
        <v>50</v>
      </c>
      <c r="F8" s="5" t="s">
        <v>66</v>
      </c>
      <c r="G8" s="5" t="s">
        <v>52</v>
      </c>
      <c r="H8" s="5" t="s">
        <v>52</v>
      </c>
      <c r="I8" s="5" t="s">
        <v>52</v>
      </c>
      <c r="J8" s="5">
        <v>96</v>
      </c>
      <c r="K8" s="5">
        <v>95</v>
      </c>
      <c r="L8" s="5">
        <v>40</v>
      </c>
      <c r="M8" s="5">
        <v>7</v>
      </c>
      <c r="N8" s="5">
        <v>5</v>
      </c>
      <c r="O8" s="5">
        <v>3</v>
      </c>
      <c r="P8" s="5">
        <v>3.5</v>
      </c>
      <c r="Q8" s="5" t="s">
        <v>52</v>
      </c>
      <c r="R8" s="5" t="s">
        <v>52</v>
      </c>
      <c r="S8" s="6">
        <v>3</v>
      </c>
      <c r="T8" s="5" t="s">
        <v>65</v>
      </c>
      <c r="U8" s="5" t="s">
        <v>59</v>
      </c>
      <c r="V8" s="5" t="s">
        <v>54</v>
      </c>
    </row>
    <row r="9" spans="1:23" x14ac:dyDescent="0.25">
      <c r="A9" s="3">
        <v>8</v>
      </c>
      <c r="B9" s="4">
        <v>101800</v>
      </c>
      <c r="C9" s="5" t="s">
        <v>56</v>
      </c>
      <c r="D9" s="5">
        <v>41</v>
      </c>
      <c r="E9" s="5" t="s">
        <v>50</v>
      </c>
      <c r="F9" s="5" t="s">
        <v>58</v>
      </c>
      <c r="G9" s="5" t="s">
        <v>52</v>
      </c>
      <c r="H9" s="5" t="s">
        <v>52</v>
      </c>
      <c r="I9" s="5" t="s">
        <v>52</v>
      </c>
      <c r="J9" s="5">
        <v>55</v>
      </c>
      <c r="K9" s="5">
        <v>45</v>
      </c>
      <c r="L9" s="5">
        <v>35</v>
      </c>
      <c r="M9" s="5">
        <v>22</v>
      </c>
      <c r="N9" s="5">
        <v>4</v>
      </c>
      <c r="O9" s="5">
        <v>0</v>
      </c>
      <c r="P9" s="5">
        <v>1.5</v>
      </c>
      <c r="Q9" s="5" t="s">
        <v>52</v>
      </c>
      <c r="R9" s="5" t="s">
        <v>52</v>
      </c>
      <c r="S9" s="6">
        <v>1.25</v>
      </c>
      <c r="T9" s="5" t="s">
        <v>67</v>
      </c>
      <c r="U9" s="5" t="s">
        <v>54</v>
      </c>
      <c r="V9" s="5" t="s">
        <v>54</v>
      </c>
    </row>
    <row r="10" spans="1:23" x14ac:dyDescent="0.25">
      <c r="A10" s="3">
        <v>9</v>
      </c>
      <c r="B10" s="4">
        <v>101534</v>
      </c>
      <c r="C10" s="5" t="s">
        <v>56</v>
      </c>
      <c r="D10" s="5">
        <v>58</v>
      </c>
      <c r="E10" s="5" t="s">
        <v>68</v>
      </c>
      <c r="F10" s="5" t="s">
        <v>69</v>
      </c>
      <c r="G10" s="5" t="s">
        <v>52</v>
      </c>
      <c r="H10" s="5" t="s">
        <v>52</v>
      </c>
      <c r="I10" s="5" t="s">
        <v>52</v>
      </c>
      <c r="J10" s="5">
        <v>95</v>
      </c>
      <c r="K10" s="5">
        <v>95</v>
      </c>
      <c r="L10" s="5">
        <v>10</v>
      </c>
      <c r="M10" s="5">
        <v>10</v>
      </c>
      <c r="N10" s="5">
        <v>14</v>
      </c>
      <c r="O10" s="5">
        <v>3</v>
      </c>
      <c r="P10" s="5">
        <v>3</v>
      </c>
      <c r="Q10" s="5" t="s">
        <v>63</v>
      </c>
      <c r="R10" s="5" t="s">
        <v>52</v>
      </c>
      <c r="S10" s="6">
        <v>8.75</v>
      </c>
      <c r="T10" s="5" t="s">
        <v>70</v>
      </c>
      <c r="U10" s="5" t="s">
        <v>59</v>
      </c>
      <c r="V10" s="5" t="s">
        <v>55</v>
      </c>
    </row>
    <row r="11" spans="1:23" x14ac:dyDescent="0.25">
      <c r="A11" s="3">
        <v>10</v>
      </c>
      <c r="B11" s="4">
        <v>97930</v>
      </c>
      <c r="C11" s="5" t="s">
        <v>56</v>
      </c>
      <c r="D11" s="5">
        <v>42</v>
      </c>
      <c r="E11" s="5" t="s">
        <v>57</v>
      </c>
      <c r="F11" s="5" t="s">
        <v>51</v>
      </c>
      <c r="G11" s="5" t="s">
        <v>63</v>
      </c>
      <c r="H11" s="5" t="s">
        <v>52</v>
      </c>
      <c r="I11" s="5" t="s">
        <v>52</v>
      </c>
      <c r="J11" s="5">
        <v>98</v>
      </c>
      <c r="K11" s="5">
        <v>45</v>
      </c>
      <c r="L11" s="5">
        <v>20</v>
      </c>
      <c r="M11" s="5">
        <v>46</v>
      </c>
      <c r="N11" s="5">
        <v>13</v>
      </c>
      <c r="O11" s="5">
        <v>0</v>
      </c>
      <c r="P11" s="5">
        <v>1</v>
      </c>
      <c r="Q11" s="5" t="s">
        <v>52</v>
      </c>
      <c r="R11" s="5" t="s">
        <v>52</v>
      </c>
      <c r="S11" s="6">
        <v>40</v>
      </c>
      <c r="T11" s="5" t="s">
        <v>67</v>
      </c>
      <c r="U11" s="5" t="s">
        <v>71</v>
      </c>
      <c r="V11" s="5" t="s">
        <v>71</v>
      </c>
    </row>
    <row r="12" spans="1:23" x14ac:dyDescent="0.25">
      <c r="A12" s="3">
        <v>11</v>
      </c>
      <c r="B12" s="4">
        <v>90025</v>
      </c>
      <c r="C12" s="5" t="s">
        <v>49</v>
      </c>
      <c r="D12" s="5">
        <v>32</v>
      </c>
      <c r="E12" s="5" t="s">
        <v>57</v>
      </c>
      <c r="F12" s="5" t="s">
        <v>51</v>
      </c>
      <c r="G12" s="5" t="s">
        <v>52</v>
      </c>
      <c r="H12" s="5" t="s">
        <v>52</v>
      </c>
      <c r="I12" s="5" t="s">
        <v>63</v>
      </c>
      <c r="J12" s="5">
        <v>50</v>
      </c>
      <c r="K12" s="5">
        <v>0</v>
      </c>
      <c r="L12" s="5">
        <v>20</v>
      </c>
      <c r="M12" s="5">
        <v>28</v>
      </c>
      <c r="N12" s="5">
        <v>19</v>
      </c>
      <c r="O12" s="5">
        <v>0</v>
      </c>
      <c r="P12" s="5">
        <v>0.5</v>
      </c>
      <c r="Q12" s="5" t="s">
        <v>52</v>
      </c>
      <c r="R12" s="5" t="s">
        <v>52</v>
      </c>
      <c r="S12" s="6">
        <v>6.25</v>
      </c>
      <c r="T12" s="5" t="s">
        <v>67</v>
      </c>
      <c r="U12" s="5" t="s">
        <v>55</v>
      </c>
      <c r="V12" s="5" t="s">
        <v>54</v>
      </c>
    </row>
    <row r="13" spans="1:23" x14ac:dyDescent="0.25">
      <c r="A13" s="3">
        <v>12</v>
      </c>
      <c r="B13" s="4">
        <v>101782</v>
      </c>
      <c r="C13" s="5" t="s">
        <v>56</v>
      </c>
      <c r="D13" s="5">
        <v>56</v>
      </c>
      <c r="E13" s="5" t="s">
        <v>72</v>
      </c>
      <c r="F13" s="3" t="s">
        <v>64</v>
      </c>
      <c r="G13" s="5" t="s">
        <v>52</v>
      </c>
      <c r="H13" s="5" t="s">
        <v>52</v>
      </c>
      <c r="I13" s="5" t="s">
        <v>52</v>
      </c>
      <c r="J13" s="3">
        <v>88</v>
      </c>
      <c r="K13" s="5">
        <v>70</v>
      </c>
      <c r="L13" s="5">
        <v>15</v>
      </c>
      <c r="M13" s="5">
        <v>34</v>
      </c>
      <c r="N13" s="5">
        <v>20</v>
      </c>
      <c r="O13" s="5">
        <v>4</v>
      </c>
      <c r="P13" s="5">
        <v>2</v>
      </c>
      <c r="Q13" s="5" t="s">
        <v>63</v>
      </c>
      <c r="R13" s="5" t="s">
        <v>52</v>
      </c>
      <c r="S13" s="6">
        <v>3.75</v>
      </c>
      <c r="T13" s="5" t="s">
        <v>67</v>
      </c>
      <c r="U13" s="5" t="s">
        <v>59</v>
      </c>
      <c r="V13" s="5" t="s">
        <v>55</v>
      </c>
    </row>
    <row r="14" spans="1:23" x14ac:dyDescent="0.25">
      <c r="A14" s="3">
        <v>13</v>
      </c>
      <c r="B14" s="4">
        <v>102384</v>
      </c>
      <c r="C14" s="5" t="s">
        <v>56</v>
      </c>
      <c r="D14" s="5">
        <v>45</v>
      </c>
      <c r="E14" s="5" t="s">
        <v>57</v>
      </c>
      <c r="F14" s="5" t="s">
        <v>66</v>
      </c>
      <c r="G14" s="5" t="s">
        <v>52</v>
      </c>
      <c r="H14" s="5" t="s">
        <v>52</v>
      </c>
      <c r="I14" s="5" t="s">
        <v>52</v>
      </c>
      <c r="J14" s="5">
        <v>74</v>
      </c>
      <c r="K14" s="5">
        <v>55</v>
      </c>
      <c r="L14" s="5">
        <v>35</v>
      </c>
      <c r="M14" s="5">
        <v>33</v>
      </c>
      <c r="N14" s="5">
        <v>8</v>
      </c>
      <c r="O14" s="5">
        <v>2</v>
      </c>
      <c r="P14" s="5">
        <v>1</v>
      </c>
      <c r="Q14" s="5" t="s">
        <v>63</v>
      </c>
      <c r="R14" s="5" t="s">
        <v>52</v>
      </c>
      <c r="S14" s="6">
        <v>2.5</v>
      </c>
      <c r="T14" s="5" t="s">
        <v>53</v>
      </c>
      <c r="U14" s="5" t="s">
        <v>55</v>
      </c>
      <c r="V14" s="5" t="s">
        <v>59</v>
      </c>
    </row>
    <row r="15" spans="1:23" x14ac:dyDescent="0.25">
      <c r="A15" s="3">
        <v>14</v>
      </c>
      <c r="B15" s="4">
        <v>48652</v>
      </c>
      <c r="C15" s="5" t="s">
        <v>56</v>
      </c>
      <c r="D15" s="5">
        <v>39</v>
      </c>
      <c r="E15" s="5" t="s">
        <v>73</v>
      </c>
      <c r="F15" s="5" t="s">
        <v>62</v>
      </c>
      <c r="G15" s="5" t="s">
        <v>63</v>
      </c>
      <c r="H15" s="5" t="s">
        <v>52</v>
      </c>
      <c r="I15" s="5" t="s">
        <v>52</v>
      </c>
      <c r="J15" s="5">
        <v>61</v>
      </c>
      <c r="K15" s="5">
        <v>45</v>
      </c>
      <c r="L15" s="5">
        <v>0</v>
      </c>
      <c r="M15" s="5">
        <v>42</v>
      </c>
      <c r="N15" s="5">
        <v>18</v>
      </c>
      <c r="O15" s="5">
        <v>0</v>
      </c>
      <c r="P15" s="5">
        <v>1</v>
      </c>
      <c r="Q15" s="5" t="s">
        <v>63</v>
      </c>
      <c r="R15" s="5" t="s">
        <v>52</v>
      </c>
      <c r="S15" s="6">
        <v>3.75</v>
      </c>
      <c r="T15" s="5" t="s">
        <v>53</v>
      </c>
      <c r="U15" s="5" t="s">
        <v>55</v>
      </c>
      <c r="V15" s="5" t="s">
        <v>55</v>
      </c>
    </row>
    <row r="16" spans="1:23" x14ac:dyDescent="0.25">
      <c r="A16" s="3">
        <v>15</v>
      </c>
      <c r="B16" s="4">
        <v>101262</v>
      </c>
      <c r="C16" s="5" t="s">
        <v>56</v>
      </c>
      <c r="D16" s="5">
        <v>25</v>
      </c>
      <c r="E16" s="5" t="s">
        <v>57</v>
      </c>
      <c r="F16" s="5" t="s">
        <v>64</v>
      </c>
      <c r="G16" s="5" t="s">
        <v>52</v>
      </c>
      <c r="H16" s="5" t="s">
        <v>52</v>
      </c>
      <c r="I16" s="5" t="s">
        <v>52</v>
      </c>
      <c r="J16" s="5">
        <v>99</v>
      </c>
      <c r="K16" s="5">
        <v>95</v>
      </c>
      <c r="L16" s="5">
        <v>20</v>
      </c>
      <c r="M16" s="5">
        <v>44</v>
      </c>
      <c r="N16" s="5">
        <v>15</v>
      </c>
      <c r="O16" s="5">
        <v>2</v>
      </c>
      <c r="P16" s="5">
        <v>3</v>
      </c>
      <c r="Q16" s="5" t="s">
        <v>52</v>
      </c>
      <c r="R16" s="5" t="s">
        <v>52</v>
      </c>
      <c r="S16" s="6">
        <v>20</v>
      </c>
      <c r="T16" s="5" t="s">
        <v>67</v>
      </c>
      <c r="U16" s="5" t="s">
        <v>54</v>
      </c>
      <c r="V16" s="5" t="s">
        <v>71</v>
      </c>
    </row>
    <row r="17" spans="1:22" x14ac:dyDescent="0.25">
      <c r="A17" s="3">
        <v>16</v>
      </c>
      <c r="B17" s="4">
        <v>93853</v>
      </c>
      <c r="C17" s="5" t="s">
        <v>49</v>
      </c>
      <c r="D17" s="5">
        <v>41</v>
      </c>
      <c r="E17" s="5" t="s">
        <v>50</v>
      </c>
      <c r="F17" s="5" t="s">
        <v>74</v>
      </c>
      <c r="G17" s="5" t="s">
        <v>52</v>
      </c>
      <c r="H17" s="5" t="s">
        <v>52</v>
      </c>
      <c r="I17" s="5" t="s">
        <v>52</v>
      </c>
      <c r="J17" s="5">
        <v>26</v>
      </c>
      <c r="K17" s="5">
        <v>20</v>
      </c>
      <c r="L17" s="5">
        <v>15</v>
      </c>
      <c r="M17" s="5">
        <v>14</v>
      </c>
      <c r="N17" s="5">
        <v>1</v>
      </c>
      <c r="O17" s="5">
        <v>0</v>
      </c>
      <c r="P17" s="5">
        <v>0.2</v>
      </c>
      <c r="Q17" s="5" t="s">
        <v>63</v>
      </c>
      <c r="R17" s="5" t="s">
        <v>52</v>
      </c>
      <c r="S17" s="6">
        <v>8.75</v>
      </c>
      <c r="T17" s="5" t="s">
        <v>67</v>
      </c>
      <c r="U17" s="5" t="s">
        <v>54</v>
      </c>
      <c r="V17" s="5" t="s">
        <v>54</v>
      </c>
    </row>
    <row r="18" spans="1:22" x14ac:dyDescent="0.25">
      <c r="A18" s="3">
        <v>17</v>
      </c>
      <c r="B18" s="4">
        <v>98678</v>
      </c>
      <c r="C18" s="5" t="s">
        <v>56</v>
      </c>
      <c r="D18" s="5">
        <v>26</v>
      </c>
      <c r="E18" s="5" t="s">
        <v>61</v>
      </c>
      <c r="F18" s="5" t="s">
        <v>75</v>
      </c>
      <c r="G18" s="5" t="s">
        <v>52</v>
      </c>
      <c r="H18" s="5" t="s">
        <v>52</v>
      </c>
      <c r="I18" s="5" t="s">
        <v>63</v>
      </c>
      <c r="J18" s="5">
        <v>70</v>
      </c>
      <c r="K18" s="5">
        <v>0</v>
      </c>
      <c r="L18" s="5">
        <v>0</v>
      </c>
      <c r="M18" s="5">
        <v>41</v>
      </c>
      <c r="N18" s="5">
        <v>5</v>
      </c>
      <c r="O18" s="5">
        <v>0</v>
      </c>
      <c r="P18" s="5">
        <v>1</v>
      </c>
      <c r="Q18" s="5" t="s">
        <v>52</v>
      </c>
      <c r="R18" s="5" t="s">
        <v>52</v>
      </c>
      <c r="S18" s="6">
        <v>11.25</v>
      </c>
      <c r="T18" s="5" t="s">
        <v>67</v>
      </c>
      <c r="U18" s="5" t="s">
        <v>59</v>
      </c>
      <c r="V18" s="5" t="s">
        <v>54</v>
      </c>
    </row>
    <row r="19" spans="1:22" x14ac:dyDescent="0.25">
      <c r="A19" s="3">
        <v>18</v>
      </c>
      <c r="B19" s="4">
        <v>99398</v>
      </c>
      <c r="C19" s="5" t="s">
        <v>56</v>
      </c>
      <c r="D19" s="5">
        <v>35</v>
      </c>
      <c r="E19" s="5" t="s">
        <v>50</v>
      </c>
      <c r="F19" s="5" t="s">
        <v>64</v>
      </c>
      <c r="G19" s="5" t="s">
        <v>52</v>
      </c>
      <c r="H19" s="5" t="s">
        <v>52</v>
      </c>
      <c r="I19" s="5" t="s">
        <v>52</v>
      </c>
      <c r="J19" s="5">
        <v>54</v>
      </c>
      <c r="K19" s="5">
        <v>45</v>
      </c>
      <c r="L19" s="5">
        <v>15</v>
      </c>
      <c r="M19" s="5">
        <v>11</v>
      </c>
      <c r="N19" s="5">
        <v>8</v>
      </c>
      <c r="O19" s="5">
        <v>0</v>
      </c>
      <c r="P19" s="5">
        <v>1</v>
      </c>
      <c r="Q19" s="5" t="s">
        <v>52</v>
      </c>
      <c r="R19" s="5" t="s">
        <v>52</v>
      </c>
      <c r="S19" s="6">
        <v>2.5</v>
      </c>
      <c r="T19" s="5" t="s">
        <v>53</v>
      </c>
      <c r="U19" s="5" t="s">
        <v>71</v>
      </c>
      <c r="V19" s="5" t="s">
        <v>71</v>
      </c>
    </row>
    <row r="20" spans="1:22" x14ac:dyDescent="0.25">
      <c r="A20" s="3">
        <v>19</v>
      </c>
      <c r="B20" s="4">
        <v>45000</v>
      </c>
      <c r="C20" s="5" t="s">
        <v>49</v>
      </c>
      <c r="D20" s="5">
        <v>34</v>
      </c>
      <c r="E20" s="5" t="s">
        <v>73</v>
      </c>
      <c r="F20" s="5" t="s">
        <v>76</v>
      </c>
      <c r="G20" s="5" t="s">
        <v>63</v>
      </c>
      <c r="H20" s="5" t="s">
        <v>63</v>
      </c>
      <c r="I20" s="5" t="s">
        <v>52</v>
      </c>
      <c r="J20" s="5">
        <v>37</v>
      </c>
      <c r="K20" s="5">
        <v>0</v>
      </c>
      <c r="L20" s="5">
        <v>0</v>
      </c>
      <c r="M20" s="5">
        <v>14</v>
      </c>
      <c r="N20" s="5">
        <v>14</v>
      </c>
      <c r="O20" s="5">
        <v>0</v>
      </c>
      <c r="P20" s="5">
        <v>0</v>
      </c>
      <c r="Q20" s="5" t="s">
        <v>63</v>
      </c>
      <c r="R20" s="5" t="s">
        <v>63</v>
      </c>
      <c r="S20" s="6">
        <v>0</v>
      </c>
      <c r="T20" s="5" t="s">
        <v>70</v>
      </c>
      <c r="U20" s="5" t="s">
        <v>54</v>
      </c>
      <c r="V20" s="5" t="s">
        <v>55</v>
      </c>
    </row>
    <row r="21" spans="1:22" x14ac:dyDescent="0.25">
      <c r="A21" s="3">
        <v>20</v>
      </c>
      <c r="B21" s="4">
        <v>96286</v>
      </c>
      <c r="C21" s="5" t="s">
        <v>56</v>
      </c>
      <c r="D21" s="5">
        <v>34</v>
      </c>
      <c r="E21" s="5" t="s">
        <v>50</v>
      </c>
      <c r="F21" s="5" t="s">
        <v>51</v>
      </c>
      <c r="G21" s="5" t="s">
        <v>52</v>
      </c>
      <c r="H21" s="5" t="s">
        <v>52</v>
      </c>
      <c r="I21" s="5" t="s">
        <v>52</v>
      </c>
      <c r="J21" s="5">
        <v>95</v>
      </c>
      <c r="K21" s="5">
        <v>95</v>
      </c>
      <c r="L21" s="5">
        <v>15</v>
      </c>
      <c r="M21" s="5">
        <v>2</v>
      </c>
      <c r="N21" s="5">
        <v>12</v>
      </c>
      <c r="O21" s="5">
        <v>0</v>
      </c>
      <c r="P21" s="5">
        <v>2.5</v>
      </c>
      <c r="Q21" s="5" t="s">
        <v>63</v>
      </c>
      <c r="R21" s="5" t="s">
        <v>52</v>
      </c>
      <c r="S21" s="6">
        <v>2.5</v>
      </c>
      <c r="T21" s="5" t="s">
        <v>53</v>
      </c>
      <c r="U21" s="5" t="s">
        <v>54</v>
      </c>
      <c r="V21" s="5" t="s">
        <v>55</v>
      </c>
    </row>
    <row r="22" spans="1:22" x14ac:dyDescent="0.25">
      <c r="A22" s="3">
        <v>21</v>
      </c>
      <c r="B22" s="4">
        <v>96210</v>
      </c>
      <c r="C22" s="5" t="s">
        <v>56</v>
      </c>
      <c r="D22" s="5">
        <v>55</v>
      </c>
      <c r="E22" s="5" t="s">
        <v>61</v>
      </c>
      <c r="F22" s="5" t="s">
        <v>77</v>
      </c>
      <c r="G22" s="5" t="s">
        <v>52</v>
      </c>
      <c r="H22" s="5" t="s">
        <v>52</v>
      </c>
      <c r="I22" s="5" t="s">
        <v>63</v>
      </c>
      <c r="J22" s="5">
        <v>30</v>
      </c>
      <c r="K22" s="5">
        <v>0</v>
      </c>
      <c r="L22" s="5">
        <v>5</v>
      </c>
      <c r="M22" s="5">
        <v>20</v>
      </c>
      <c r="N22" s="5">
        <v>12</v>
      </c>
      <c r="O22" s="5">
        <v>0</v>
      </c>
      <c r="P22" s="5">
        <v>1</v>
      </c>
      <c r="Q22" s="5" t="s">
        <v>52</v>
      </c>
      <c r="R22" s="5" t="s">
        <v>52</v>
      </c>
      <c r="S22" s="6">
        <v>0</v>
      </c>
      <c r="T22" s="5" t="s">
        <v>65</v>
      </c>
      <c r="U22" s="5" t="s">
        <v>55</v>
      </c>
      <c r="V22" s="5" t="s">
        <v>59</v>
      </c>
    </row>
    <row r="23" spans="1:22" x14ac:dyDescent="0.25">
      <c r="A23" s="3">
        <v>22</v>
      </c>
      <c r="B23" s="4">
        <v>58500</v>
      </c>
      <c r="C23" s="5" t="s">
        <v>49</v>
      </c>
      <c r="D23" s="5">
        <v>38</v>
      </c>
      <c r="E23" s="5" t="s">
        <v>50</v>
      </c>
      <c r="F23" s="5" t="s">
        <v>51</v>
      </c>
      <c r="G23" s="5" t="s">
        <v>52</v>
      </c>
      <c r="H23" s="5" t="s">
        <v>52</v>
      </c>
      <c r="I23" s="5" t="s">
        <v>52</v>
      </c>
      <c r="J23" s="5">
        <v>61</v>
      </c>
      <c r="K23" s="5">
        <v>55</v>
      </c>
      <c r="L23" s="5">
        <v>0</v>
      </c>
      <c r="M23" s="5">
        <v>22</v>
      </c>
      <c r="N23" s="5">
        <v>0</v>
      </c>
      <c r="O23" s="5">
        <v>0</v>
      </c>
      <c r="P23" s="5">
        <v>1.5</v>
      </c>
      <c r="Q23" s="5" t="s">
        <v>63</v>
      </c>
      <c r="R23" s="5" t="s">
        <v>52</v>
      </c>
      <c r="S23" s="6">
        <v>1.25</v>
      </c>
      <c r="T23" s="5" t="s">
        <v>78</v>
      </c>
      <c r="U23" s="5" t="s">
        <v>55</v>
      </c>
      <c r="V23" s="5" t="s">
        <v>54</v>
      </c>
    </row>
    <row r="24" spans="1:22" x14ac:dyDescent="0.25">
      <c r="A24" s="3">
        <v>23</v>
      </c>
      <c r="B24" s="4">
        <v>99082</v>
      </c>
      <c r="C24" s="5" t="s">
        <v>49</v>
      </c>
      <c r="D24" s="5">
        <v>34</v>
      </c>
      <c r="E24" s="5" t="s">
        <v>79</v>
      </c>
      <c r="F24" s="5" t="s">
        <v>51</v>
      </c>
      <c r="G24" s="5" t="s">
        <v>52</v>
      </c>
      <c r="H24" s="5" t="s">
        <v>52</v>
      </c>
      <c r="I24" s="5" t="s">
        <v>52</v>
      </c>
      <c r="J24" s="5">
        <v>86</v>
      </c>
      <c r="K24" s="5">
        <v>55</v>
      </c>
      <c r="L24" s="5">
        <v>5</v>
      </c>
      <c r="M24" s="5">
        <v>28</v>
      </c>
      <c r="N24" s="5">
        <v>16</v>
      </c>
      <c r="O24" s="5">
        <v>0</v>
      </c>
      <c r="P24" s="5">
        <v>1</v>
      </c>
      <c r="Q24" s="5" t="s">
        <v>52</v>
      </c>
      <c r="R24" s="5" t="s">
        <v>63</v>
      </c>
      <c r="S24" s="6">
        <v>0</v>
      </c>
      <c r="T24" s="5" t="s">
        <v>67</v>
      </c>
      <c r="U24" s="5" t="s">
        <v>54</v>
      </c>
      <c r="V24" s="5" t="s">
        <v>55</v>
      </c>
    </row>
    <row r="25" spans="1:22" x14ac:dyDescent="0.25">
      <c r="A25" s="3">
        <v>24</v>
      </c>
      <c r="B25" s="4">
        <v>69000</v>
      </c>
      <c r="C25" s="5" t="s">
        <v>56</v>
      </c>
      <c r="D25" s="5">
        <v>23</v>
      </c>
      <c r="E25" s="5" t="s">
        <v>57</v>
      </c>
      <c r="F25" s="5" t="s">
        <v>51</v>
      </c>
      <c r="G25" s="5" t="s">
        <v>52</v>
      </c>
      <c r="H25" s="5" t="s">
        <v>52</v>
      </c>
      <c r="I25" s="5" t="s">
        <v>52</v>
      </c>
      <c r="J25" s="5">
        <v>70</v>
      </c>
      <c r="K25" s="5">
        <v>70</v>
      </c>
      <c r="L25" s="5">
        <v>0</v>
      </c>
      <c r="M25" s="5">
        <v>7</v>
      </c>
      <c r="N25" s="5">
        <v>12</v>
      </c>
      <c r="O25" s="5">
        <v>1</v>
      </c>
      <c r="P25" s="5">
        <v>2.5</v>
      </c>
      <c r="Q25" s="5" t="s">
        <v>63</v>
      </c>
      <c r="R25" s="5" t="s">
        <v>52</v>
      </c>
      <c r="S25" s="6">
        <v>5</v>
      </c>
      <c r="T25" s="5" t="s">
        <v>67</v>
      </c>
      <c r="U25" s="5" t="s">
        <v>54</v>
      </c>
      <c r="V25" s="5" t="s">
        <v>54</v>
      </c>
    </row>
    <row r="26" spans="1:22" x14ac:dyDescent="0.25">
      <c r="A26" s="3">
        <v>25</v>
      </c>
      <c r="B26" s="4">
        <v>40000</v>
      </c>
      <c r="C26" s="5" t="s">
        <v>56</v>
      </c>
      <c r="D26" s="5">
        <v>44</v>
      </c>
      <c r="E26" s="5" t="s">
        <v>50</v>
      </c>
      <c r="F26" s="5" t="s">
        <v>66</v>
      </c>
      <c r="G26" s="5" t="s">
        <v>52</v>
      </c>
      <c r="H26" s="5" t="s">
        <v>52</v>
      </c>
      <c r="I26" s="5" t="s">
        <v>52</v>
      </c>
      <c r="J26" s="5">
        <v>55</v>
      </c>
      <c r="K26" s="5">
        <v>45</v>
      </c>
      <c r="L26" s="5">
        <v>0</v>
      </c>
      <c r="M26" s="5">
        <v>23</v>
      </c>
      <c r="N26" s="5">
        <v>12</v>
      </c>
      <c r="O26" s="5">
        <v>3</v>
      </c>
      <c r="P26" s="5">
        <v>1.5</v>
      </c>
      <c r="Q26" s="5" t="s">
        <v>63</v>
      </c>
      <c r="R26" s="5" t="s">
        <v>52</v>
      </c>
      <c r="S26" s="6">
        <v>15</v>
      </c>
      <c r="T26" s="5" t="s">
        <v>53</v>
      </c>
      <c r="U26" s="5" t="s">
        <v>54</v>
      </c>
      <c r="V26" s="5" t="s">
        <v>59</v>
      </c>
    </row>
    <row r="27" spans="1:22" x14ac:dyDescent="0.25">
      <c r="A27" s="3">
        <v>26</v>
      </c>
      <c r="B27" s="4">
        <v>99063</v>
      </c>
      <c r="C27" s="5" t="s">
        <v>49</v>
      </c>
      <c r="D27" s="5">
        <v>37</v>
      </c>
      <c r="E27" s="5" t="s">
        <v>57</v>
      </c>
      <c r="F27" s="5" t="s">
        <v>58</v>
      </c>
      <c r="G27" s="5" t="s">
        <v>52</v>
      </c>
      <c r="H27" s="5" t="s">
        <v>52</v>
      </c>
      <c r="I27" s="5" t="s">
        <v>52</v>
      </c>
      <c r="J27" s="5">
        <v>55</v>
      </c>
      <c r="K27" s="5">
        <v>45</v>
      </c>
      <c r="L27" s="5">
        <v>20</v>
      </c>
      <c r="M27" s="5">
        <v>67</v>
      </c>
      <c r="N27" s="5">
        <v>8</v>
      </c>
      <c r="O27" s="5">
        <v>0</v>
      </c>
      <c r="P27" s="5">
        <v>1.5</v>
      </c>
      <c r="Q27" s="5" t="s">
        <v>52</v>
      </c>
      <c r="R27" s="5" t="s">
        <v>52</v>
      </c>
      <c r="S27" s="6">
        <v>6.25</v>
      </c>
      <c r="T27" s="5" t="s">
        <v>53</v>
      </c>
      <c r="U27" s="5" t="s">
        <v>54</v>
      </c>
      <c r="V27" s="5" t="s">
        <v>59</v>
      </c>
    </row>
    <row r="28" spans="1:22" x14ac:dyDescent="0.25">
      <c r="A28" s="3">
        <v>27</v>
      </c>
      <c r="B28" s="4">
        <v>100378</v>
      </c>
      <c r="C28" s="5" t="s">
        <v>49</v>
      </c>
      <c r="D28" s="5">
        <v>37</v>
      </c>
      <c r="E28" s="5" t="s">
        <v>68</v>
      </c>
      <c r="F28" s="5" t="s">
        <v>51</v>
      </c>
      <c r="G28" s="5" t="s">
        <v>52</v>
      </c>
      <c r="H28" s="5" t="s">
        <v>52</v>
      </c>
      <c r="I28" s="5" t="s">
        <v>52</v>
      </c>
      <c r="J28" s="5">
        <v>65</v>
      </c>
      <c r="K28" s="5">
        <v>45</v>
      </c>
      <c r="L28" s="5">
        <v>15</v>
      </c>
      <c r="M28" s="5">
        <v>13</v>
      </c>
      <c r="N28" s="5">
        <v>7</v>
      </c>
      <c r="O28" s="5">
        <v>0</v>
      </c>
      <c r="P28" s="5">
        <v>1.5</v>
      </c>
      <c r="Q28" s="5" t="s">
        <v>63</v>
      </c>
      <c r="R28" s="5" t="s">
        <v>52</v>
      </c>
      <c r="S28" s="6">
        <v>1.25</v>
      </c>
      <c r="T28" s="5" t="s">
        <v>53</v>
      </c>
      <c r="U28" s="5" t="s">
        <v>59</v>
      </c>
      <c r="V28" s="5" t="s">
        <v>54</v>
      </c>
    </row>
    <row r="29" spans="1:22" x14ac:dyDescent="0.25">
      <c r="A29" s="3">
        <v>28</v>
      </c>
      <c r="B29" s="4">
        <v>101912</v>
      </c>
      <c r="C29" s="5" t="s">
        <v>56</v>
      </c>
      <c r="D29" s="5">
        <v>38</v>
      </c>
      <c r="E29" s="5" t="s">
        <v>68</v>
      </c>
      <c r="F29" s="5" t="s">
        <v>66</v>
      </c>
      <c r="G29" s="5" t="s">
        <v>52</v>
      </c>
      <c r="H29" s="5" t="s">
        <v>52</v>
      </c>
      <c r="I29" s="5" t="s">
        <v>52</v>
      </c>
      <c r="J29" s="5">
        <v>78</v>
      </c>
      <c r="K29" s="5">
        <v>70</v>
      </c>
      <c r="L29" s="5">
        <v>10</v>
      </c>
      <c r="M29" s="5">
        <v>32</v>
      </c>
      <c r="N29" s="5">
        <v>16</v>
      </c>
      <c r="O29" s="5">
        <v>0</v>
      </c>
      <c r="P29" s="5">
        <v>2</v>
      </c>
      <c r="Q29" s="5" t="s">
        <v>63</v>
      </c>
      <c r="R29" s="5" t="s">
        <v>52</v>
      </c>
      <c r="S29" s="6">
        <v>18.75</v>
      </c>
      <c r="T29" s="5" t="s">
        <v>53</v>
      </c>
      <c r="U29" s="5" t="s">
        <v>54</v>
      </c>
      <c r="V29" s="5" t="s">
        <v>54</v>
      </c>
    </row>
    <row r="30" spans="1:22" x14ac:dyDescent="0.25">
      <c r="A30" s="3">
        <v>29</v>
      </c>
      <c r="B30" s="4">
        <v>82000</v>
      </c>
      <c r="C30" s="5" t="s">
        <v>56</v>
      </c>
      <c r="D30" s="5">
        <v>23</v>
      </c>
      <c r="E30" s="5" t="s">
        <v>50</v>
      </c>
      <c r="F30" s="5" t="s">
        <v>64</v>
      </c>
      <c r="G30" s="5" t="s">
        <v>63</v>
      </c>
      <c r="H30" s="5" t="s">
        <v>63</v>
      </c>
      <c r="I30" s="5" t="s">
        <v>52</v>
      </c>
      <c r="J30" s="5">
        <v>72</v>
      </c>
      <c r="K30" s="5">
        <v>70</v>
      </c>
      <c r="L30" s="5">
        <v>5</v>
      </c>
      <c r="M30" s="5">
        <v>37</v>
      </c>
      <c r="N30" s="5">
        <v>9</v>
      </c>
      <c r="O30" s="5">
        <v>0</v>
      </c>
      <c r="P30" s="5">
        <v>2.5</v>
      </c>
      <c r="Q30" s="5" t="s">
        <v>63</v>
      </c>
      <c r="R30" s="5" t="s">
        <v>52</v>
      </c>
      <c r="S30" s="6">
        <v>8.75</v>
      </c>
      <c r="T30" s="5" t="s">
        <v>53</v>
      </c>
      <c r="U30" s="5" t="s">
        <v>54</v>
      </c>
      <c r="V30" s="5" t="s">
        <v>54</v>
      </c>
    </row>
    <row r="31" spans="1:22" x14ac:dyDescent="0.25">
      <c r="A31" s="3">
        <v>30</v>
      </c>
      <c r="B31" s="4">
        <v>96531</v>
      </c>
      <c r="C31" s="5" t="s">
        <v>56</v>
      </c>
      <c r="D31" s="5">
        <v>38</v>
      </c>
      <c r="E31" s="5" t="s">
        <v>73</v>
      </c>
      <c r="F31" s="5" t="s">
        <v>51</v>
      </c>
      <c r="G31" s="5" t="s">
        <v>52</v>
      </c>
      <c r="H31" s="5" t="s">
        <v>52</v>
      </c>
      <c r="I31" s="5" t="s">
        <v>52</v>
      </c>
      <c r="J31" s="5">
        <v>75</v>
      </c>
      <c r="K31" s="5">
        <v>45</v>
      </c>
      <c r="L31" s="5">
        <v>5</v>
      </c>
      <c r="M31" s="5">
        <v>25</v>
      </c>
      <c r="N31" s="5">
        <v>2</v>
      </c>
      <c r="O31" s="5">
        <v>1</v>
      </c>
      <c r="P31" s="5">
        <v>1.5</v>
      </c>
      <c r="Q31" s="5" t="s">
        <v>52</v>
      </c>
      <c r="R31" s="5" t="s">
        <v>52</v>
      </c>
      <c r="S31" s="6">
        <v>1.25</v>
      </c>
      <c r="T31" s="5" t="s">
        <v>65</v>
      </c>
      <c r="U31" s="5" t="s">
        <v>59</v>
      </c>
      <c r="V31" s="5" t="s">
        <v>59</v>
      </c>
    </row>
    <row r="32" spans="1:22" x14ac:dyDescent="0.25">
      <c r="A32" s="3">
        <v>31</v>
      </c>
      <c r="B32" s="4">
        <v>97200</v>
      </c>
      <c r="C32" s="5" t="s">
        <v>49</v>
      </c>
      <c r="D32" s="5">
        <v>35</v>
      </c>
      <c r="E32" s="5" t="s">
        <v>73</v>
      </c>
      <c r="F32" s="5" t="s">
        <v>64</v>
      </c>
      <c r="G32" s="5" t="s">
        <v>52</v>
      </c>
      <c r="H32" s="5" t="s">
        <v>52</v>
      </c>
      <c r="I32" s="5" t="s">
        <v>63</v>
      </c>
      <c r="J32" s="5">
        <v>50</v>
      </c>
      <c r="K32" s="5">
        <v>0</v>
      </c>
      <c r="L32" s="5">
        <v>25</v>
      </c>
      <c r="M32" s="5">
        <v>45</v>
      </c>
      <c r="N32" s="5">
        <v>16</v>
      </c>
      <c r="O32" s="5">
        <v>0</v>
      </c>
      <c r="P32" s="5">
        <v>1</v>
      </c>
      <c r="Q32" s="5" t="s">
        <v>63</v>
      </c>
      <c r="R32" s="5" t="s">
        <v>52</v>
      </c>
      <c r="S32" s="6">
        <v>6.25</v>
      </c>
      <c r="T32" s="5" t="s">
        <v>65</v>
      </c>
      <c r="U32" s="5" t="s">
        <v>59</v>
      </c>
      <c r="V32" s="5" t="s">
        <v>54</v>
      </c>
    </row>
    <row r="33" spans="1:22" x14ac:dyDescent="0.25">
      <c r="A33" s="3">
        <v>32</v>
      </c>
      <c r="B33" s="4">
        <v>250250</v>
      </c>
      <c r="C33" s="5" t="s">
        <v>49</v>
      </c>
      <c r="D33" s="5">
        <v>55</v>
      </c>
      <c r="E33" s="5" t="s">
        <v>79</v>
      </c>
      <c r="F33" s="5" t="s">
        <v>69</v>
      </c>
      <c r="G33" s="5" t="s">
        <v>52</v>
      </c>
      <c r="H33" s="5" t="s">
        <v>52</v>
      </c>
      <c r="I33" s="5" t="s">
        <v>52</v>
      </c>
      <c r="J33" s="5">
        <v>55</v>
      </c>
      <c r="K33" s="5">
        <v>45</v>
      </c>
      <c r="L33" s="5">
        <v>10</v>
      </c>
      <c r="M33" s="5">
        <v>13</v>
      </c>
      <c r="N33" s="5">
        <v>12</v>
      </c>
      <c r="O33" s="5">
        <v>1</v>
      </c>
      <c r="P33" s="5">
        <v>1.5</v>
      </c>
      <c r="Q33" s="5" t="s">
        <v>52</v>
      </c>
      <c r="R33" s="5" t="s">
        <v>52</v>
      </c>
      <c r="S33" s="6">
        <v>15</v>
      </c>
      <c r="T33" s="5" t="s">
        <v>53</v>
      </c>
      <c r="U33" s="5" t="s">
        <v>59</v>
      </c>
      <c r="V33" s="5" t="s">
        <v>59</v>
      </c>
    </row>
    <row r="34" spans="1:22" x14ac:dyDescent="0.25">
      <c r="A34" s="3">
        <v>33</v>
      </c>
      <c r="B34" s="4">
        <v>100818</v>
      </c>
      <c r="C34" s="5" t="s">
        <v>56</v>
      </c>
      <c r="D34" s="5">
        <v>34</v>
      </c>
      <c r="E34" s="5" t="s">
        <v>73</v>
      </c>
      <c r="F34" s="5" t="s">
        <v>51</v>
      </c>
      <c r="G34" s="5" t="s">
        <v>52</v>
      </c>
      <c r="H34" s="5" t="s">
        <v>52</v>
      </c>
      <c r="I34" s="5" t="s">
        <v>52</v>
      </c>
      <c r="J34" s="5">
        <v>75</v>
      </c>
      <c r="K34" s="5">
        <v>70</v>
      </c>
      <c r="L34" s="5">
        <v>15</v>
      </c>
      <c r="M34" s="5">
        <v>12</v>
      </c>
      <c r="N34" s="5">
        <v>21</v>
      </c>
      <c r="O34" s="5">
        <v>0</v>
      </c>
      <c r="P34" s="5">
        <v>2</v>
      </c>
      <c r="Q34" s="5" t="s">
        <v>52</v>
      </c>
      <c r="R34" s="5" t="s">
        <v>52</v>
      </c>
      <c r="S34" s="6">
        <v>1.25</v>
      </c>
      <c r="T34" s="5" t="s">
        <v>53</v>
      </c>
      <c r="U34" s="5" t="s">
        <v>54</v>
      </c>
      <c r="V34" s="5" t="s">
        <v>59</v>
      </c>
    </row>
    <row r="35" spans="1:22" x14ac:dyDescent="0.25">
      <c r="A35" s="3">
        <v>34</v>
      </c>
      <c r="B35" s="4">
        <v>99650</v>
      </c>
      <c r="C35" s="5" t="s">
        <v>56</v>
      </c>
      <c r="D35" s="5">
        <v>37</v>
      </c>
      <c r="E35" s="5" t="s">
        <v>73</v>
      </c>
      <c r="F35" s="5" t="s">
        <v>64</v>
      </c>
      <c r="G35" s="5" t="s">
        <v>52</v>
      </c>
      <c r="H35" s="5" t="s">
        <v>52</v>
      </c>
      <c r="I35" s="5" t="s">
        <v>52</v>
      </c>
      <c r="J35" s="5">
        <v>96</v>
      </c>
      <c r="K35" s="5">
        <v>95</v>
      </c>
      <c r="L35" s="5">
        <v>5</v>
      </c>
      <c r="M35" s="5">
        <v>24</v>
      </c>
      <c r="N35" s="5">
        <v>2</v>
      </c>
      <c r="O35" s="5">
        <v>1</v>
      </c>
      <c r="P35" s="5">
        <v>3</v>
      </c>
      <c r="Q35" s="5" t="s">
        <v>63</v>
      </c>
      <c r="R35" s="5" t="s">
        <v>52</v>
      </c>
      <c r="S35" s="6">
        <v>6.25</v>
      </c>
      <c r="T35" s="5" t="s">
        <v>67</v>
      </c>
      <c r="U35" s="5" t="s">
        <v>59</v>
      </c>
      <c r="V35" s="5" t="s">
        <v>54</v>
      </c>
    </row>
    <row r="36" spans="1:22" x14ac:dyDescent="0.25">
      <c r="A36" s="3">
        <v>35</v>
      </c>
      <c r="B36" s="4">
        <v>97338</v>
      </c>
      <c r="C36" s="5" t="s">
        <v>49</v>
      </c>
      <c r="D36" s="5">
        <v>35</v>
      </c>
      <c r="E36" s="5" t="s">
        <v>57</v>
      </c>
      <c r="F36" s="5" t="s">
        <v>51</v>
      </c>
      <c r="G36" s="5" t="s">
        <v>52</v>
      </c>
      <c r="H36" s="5" t="s">
        <v>52</v>
      </c>
      <c r="I36" s="5" t="s">
        <v>63</v>
      </c>
      <c r="J36" s="5">
        <v>50</v>
      </c>
      <c r="K36" s="5">
        <v>0</v>
      </c>
      <c r="L36" s="5">
        <v>20</v>
      </c>
      <c r="M36" s="5">
        <v>26</v>
      </c>
      <c r="N36" s="5">
        <v>21</v>
      </c>
      <c r="O36" s="5">
        <v>0</v>
      </c>
      <c r="P36" s="5">
        <v>2.5</v>
      </c>
      <c r="Q36" s="5" t="s">
        <v>52</v>
      </c>
      <c r="R36" s="5" t="s">
        <v>52</v>
      </c>
      <c r="S36" s="6">
        <v>1.25</v>
      </c>
      <c r="T36" s="5" t="s">
        <v>53</v>
      </c>
      <c r="U36" s="5" t="s">
        <v>54</v>
      </c>
      <c r="V36" s="5" t="s">
        <v>54</v>
      </c>
    </row>
    <row r="37" spans="1:22" x14ac:dyDescent="0.25">
      <c r="A37" s="3">
        <v>36</v>
      </c>
      <c r="B37" s="4">
        <v>99993</v>
      </c>
      <c r="C37" s="5" t="s">
        <v>49</v>
      </c>
      <c r="D37" s="5">
        <v>33</v>
      </c>
      <c r="E37" s="5" t="s">
        <v>73</v>
      </c>
      <c r="F37" s="5" t="s">
        <v>51</v>
      </c>
      <c r="G37" s="5" t="s">
        <v>63</v>
      </c>
      <c r="H37" s="5" t="s">
        <v>52</v>
      </c>
      <c r="I37" s="5" t="s">
        <v>52</v>
      </c>
      <c r="J37" s="5">
        <v>74</v>
      </c>
      <c r="K37" s="5">
        <v>55</v>
      </c>
      <c r="L37" s="5">
        <v>5</v>
      </c>
      <c r="M37" s="5">
        <v>35</v>
      </c>
      <c r="N37" s="5">
        <v>16</v>
      </c>
      <c r="O37" s="5">
        <v>1</v>
      </c>
      <c r="P37" s="5">
        <v>1.5</v>
      </c>
      <c r="Q37" s="5" t="s">
        <v>63</v>
      </c>
      <c r="R37" s="5" t="s">
        <v>52</v>
      </c>
      <c r="S37" s="6">
        <v>0</v>
      </c>
      <c r="T37" s="5" t="s">
        <v>67</v>
      </c>
      <c r="U37" s="5" t="s">
        <v>55</v>
      </c>
      <c r="V37" s="5" t="s">
        <v>55</v>
      </c>
    </row>
    <row r="38" spans="1:22" x14ac:dyDescent="0.25">
      <c r="A38" s="3">
        <v>37</v>
      </c>
      <c r="B38" s="4">
        <v>99374</v>
      </c>
      <c r="C38" s="5" t="s">
        <v>56</v>
      </c>
      <c r="D38" s="5">
        <v>39</v>
      </c>
      <c r="E38" s="5" t="s">
        <v>73</v>
      </c>
      <c r="F38" s="5" t="s">
        <v>51</v>
      </c>
      <c r="G38" s="5" t="s">
        <v>52</v>
      </c>
      <c r="H38" s="5" t="s">
        <v>52</v>
      </c>
      <c r="I38" s="5" t="s">
        <v>52</v>
      </c>
      <c r="J38" s="5">
        <v>117</v>
      </c>
      <c r="K38" s="5">
        <v>95</v>
      </c>
      <c r="L38" s="5">
        <v>5</v>
      </c>
      <c r="M38" s="5">
        <v>68</v>
      </c>
      <c r="N38" s="5">
        <v>13</v>
      </c>
      <c r="O38" s="5">
        <v>3</v>
      </c>
      <c r="P38" s="5">
        <v>3</v>
      </c>
      <c r="Q38" s="5" t="s">
        <v>63</v>
      </c>
      <c r="R38" s="5" t="s">
        <v>52</v>
      </c>
      <c r="S38" s="6">
        <v>3.75</v>
      </c>
      <c r="T38" s="5" t="s">
        <v>67</v>
      </c>
      <c r="U38" s="5" t="s">
        <v>54</v>
      </c>
      <c r="V38" s="5" t="s">
        <v>71</v>
      </c>
    </row>
    <row r="39" spans="1:22" x14ac:dyDescent="0.25">
      <c r="A39" s="3">
        <v>38</v>
      </c>
      <c r="B39" s="4">
        <v>98364</v>
      </c>
      <c r="C39" s="5" t="s">
        <v>56</v>
      </c>
      <c r="D39" s="5">
        <v>59</v>
      </c>
      <c r="E39" s="5" t="s">
        <v>68</v>
      </c>
      <c r="F39" s="5" t="s">
        <v>80</v>
      </c>
      <c r="G39" s="5" t="s">
        <v>52</v>
      </c>
      <c r="H39" s="5" t="s">
        <v>52</v>
      </c>
      <c r="I39" s="5" t="s">
        <v>52</v>
      </c>
      <c r="J39" s="5">
        <v>64</v>
      </c>
      <c r="K39" s="5">
        <v>55</v>
      </c>
      <c r="L39" s="5">
        <v>35</v>
      </c>
      <c r="M39" s="5">
        <v>24</v>
      </c>
      <c r="N39" s="5">
        <v>18</v>
      </c>
      <c r="O39" s="5">
        <v>1</v>
      </c>
      <c r="P39" s="5">
        <v>1.5</v>
      </c>
      <c r="Q39" s="5" t="s">
        <v>63</v>
      </c>
      <c r="R39" s="5" t="s">
        <v>52</v>
      </c>
      <c r="S39" s="6">
        <v>0</v>
      </c>
      <c r="T39" s="5" t="s">
        <v>67</v>
      </c>
      <c r="U39" s="5" t="s">
        <v>55</v>
      </c>
      <c r="V39" s="5" t="s">
        <v>59</v>
      </c>
    </row>
    <row r="40" spans="1:22" x14ac:dyDescent="0.25">
      <c r="A40" s="3">
        <v>39</v>
      </c>
      <c r="B40" s="4">
        <v>151500</v>
      </c>
      <c r="C40" s="5" t="s">
        <v>49</v>
      </c>
      <c r="D40" s="5">
        <v>56</v>
      </c>
      <c r="E40" s="5" t="s">
        <v>61</v>
      </c>
      <c r="F40" s="5" t="s">
        <v>81</v>
      </c>
      <c r="G40" s="5" t="s">
        <v>52</v>
      </c>
      <c r="H40" s="5" t="s">
        <v>52</v>
      </c>
      <c r="I40" s="5" t="s">
        <v>52</v>
      </c>
      <c r="J40" s="5">
        <v>90</v>
      </c>
      <c r="K40" s="5">
        <v>70</v>
      </c>
      <c r="L40" s="5">
        <v>10</v>
      </c>
      <c r="M40" s="5">
        <v>4</v>
      </c>
      <c r="N40" s="5">
        <v>17</v>
      </c>
      <c r="O40" s="5">
        <v>0</v>
      </c>
      <c r="P40" s="5">
        <v>2</v>
      </c>
      <c r="Q40" s="5" t="s">
        <v>63</v>
      </c>
      <c r="R40" s="5" t="s">
        <v>52</v>
      </c>
      <c r="S40" s="6">
        <v>10</v>
      </c>
      <c r="T40" s="5" t="s">
        <v>82</v>
      </c>
      <c r="U40" s="5" t="s">
        <v>54</v>
      </c>
      <c r="V40" s="5" t="s">
        <v>71</v>
      </c>
    </row>
    <row r="41" spans="1:22" x14ac:dyDescent="0.25">
      <c r="A41" s="3">
        <v>40</v>
      </c>
      <c r="B41" s="4">
        <v>52000</v>
      </c>
      <c r="C41" s="5" t="s">
        <v>49</v>
      </c>
      <c r="D41" s="5">
        <v>18</v>
      </c>
      <c r="E41" s="5" t="s">
        <v>73</v>
      </c>
      <c r="F41" s="5" t="s">
        <v>83</v>
      </c>
      <c r="G41" s="5" t="s">
        <v>63</v>
      </c>
      <c r="H41" s="5" t="s">
        <v>63</v>
      </c>
      <c r="I41" s="5" t="s">
        <v>52</v>
      </c>
      <c r="J41" s="5">
        <v>51</v>
      </c>
      <c r="K41" s="5">
        <v>35</v>
      </c>
      <c r="L41" s="5">
        <v>0</v>
      </c>
      <c r="M41" s="5">
        <v>17</v>
      </c>
      <c r="N41" s="5">
        <v>10</v>
      </c>
      <c r="O41" s="5">
        <v>1</v>
      </c>
      <c r="P41" s="5">
        <v>0.5</v>
      </c>
      <c r="Q41" s="5" t="s">
        <v>52</v>
      </c>
      <c r="R41" s="5" t="s">
        <v>52</v>
      </c>
      <c r="S41" s="6">
        <v>7.5</v>
      </c>
      <c r="T41" s="5" t="s">
        <v>67</v>
      </c>
      <c r="U41" s="5" t="s">
        <v>59</v>
      </c>
      <c r="V41" s="5" t="s">
        <v>71</v>
      </c>
    </row>
    <row r="42" spans="1:22" x14ac:dyDescent="0.25">
      <c r="A42" s="3">
        <v>41</v>
      </c>
      <c r="B42" s="4">
        <v>96445</v>
      </c>
      <c r="C42" s="5" t="s">
        <v>49</v>
      </c>
      <c r="D42" s="5">
        <v>36</v>
      </c>
      <c r="E42" s="5" t="s">
        <v>61</v>
      </c>
      <c r="F42" s="5" t="s">
        <v>66</v>
      </c>
      <c r="G42" s="5" t="s">
        <v>63</v>
      </c>
      <c r="H42" s="5" t="s">
        <v>63</v>
      </c>
      <c r="I42" s="5" t="s">
        <v>52</v>
      </c>
      <c r="J42" s="5">
        <v>81</v>
      </c>
      <c r="K42" s="5">
        <v>55</v>
      </c>
      <c r="L42" s="5">
        <v>5</v>
      </c>
      <c r="M42" s="5">
        <v>66</v>
      </c>
      <c r="N42" s="5">
        <v>13</v>
      </c>
      <c r="O42" s="5">
        <v>4</v>
      </c>
      <c r="P42" s="5">
        <v>1</v>
      </c>
      <c r="Q42" s="5" t="s">
        <v>52</v>
      </c>
      <c r="R42" s="5" t="s">
        <v>52</v>
      </c>
      <c r="S42" s="6">
        <v>3.75</v>
      </c>
      <c r="T42" s="5" t="s">
        <v>53</v>
      </c>
      <c r="U42" s="5" t="s">
        <v>54</v>
      </c>
      <c r="V42" s="5" t="s">
        <v>59</v>
      </c>
    </row>
    <row r="43" spans="1:22" x14ac:dyDescent="0.25">
      <c r="A43" s="3">
        <v>42</v>
      </c>
      <c r="B43" s="4">
        <v>99524</v>
      </c>
      <c r="C43" s="5" t="s">
        <v>49</v>
      </c>
      <c r="D43" s="5">
        <v>40</v>
      </c>
      <c r="E43" s="5" t="s">
        <v>68</v>
      </c>
      <c r="F43" s="5" t="s">
        <v>64</v>
      </c>
      <c r="G43" s="5" t="s">
        <v>52</v>
      </c>
      <c r="H43" s="5" t="s">
        <v>52</v>
      </c>
      <c r="I43" s="5" t="s">
        <v>52</v>
      </c>
      <c r="J43" s="5">
        <v>55</v>
      </c>
      <c r="K43" s="5">
        <v>45</v>
      </c>
      <c r="L43" s="5">
        <v>5</v>
      </c>
      <c r="M43" s="5">
        <v>2</v>
      </c>
      <c r="N43" s="5">
        <v>12</v>
      </c>
      <c r="O43" s="5">
        <v>1</v>
      </c>
      <c r="P43" s="5">
        <v>1.5</v>
      </c>
      <c r="Q43" s="5" t="s">
        <v>63</v>
      </c>
      <c r="R43" s="5" t="s">
        <v>52</v>
      </c>
      <c r="S43" s="6">
        <v>0</v>
      </c>
      <c r="T43" s="5" t="s">
        <v>67</v>
      </c>
      <c r="U43" s="5" t="s">
        <v>59</v>
      </c>
      <c r="V43" s="5" t="s">
        <v>54</v>
      </c>
    </row>
    <row r="44" spans="1:22" x14ac:dyDescent="0.25">
      <c r="A44" s="3">
        <v>43</v>
      </c>
      <c r="B44" s="4">
        <v>102800</v>
      </c>
      <c r="C44" s="5" t="s">
        <v>56</v>
      </c>
      <c r="D44" s="5">
        <v>54</v>
      </c>
      <c r="E44" s="5" t="s">
        <v>84</v>
      </c>
      <c r="F44" s="5" t="s">
        <v>66</v>
      </c>
      <c r="G44" s="5" t="s">
        <v>52</v>
      </c>
      <c r="H44" s="5" t="s">
        <v>52</v>
      </c>
      <c r="I44" s="5" t="s">
        <v>52</v>
      </c>
      <c r="J44" s="5">
        <v>78</v>
      </c>
      <c r="K44" s="5">
        <v>70</v>
      </c>
      <c r="L44" s="5">
        <v>50</v>
      </c>
      <c r="M44" s="5">
        <v>45</v>
      </c>
      <c r="N44" s="5">
        <v>18</v>
      </c>
      <c r="O44" s="5">
        <v>4</v>
      </c>
      <c r="P44" s="5">
        <v>2.5</v>
      </c>
      <c r="Q44" s="5" t="s">
        <v>63</v>
      </c>
      <c r="R44" s="5" t="s">
        <v>52</v>
      </c>
      <c r="S44" s="6">
        <v>0</v>
      </c>
      <c r="T44" s="5" t="s">
        <v>65</v>
      </c>
      <c r="U44" s="5" t="s">
        <v>54</v>
      </c>
      <c r="V44" s="5" t="s">
        <v>71</v>
      </c>
    </row>
    <row r="45" spans="1:22" x14ac:dyDescent="0.25">
      <c r="A45" s="3">
        <v>44</v>
      </c>
      <c r="B45" s="4">
        <v>70000</v>
      </c>
      <c r="C45" s="5" t="s">
        <v>49</v>
      </c>
      <c r="D45" s="5">
        <v>52</v>
      </c>
      <c r="E45" s="5" t="s">
        <v>73</v>
      </c>
      <c r="F45" s="5" t="s">
        <v>77</v>
      </c>
      <c r="G45" s="5" t="s">
        <v>52</v>
      </c>
      <c r="H45" s="5" t="s">
        <v>52</v>
      </c>
      <c r="I45" s="5" t="s">
        <v>52</v>
      </c>
      <c r="J45" s="3">
        <v>60</v>
      </c>
      <c r="K45" s="5">
        <v>35</v>
      </c>
      <c r="L45" s="5">
        <v>0</v>
      </c>
      <c r="M45" s="5">
        <v>37</v>
      </c>
      <c r="N45" s="5">
        <v>10</v>
      </c>
      <c r="O45" s="5">
        <v>1</v>
      </c>
      <c r="P45" s="5">
        <v>0.5</v>
      </c>
      <c r="Q45" s="5" t="s">
        <v>63</v>
      </c>
      <c r="R45" s="5" t="s">
        <v>52</v>
      </c>
      <c r="S45" s="6">
        <v>0</v>
      </c>
      <c r="T45" s="5" t="s">
        <v>67</v>
      </c>
      <c r="U45" s="5" t="s">
        <v>59</v>
      </c>
      <c r="V45" s="5" t="s">
        <v>71</v>
      </c>
    </row>
    <row r="46" spans="1:22" x14ac:dyDescent="0.25">
      <c r="A46" s="3">
        <v>45</v>
      </c>
      <c r="B46" s="4">
        <v>96907</v>
      </c>
      <c r="C46" s="5" t="s">
        <v>49</v>
      </c>
      <c r="D46" s="5">
        <v>45</v>
      </c>
      <c r="E46" s="5" t="s">
        <v>50</v>
      </c>
      <c r="F46" s="5" t="s">
        <v>51</v>
      </c>
      <c r="G46" s="5" t="s">
        <v>52</v>
      </c>
      <c r="H46" s="5" t="s">
        <v>52</v>
      </c>
      <c r="I46" s="5" t="s">
        <v>52</v>
      </c>
      <c r="J46" s="5">
        <v>64</v>
      </c>
      <c r="K46" s="5">
        <v>55</v>
      </c>
      <c r="L46" s="5">
        <v>15</v>
      </c>
      <c r="M46" s="5">
        <v>23</v>
      </c>
      <c r="N46" s="5">
        <v>22</v>
      </c>
      <c r="O46" s="5">
        <v>3</v>
      </c>
      <c r="P46" s="5">
        <v>1.5</v>
      </c>
      <c r="Q46" s="5" t="s">
        <v>52</v>
      </c>
      <c r="R46" s="5" t="s">
        <v>52</v>
      </c>
      <c r="S46" s="6">
        <v>0</v>
      </c>
      <c r="T46" s="5" t="s">
        <v>65</v>
      </c>
      <c r="U46" s="5" t="s">
        <v>59</v>
      </c>
      <c r="V46" s="5" t="s">
        <v>55</v>
      </c>
    </row>
    <row r="47" spans="1:22" x14ac:dyDescent="0.25">
      <c r="A47" s="3">
        <v>46</v>
      </c>
      <c r="B47" s="4">
        <v>99336</v>
      </c>
      <c r="C47" s="5" t="s">
        <v>49</v>
      </c>
      <c r="D47" s="5">
        <v>33</v>
      </c>
      <c r="E47" s="5" t="s">
        <v>61</v>
      </c>
      <c r="F47" s="5" t="s">
        <v>58</v>
      </c>
      <c r="G47" s="5" t="s">
        <v>52</v>
      </c>
      <c r="H47" s="5" t="s">
        <v>52</v>
      </c>
      <c r="I47" s="5" t="s">
        <v>52</v>
      </c>
      <c r="J47" s="5">
        <v>101</v>
      </c>
      <c r="K47" s="5">
        <v>95</v>
      </c>
      <c r="L47" s="5">
        <v>5</v>
      </c>
      <c r="M47" s="5">
        <v>39</v>
      </c>
      <c r="N47" s="5">
        <v>10</v>
      </c>
      <c r="O47" s="5">
        <v>2</v>
      </c>
      <c r="P47" s="5">
        <v>2.5</v>
      </c>
      <c r="Q47" s="5" t="s">
        <v>52</v>
      </c>
      <c r="R47" s="5" t="s">
        <v>52</v>
      </c>
      <c r="S47" s="6">
        <v>3.75</v>
      </c>
      <c r="T47" s="5" t="s">
        <v>53</v>
      </c>
      <c r="U47" s="5" t="s">
        <v>59</v>
      </c>
      <c r="V47" s="5" t="s">
        <v>71</v>
      </c>
    </row>
    <row r="48" spans="1:22" x14ac:dyDescent="0.25">
      <c r="A48" s="3">
        <v>47</v>
      </c>
      <c r="B48" s="4">
        <v>156750</v>
      </c>
      <c r="C48" s="5" t="s">
        <v>56</v>
      </c>
      <c r="D48" s="5">
        <v>36</v>
      </c>
      <c r="E48" s="5" t="s">
        <v>61</v>
      </c>
      <c r="F48" s="5" t="s">
        <v>75</v>
      </c>
      <c r="G48" s="5" t="s">
        <v>52</v>
      </c>
      <c r="H48" s="5" t="s">
        <v>52</v>
      </c>
      <c r="I48" s="5" t="s">
        <v>52</v>
      </c>
      <c r="J48" s="5">
        <v>57</v>
      </c>
      <c r="K48" s="5">
        <v>55</v>
      </c>
      <c r="L48" s="5">
        <v>15</v>
      </c>
      <c r="M48" s="5">
        <v>15</v>
      </c>
      <c r="N48" s="5">
        <v>12</v>
      </c>
      <c r="O48" s="5">
        <v>0</v>
      </c>
      <c r="P48" s="5">
        <v>1.5</v>
      </c>
      <c r="Q48" s="5" t="s">
        <v>63</v>
      </c>
      <c r="R48" s="5" t="s">
        <v>63</v>
      </c>
      <c r="S48" s="6">
        <v>0</v>
      </c>
      <c r="T48" s="5" t="s">
        <v>67</v>
      </c>
      <c r="U48" s="5" t="s">
        <v>54</v>
      </c>
      <c r="V48" s="5" t="s">
        <v>54</v>
      </c>
    </row>
    <row r="49" spans="1:22" x14ac:dyDescent="0.25">
      <c r="A49" s="3">
        <v>48</v>
      </c>
      <c r="B49" s="4">
        <v>97568</v>
      </c>
      <c r="C49" s="5" t="s">
        <v>56</v>
      </c>
      <c r="D49" s="5">
        <v>36</v>
      </c>
      <c r="E49" s="5" t="s">
        <v>57</v>
      </c>
      <c r="F49" s="5" t="s">
        <v>64</v>
      </c>
      <c r="G49" s="5" t="s">
        <v>52</v>
      </c>
      <c r="H49" s="5" t="s">
        <v>63</v>
      </c>
      <c r="I49" s="5" t="s">
        <v>52</v>
      </c>
      <c r="J49" s="5">
        <v>54</v>
      </c>
      <c r="K49" s="5">
        <v>45</v>
      </c>
      <c r="L49" s="5">
        <v>20</v>
      </c>
      <c r="M49" s="5">
        <v>5</v>
      </c>
      <c r="N49" s="5">
        <v>17</v>
      </c>
      <c r="O49" s="5">
        <v>1</v>
      </c>
      <c r="P49" s="5">
        <v>1</v>
      </c>
      <c r="Q49" s="5" t="s">
        <v>63</v>
      </c>
      <c r="R49" s="5" t="s">
        <v>52</v>
      </c>
      <c r="S49" s="6">
        <v>37.5</v>
      </c>
      <c r="T49" s="5" t="s">
        <v>60</v>
      </c>
      <c r="U49" s="5" t="s">
        <v>54</v>
      </c>
      <c r="V49" s="5" t="s">
        <v>59</v>
      </c>
    </row>
    <row r="50" spans="1:22" x14ac:dyDescent="0.25">
      <c r="A50" s="3">
        <v>49</v>
      </c>
      <c r="B50" s="4">
        <v>95877</v>
      </c>
      <c r="C50" s="5" t="s">
        <v>56</v>
      </c>
      <c r="D50" s="5">
        <v>43</v>
      </c>
      <c r="E50" s="5" t="s">
        <v>57</v>
      </c>
      <c r="F50" s="5" t="s">
        <v>58</v>
      </c>
      <c r="G50" s="5" t="s">
        <v>63</v>
      </c>
      <c r="H50" s="5" t="s">
        <v>63</v>
      </c>
      <c r="I50" s="5" t="s">
        <v>52</v>
      </c>
      <c r="J50" s="5">
        <v>71</v>
      </c>
      <c r="K50" s="5">
        <v>55</v>
      </c>
      <c r="L50" s="5">
        <v>20</v>
      </c>
      <c r="M50" s="5">
        <v>43</v>
      </c>
      <c r="N50" s="5">
        <v>15</v>
      </c>
      <c r="O50" s="5">
        <v>1</v>
      </c>
      <c r="P50" s="5">
        <v>1.5</v>
      </c>
      <c r="Q50" s="5" t="s">
        <v>52</v>
      </c>
      <c r="R50" s="5" t="s">
        <v>52</v>
      </c>
      <c r="S50" s="6">
        <v>0</v>
      </c>
      <c r="T50" s="5" t="s">
        <v>53</v>
      </c>
      <c r="U50" s="5" t="s">
        <v>54</v>
      </c>
      <c r="V50" s="5" t="s">
        <v>59</v>
      </c>
    </row>
    <row r="51" spans="1:22" x14ac:dyDescent="0.25">
      <c r="A51" s="3">
        <v>50</v>
      </c>
      <c r="B51" s="4">
        <v>54000</v>
      </c>
      <c r="C51" s="5" t="s">
        <v>56</v>
      </c>
      <c r="D51" s="5">
        <v>35</v>
      </c>
      <c r="E51" s="5" t="s">
        <v>50</v>
      </c>
      <c r="F51" s="5" t="s">
        <v>62</v>
      </c>
      <c r="G51" s="5" t="s">
        <v>52</v>
      </c>
      <c r="H51" s="5" t="s">
        <v>63</v>
      </c>
      <c r="I51" s="5" t="s">
        <v>52</v>
      </c>
      <c r="J51" s="5">
        <v>77</v>
      </c>
      <c r="K51" s="5">
        <v>70</v>
      </c>
      <c r="L51" s="5">
        <v>0</v>
      </c>
      <c r="M51" s="5">
        <v>10</v>
      </c>
      <c r="N51" s="5">
        <v>22</v>
      </c>
      <c r="O51" s="5">
        <v>2</v>
      </c>
      <c r="P51" s="5">
        <v>2</v>
      </c>
      <c r="Q51" s="5" t="s">
        <v>63</v>
      </c>
      <c r="R51" s="5" t="s">
        <v>52</v>
      </c>
      <c r="S51" s="6">
        <v>6.25</v>
      </c>
      <c r="T51" s="5" t="s">
        <v>53</v>
      </c>
      <c r="U51" s="5" t="s">
        <v>59</v>
      </c>
      <c r="V51" s="5" t="s">
        <v>59</v>
      </c>
    </row>
    <row r="52" spans="1:22" x14ac:dyDescent="0.25">
      <c r="A52" s="3">
        <v>51</v>
      </c>
      <c r="B52" s="4">
        <v>100583</v>
      </c>
      <c r="C52" s="5" t="s">
        <v>49</v>
      </c>
      <c r="D52" s="5">
        <v>49</v>
      </c>
      <c r="E52" s="5" t="s">
        <v>61</v>
      </c>
      <c r="F52" s="5" t="s">
        <v>66</v>
      </c>
      <c r="G52" s="5" t="s">
        <v>52</v>
      </c>
      <c r="H52" s="5" t="s">
        <v>52</v>
      </c>
      <c r="I52" s="5" t="s">
        <v>52</v>
      </c>
      <c r="J52" s="5">
        <v>70</v>
      </c>
      <c r="K52" s="5">
        <v>70</v>
      </c>
      <c r="L52" s="5">
        <v>50</v>
      </c>
      <c r="M52" s="5">
        <v>16</v>
      </c>
      <c r="N52" s="5">
        <v>5</v>
      </c>
      <c r="O52" s="5">
        <v>0</v>
      </c>
      <c r="P52" s="5">
        <v>2</v>
      </c>
      <c r="Q52" s="5" t="s">
        <v>63</v>
      </c>
      <c r="R52" s="5" t="s">
        <v>63</v>
      </c>
      <c r="S52" s="6">
        <v>0</v>
      </c>
      <c r="T52" s="5" t="s">
        <v>67</v>
      </c>
      <c r="U52" s="5" t="s">
        <v>59</v>
      </c>
      <c r="V52" s="5" t="s">
        <v>54</v>
      </c>
    </row>
    <row r="53" spans="1:22" x14ac:dyDescent="0.25">
      <c r="A53" s="3">
        <v>52</v>
      </c>
      <c r="B53" s="4">
        <v>98772</v>
      </c>
      <c r="C53" s="5" t="s">
        <v>49</v>
      </c>
      <c r="D53" s="5">
        <v>35</v>
      </c>
      <c r="E53" s="5" t="s">
        <v>72</v>
      </c>
      <c r="F53" s="5" t="s">
        <v>51</v>
      </c>
      <c r="G53" s="5" t="s">
        <v>63</v>
      </c>
      <c r="H53" s="5" t="s">
        <v>52</v>
      </c>
      <c r="I53" s="5" t="s">
        <v>63</v>
      </c>
      <c r="J53" s="5">
        <v>50</v>
      </c>
      <c r="K53" s="5">
        <v>0</v>
      </c>
      <c r="L53" s="5">
        <v>5</v>
      </c>
      <c r="M53" s="5">
        <v>51</v>
      </c>
      <c r="N53" s="5">
        <v>3</v>
      </c>
      <c r="O53" s="5">
        <v>0</v>
      </c>
      <c r="P53" s="5">
        <v>0.5</v>
      </c>
      <c r="Q53" s="5" t="s">
        <v>52</v>
      </c>
      <c r="R53" s="5" t="s">
        <v>52</v>
      </c>
      <c r="S53" s="6">
        <v>6</v>
      </c>
      <c r="T53" s="5" t="s">
        <v>65</v>
      </c>
      <c r="U53" s="5" t="s">
        <v>71</v>
      </c>
      <c r="V53" s="5" t="s">
        <v>59</v>
      </c>
    </row>
    <row r="54" spans="1:22" x14ac:dyDescent="0.25">
      <c r="A54" s="3">
        <v>53</v>
      </c>
      <c r="B54" s="4">
        <v>99991</v>
      </c>
      <c r="C54" s="5" t="s">
        <v>49</v>
      </c>
      <c r="D54" s="5">
        <v>44</v>
      </c>
      <c r="E54" s="5" t="s">
        <v>73</v>
      </c>
      <c r="F54" s="5" t="s">
        <v>66</v>
      </c>
      <c r="G54" s="5" t="s">
        <v>52</v>
      </c>
      <c r="H54" s="5" t="s">
        <v>52</v>
      </c>
      <c r="I54" s="5" t="s">
        <v>52</v>
      </c>
      <c r="J54" s="5">
        <v>58</v>
      </c>
      <c r="K54" s="5">
        <v>35</v>
      </c>
      <c r="L54" s="5">
        <v>5</v>
      </c>
      <c r="M54" s="5">
        <v>17</v>
      </c>
      <c r="N54" s="5">
        <v>1</v>
      </c>
      <c r="O54" s="5">
        <v>3</v>
      </c>
      <c r="P54" s="5">
        <v>1</v>
      </c>
      <c r="Q54" s="5" t="s">
        <v>52</v>
      </c>
      <c r="R54" s="5" t="s">
        <v>52</v>
      </c>
      <c r="S54" s="6">
        <v>0</v>
      </c>
      <c r="T54" s="5" t="s">
        <v>60</v>
      </c>
      <c r="U54" s="5" t="s">
        <v>54</v>
      </c>
      <c r="V54" s="5" t="s">
        <v>55</v>
      </c>
    </row>
    <row r="55" spans="1:22" x14ac:dyDescent="0.25">
      <c r="A55" s="3">
        <v>54</v>
      </c>
      <c r="B55" s="4">
        <v>51000</v>
      </c>
      <c r="C55" s="5" t="s">
        <v>49</v>
      </c>
      <c r="D55" s="5">
        <v>19</v>
      </c>
      <c r="E55" s="5" t="s">
        <v>61</v>
      </c>
      <c r="F55" s="5" t="s">
        <v>74</v>
      </c>
      <c r="G55" s="5" t="s">
        <v>63</v>
      </c>
      <c r="H55" s="5" t="s">
        <v>63</v>
      </c>
      <c r="I55" s="5" t="s">
        <v>52</v>
      </c>
      <c r="J55" s="5">
        <v>55</v>
      </c>
      <c r="K55" s="5">
        <v>35</v>
      </c>
      <c r="L55" s="5">
        <v>0</v>
      </c>
      <c r="M55" s="5">
        <v>22</v>
      </c>
      <c r="N55" s="5">
        <v>5</v>
      </c>
      <c r="O55" s="5">
        <v>1</v>
      </c>
      <c r="P55" s="5">
        <v>0.5</v>
      </c>
      <c r="Q55" s="5" t="s">
        <v>52</v>
      </c>
      <c r="R55" s="5" t="s">
        <v>52</v>
      </c>
      <c r="S55" s="6">
        <v>15</v>
      </c>
      <c r="T55" s="5" t="s">
        <v>53</v>
      </c>
      <c r="U55" s="5" t="s">
        <v>71</v>
      </c>
      <c r="V55" s="5" t="s">
        <v>55</v>
      </c>
    </row>
    <row r="56" spans="1:22" x14ac:dyDescent="0.25">
      <c r="A56" s="3">
        <v>55</v>
      </c>
      <c r="B56" s="4">
        <v>100146</v>
      </c>
      <c r="C56" s="5" t="s">
        <v>49</v>
      </c>
      <c r="D56" s="5">
        <v>39</v>
      </c>
      <c r="E56" s="5" t="s">
        <v>61</v>
      </c>
      <c r="F56" s="5" t="s">
        <v>58</v>
      </c>
      <c r="G56" s="5" t="s">
        <v>63</v>
      </c>
      <c r="H56" s="5" t="s">
        <v>52</v>
      </c>
      <c r="I56" s="5" t="s">
        <v>52</v>
      </c>
      <c r="J56" s="5">
        <v>49</v>
      </c>
      <c r="K56" s="5">
        <v>35</v>
      </c>
      <c r="L56" s="5">
        <v>15</v>
      </c>
      <c r="M56" s="5">
        <v>10</v>
      </c>
      <c r="N56" s="5">
        <v>6</v>
      </c>
      <c r="O56" s="5">
        <v>1</v>
      </c>
      <c r="P56" s="5">
        <v>0.5</v>
      </c>
      <c r="Q56" s="5" t="s">
        <v>63</v>
      </c>
      <c r="R56" s="5" t="s">
        <v>52</v>
      </c>
      <c r="S56" s="6">
        <v>8.75</v>
      </c>
      <c r="T56" s="5" t="s">
        <v>60</v>
      </c>
      <c r="U56" s="5" t="s">
        <v>54</v>
      </c>
      <c r="V56" s="5" t="s">
        <v>71</v>
      </c>
    </row>
    <row r="57" spans="1:22" x14ac:dyDescent="0.25">
      <c r="A57" s="3">
        <v>56</v>
      </c>
      <c r="B57" s="4">
        <v>95641</v>
      </c>
      <c r="C57" s="5" t="s">
        <v>56</v>
      </c>
      <c r="D57" s="5">
        <v>36</v>
      </c>
      <c r="E57" s="5" t="s">
        <v>73</v>
      </c>
      <c r="F57" s="5" t="s">
        <v>51</v>
      </c>
      <c r="G57" s="5" t="s">
        <v>52</v>
      </c>
      <c r="H57" s="5" t="s">
        <v>52</v>
      </c>
      <c r="I57" s="5" t="s">
        <v>52</v>
      </c>
      <c r="J57" s="5">
        <v>72</v>
      </c>
      <c r="K57" s="5">
        <v>70</v>
      </c>
      <c r="L57" s="5">
        <v>5</v>
      </c>
      <c r="M57" s="5">
        <v>17</v>
      </c>
      <c r="N57" s="5">
        <v>10</v>
      </c>
      <c r="O57" s="5">
        <v>3</v>
      </c>
      <c r="P57" s="5">
        <v>2.5</v>
      </c>
      <c r="Q57" s="5" t="s">
        <v>52</v>
      </c>
      <c r="R57" s="5" t="s">
        <v>52</v>
      </c>
      <c r="S57" s="6">
        <v>6.25</v>
      </c>
      <c r="T57" s="5" t="s">
        <v>53</v>
      </c>
      <c r="U57" s="5" t="s">
        <v>59</v>
      </c>
      <c r="V57" s="5" t="s">
        <v>54</v>
      </c>
    </row>
    <row r="58" spans="1:22" x14ac:dyDescent="0.25">
      <c r="A58" s="3">
        <v>57</v>
      </c>
      <c r="B58" s="4">
        <v>96757</v>
      </c>
      <c r="C58" s="5" t="s">
        <v>49</v>
      </c>
      <c r="D58" s="5">
        <v>37</v>
      </c>
      <c r="E58" s="5" t="s">
        <v>57</v>
      </c>
      <c r="F58" s="5" t="s">
        <v>75</v>
      </c>
      <c r="G58" s="5" t="s">
        <v>52</v>
      </c>
      <c r="H58" s="5" t="s">
        <v>52</v>
      </c>
      <c r="I58" s="5" t="s">
        <v>52</v>
      </c>
      <c r="J58" s="5">
        <v>62</v>
      </c>
      <c r="K58" s="5">
        <v>45</v>
      </c>
      <c r="L58" s="5">
        <v>40</v>
      </c>
      <c r="M58" s="5">
        <v>49</v>
      </c>
      <c r="N58" s="5">
        <v>9</v>
      </c>
      <c r="O58" s="5">
        <v>0</v>
      </c>
      <c r="P58" s="5">
        <v>1</v>
      </c>
      <c r="Q58" s="5" t="s">
        <v>63</v>
      </c>
      <c r="R58" s="5" t="s">
        <v>63</v>
      </c>
      <c r="S58" s="6">
        <v>0</v>
      </c>
      <c r="T58" s="5" t="s">
        <v>60</v>
      </c>
      <c r="U58" s="5" t="s">
        <v>54</v>
      </c>
      <c r="V58" s="5" t="s">
        <v>55</v>
      </c>
    </row>
    <row r="59" spans="1:22" x14ac:dyDescent="0.25">
      <c r="A59" s="3">
        <v>58</v>
      </c>
      <c r="B59" s="4">
        <v>97485</v>
      </c>
      <c r="C59" s="5" t="s">
        <v>49</v>
      </c>
      <c r="D59" s="5">
        <v>34</v>
      </c>
      <c r="E59" s="5" t="s">
        <v>57</v>
      </c>
      <c r="F59" s="5" t="s">
        <v>64</v>
      </c>
      <c r="G59" s="5" t="s">
        <v>63</v>
      </c>
      <c r="H59" s="5" t="s">
        <v>52</v>
      </c>
      <c r="I59" s="5" t="s">
        <v>63</v>
      </c>
      <c r="J59" s="5">
        <v>50</v>
      </c>
      <c r="K59" s="5">
        <v>0</v>
      </c>
      <c r="L59" s="5">
        <v>50</v>
      </c>
      <c r="M59" s="5">
        <v>20</v>
      </c>
      <c r="N59" s="5">
        <v>5</v>
      </c>
      <c r="O59" s="5">
        <v>2</v>
      </c>
      <c r="P59" s="5">
        <v>0.5</v>
      </c>
      <c r="Q59" s="5" t="s">
        <v>63</v>
      </c>
      <c r="R59" s="5" t="s">
        <v>52</v>
      </c>
      <c r="S59" s="6">
        <v>2.5</v>
      </c>
      <c r="T59" s="5" t="s">
        <v>82</v>
      </c>
      <c r="U59" s="5" t="s">
        <v>59</v>
      </c>
      <c r="V59" s="5" t="s">
        <v>59</v>
      </c>
    </row>
    <row r="60" spans="1:22" x14ac:dyDescent="0.25">
      <c r="A60" s="3">
        <v>59</v>
      </c>
      <c r="B60" s="4">
        <v>97864</v>
      </c>
      <c r="C60" s="5" t="s">
        <v>49</v>
      </c>
      <c r="D60" s="5">
        <v>52</v>
      </c>
      <c r="E60" s="5" t="s">
        <v>68</v>
      </c>
      <c r="F60" s="5" t="s">
        <v>66</v>
      </c>
      <c r="G60" s="5" t="s">
        <v>52</v>
      </c>
      <c r="H60" s="5" t="s">
        <v>52</v>
      </c>
      <c r="I60" s="5" t="s">
        <v>52</v>
      </c>
      <c r="J60" s="5">
        <v>86</v>
      </c>
      <c r="K60" s="5">
        <v>70</v>
      </c>
      <c r="L60" s="5">
        <v>10</v>
      </c>
      <c r="M60" s="5">
        <v>57</v>
      </c>
      <c r="N60" s="5">
        <v>11</v>
      </c>
      <c r="O60" s="5">
        <v>2</v>
      </c>
      <c r="P60" s="5">
        <v>2.5</v>
      </c>
      <c r="Q60" s="5" t="s">
        <v>63</v>
      </c>
      <c r="R60" s="5" t="s">
        <v>52</v>
      </c>
      <c r="S60" s="6">
        <v>0</v>
      </c>
      <c r="T60" s="5" t="s">
        <v>53</v>
      </c>
      <c r="U60" s="5" t="s">
        <v>59</v>
      </c>
      <c r="V60" s="5" t="s">
        <v>59</v>
      </c>
    </row>
    <row r="61" spans="1:22" x14ac:dyDescent="0.25">
      <c r="A61" s="3">
        <v>60</v>
      </c>
      <c r="B61" s="4">
        <v>101595</v>
      </c>
      <c r="C61" s="5" t="s">
        <v>49</v>
      </c>
      <c r="D61" s="5">
        <v>45</v>
      </c>
      <c r="E61" s="5" t="s">
        <v>84</v>
      </c>
      <c r="F61" s="5" t="s">
        <v>64</v>
      </c>
      <c r="G61" s="5" t="s">
        <v>63</v>
      </c>
      <c r="H61" s="5" t="s">
        <v>52</v>
      </c>
      <c r="I61" s="5" t="s">
        <v>52</v>
      </c>
      <c r="J61" s="5">
        <v>100</v>
      </c>
      <c r="K61" s="5">
        <v>95</v>
      </c>
      <c r="L61" s="5">
        <v>15</v>
      </c>
      <c r="M61" s="5">
        <v>23</v>
      </c>
      <c r="N61" s="5">
        <v>24</v>
      </c>
      <c r="O61" s="5">
        <v>3</v>
      </c>
      <c r="P61" s="5">
        <v>3</v>
      </c>
      <c r="Q61" s="5" t="s">
        <v>63</v>
      </c>
      <c r="R61" s="5" t="s">
        <v>52</v>
      </c>
      <c r="S61" s="6">
        <v>2.5</v>
      </c>
      <c r="T61" s="5" t="s">
        <v>53</v>
      </c>
      <c r="U61" s="5" t="s">
        <v>59</v>
      </c>
      <c r="V61" s="5" t="s">
        <v>54</v>
      </c>
    </row>
    <row r="62" spans="1:22" x14ac:dyDescent="0.25">
      <c r="A62" s="3">
        <v>61</v>
      </c>
      <c r="B62" s="4">
        <v>103265</v>
      </c>
      <c r="C62" s="5" t="s">
        <v>56</v>
      </c>
      <c r="D62" s="5">
        <v>53</v>
      </c>
      <c r="E62" s="5" t="s">
        <v>50</v>
      </c>
      <c r="F62" s="5" t="s">
        <v>66</v>
      </c>
      <c r="G62" s="5" t="s">
        <v>52</v>
      </c>
      <c r="H62" s="5" t="s">
        <v>52</v>
      </c>
      <c r="I62" s="5" t="s">
        <v>52</v>
      </c>
      <c r="J62" s="5">
        <v>78</v>
      </c>
      <c r="K62" s="5">
        <v>55</v>
      </c>
      <c r="L62" s="5">
        <v>35</v>
      </c>
      <c r="M62" s="5">
        <v>39</v>
      </c>
      <c r="N62" s="5">
        <v>18</v>
      </c>
      <c r="O62" s="5">
        <v>3</v>
      </c>
      <c r="P62" s="5">
        <v>1.5</v>
      </c>
      <c r="Q62" s="5" t="s">
        <v>63</v>
      </c>
      <c r="R62" s="5" t="s">
        <v>63</v>
      </c>
      <c r="S62" s="6">
        <v>0</v>
      </c>
      <c r="T62" s="5" t="s">
        <v>60</v>
      </c>
      <c r="U62" s="5" t="s">
        <v>54</v>
      </c>
      <c r="V62" s="5" t="s">
        <v>59</v>
      </c>
    </row>
    <row r="63" spans="1:22" x14ac:dyDescent="0.25">
      <c r="A63" s="3">
        <v>62</v>
      </c>
      <c r="B63" s="4">
        <v>156225</v>
      </c>
      <c r="C63" s="5" t="s">
        <v>49</v>
      </c>
      <c r="D63" s="5">
        <v>44</v>
      </c>
      <c r="E63" s="5" t="s">
        <v>61</v>
      </c>
      <c r="F63" s="5" t="s">
        <v>66</v>
      </c>
      <c r="G63" s="5" t="s">
        <v>52</v>
      </c>
      <c r="H63" s="5" t="s">
        <v>52</v>
      </c>
      <c r="I63" s="5" t="s">
        <v>52</v>
      </c>
      <c r="J63" s="3">
        <v>71</v>
      </c>
      <c r="K63" s="5">
        <v>70</v>
      </c>
      <c r="L63" s="5">
        <v>15</v>
      </c>
      <c r="M63" s="5">
        <v>12</v>
      </c>
      <c r="N63" s="5">
        <v>16</v>
      </c>
      <c r="O63" s="5">
        <v>0</v>
      </c>
      <c r="P63" s="5">
        <v>2.5</v>
      </c>
      <c r="Q63" s="5" t="s">
        <v>52</v>
      </c>
      <c r="R63" s="5" t="s">
        <v>63</v>
      </c>
      <c r="S63" s="6">
        <v>0</v>
      </c>
      <c r="T63" s="5" t="s">
        <v>53</v>
      </c>
      <c r="U63" s="5" t="s">
        <v>54</v>
      </c>
      <c r="V63" s="5" t="s">
        <v>54</v>
      </c>
    </row>
    <row r="64" spans="1:22" x14ac:dyDescent="0.25">
      <c r="A64" s="3">
        <v>63</v>
      </c>
      <c r="B64" s="4">
        <v>125000</v>
      </c>
      <c r="C64" s="5" t="s">
        <v>49</v>
      </c>
      <c r="D64" s="5">
        <v>55</v>
      </c>
      <c r="E64" s="5" t="s">
        <v>73</v>
      </c>
      <c r="F64" s="5" t="s">
        <v>85</v>
      </c>
      <c r="G64" s="5" t="s">
        <v>63</v>
      </c>
      <c r="H64" s="5" t="s">
        <v>52</v>
      </c>
      <c r="I64" s="5" t="s">
        <v>52</v>
      </c>
      <c r="J64" s="3">
        <v>46</v>
      </c>
      <c r="K64" s="5">
        <v>45</v>
      </c>
      <c r="L64" s="5">
        <v>5</v>
      </c>
      <c r="M64" s="5">
        <v>6</v>
      </c>
      <c r="N64" s="5">
        <v>16</v>
      </c>
      <c r="O64" s="5">
        <v>1</v>
      </c>
      <c r="P64" s="5">
        <v>1</v>
      </c>
      <c r="Q64" s="5" t="s">
        <v>63</v>
      </c>
      <c r="R64" s="5" t="s">
        <v>52</v>
      </c>
      <c r="S64" s="6">
        <v>3.75</v>
      </c>
      <c r="T64" s="5" t="s">
        <v>53</v>
      </c>
      <c r="U64" s="5" t="s">
        <v>71</v>
      </c>
      <c r="V64" s="5" t="s">
        <v>54</v>
      </c>
    </row>
    <row r="65" spans="1:22" x14ac:dyDescent="0.25">
      <c r="A65" s="3">
        <v>64</v>
      </c>
      <c r="B65" s="4">
        <v>45000</v>
      </c>
      <c r="C65" s="5" t="s">
        <v>56</v>
      </c>
      <c r="D65" s="5">
        <v>38</v>
      </c>
      <c r="E65" s="5" t="s">
        <v>57</v>
      </c>
      <c r="F65" s="5" t="s">
        <v>83</v>
      </c>
      <c r="G65" s="5" t="s">
        <v>52</v>
      </c>
      <c r="H65" s="5" t="s">
        <v>52</v>
      </c>
      <c r="I65" s="5" t="s">
        <v>52</v>
      </c>
      <c r="J65" s="5">
        <v>83</v>
      </c>
      <c r="K65" s="5">
        <v>70</v>
      </c>
      <c r="L65" s="5">
        <v>0</v>
      </c>
      <c r="M65" s="5">
        <v>59</v>
      </c>
      <c r="N65" s="5">
        <v>19</v>
      </c>
      <c r="O65" s="5">
        <v>3</v>
      </c>
      <c r="P65" s="5">
        <v>2.5</v>
      </c>
      <c r="Q65" s="5" t="s">
        <v>63</v>
      </c>
      <c r="R65" s="5" t="s">
        <v>52</v>
      </c>
      <c r="S65" s="6">
        <v>0</v>
      </c>
      <c r="T65" s="5" t="s">
        <v>53</v>
      </c>
      <c r="U65" s="5" t="s">
        <v>55</v>
      </c>
      <c r="V65" s="5" t="s">
        <v>59</v>
      </c>
    </row>
    <row r="66" spans="1:22" x14ac:dyDescent="0.25">
      <c r="A66" s="3">
        <v>65</v>
      </c>
      <c r="B66" s="4">
        <v>100361</v>
      </c>
      <c r="C66" s="5" t="s">
        <v>49</v>
      </c>
      <c r="D66" s="5">
        <v>26</v>
      </c>
      <c r="E66" s="5" t="s">
        <v>68</v>
      </c>
      <c r="F66" s="5" t="s">
        <v>64</v>
      </c>
      <c r="G66" s="5" t="s">
        <v>52</v>
      </c>
      <c r="H66" s="5" t="s">
        <v>52</v>
      </c>
      <c r="I66" s="5" t="s">
        <v>52</v>
      </c>
      <c r="J66" s="5">
        <v>11</v>
      </c>
      <c r="K66" s="5">
        <v>0</v>
      </c>
      <c r="L66" s="5">
        <v>10</v>
      </c>
      <c r="M66" s="5">
        <v>5</v>
      </c>
      <c r="N66" s="5">
        <v>2</v>
      </c>
      <c r="O66" s="5">
        <v>0</v>
      </c>
      <c r="P66" s="5">
        <v>0</v>
      </c>
      <c r="Q66" s="5" t="s">
        <v>52</v>
      </c>
      <c r="R66" s="5" t="s">
        <v>63</v>
      </c>
      <c r="S66" s="6">
        <v>0</v>
      </c>
      <c r="T66" s="3" t="s">
        <v>60</v>
      </c>
      <c r="U66" s="5" t="s">
        <v>59</v>
      </c>
      <c r="V66" s="5" t="s">
        <v>54</v>
      </c>
    </row>
    <row r="67" spans="1:22" x14ac:dyDescent="0.25">
      <c r="A67" s="3">
        <v>66</v>
      </c>
      <c r="B67" s="4">
        <v>101928</v>
      </c>
      <c r="C67" s="5" t="s">
        <v>49</v>
      </c>
      <c r="D67" s="5">
        <v>42</v>
      </c>
      <c r="E67" s="5" t="s">
        <v>50</v>
      </c>
      <c r="F67" s="5" t="s">
        <v>66</v>
      </c>
      <c r="G67" s="5" t="s">
        <v>52</v>
      </c>
      <c r="H67" s="5" t="s">
        <v>52</v>
      </c>
      <c r="I67" s="5" t="s">
        <v>63</v>
      </c>
      <c r="J67" s="5">
        <v>40</v>
      </c>
      <c r="K67" s="5">
        <v>0</v>
      </c>
      <c r="L67" s="5">
        <v>35</v>
      </c>
      <c r="M67" s="5">
        <v>22</v>
      </c>
      <c r="N67" s="5">
        <v>14</v>
      </c>
      <c r="O67" s="5">
        <v>1</v>
      </c>
      <c r="P67" s="5">
        <v>0.5</v>
      </c>
      <c r="Q67" s="5" t="s">
        <v>52</v>
      </c>
      <c r="R67" s="5" t="s">
        <v>52</v>
      </c>
      <c r="S67" s="6">
        <v>8.75</v>
      </c>
      <c r="T67" s="5" t="s">
        <v>70</v>
      </c>
      <c r="U67" s="5" t="s">
        <v>54</v>
      </c>
      <c r="V67" s="5" t="s">
        <v>71</v>
      </c>
    </row>
    <row r="68" spans="1:22" x14ac:dyDescent="0.25">
      <c r="A68" s="3">
        <v>67</v>
      </c>
      <c r="B68" s="4">
        <v>68900</v>
      </c>
      <c r="C68" s="5" t="s">
        <v>49</v>
      </c>
      <c r="D68" s="5">
        <v>18</v>
      </c>
      <c r="E68" s="5" t="s">
        <v>50</v>
      </c>
      <c r="F68" s="5" t="s">
        <v>58</v>
      </c>
      <c r="G68" s="5" t="s">
        <v>52</v>
      </c>
      <c r="H68" s="5" t="s">
        <v>52</v>
      </c>
      <c r="I68" s="5" t="s">
        <v>52</v>
      </c>
      <c r="J68" s="5">
        <v>72</v>
      </c>
      <c r="K68" s="5">
        <v>70</v>
      </c>
      <c r="L68" s="5">
        <v>0</v>
      </c>
      <c r="M68" s="5">
        <v>19</v>
      </c>
      <c r="N68" s="5">
        <v>18</v>
      </c>
      <c r="O68" s="5">
        <v>2</v>
      </c>
      <c r="P68" s="5">
        <v>2</v>
      </c>
      <c r="Q68" s="5" t="s">
        <v>63</v>
      </c>
      <c r="R68" s="5" t="s">
        <v>52</v>
      </c>
      <c r="S68" s="6">
        <v>25</v>
      </c>
      <c r="T68" s="5" t="s">
        <v>53</v>
      </c>
      <c r="U68" s="5" t="s">
        <v>54</v>
      </c>
      <c r="V68" s="5" t="s">
        <v>54</v>
      </c>
    </row>
    <row r="69" spans="1:22" x14ac:dyDescent="0.25">
      <c r="A69" s="3">
        <v>68</v>
      </c>
      <c r="B69" s="4">
        <v>100200</v>
      </c>
      <c r="C69" s="5" t="s">
        <v>49</v>
      </c>
      <c r="D69" s="5">
        <v>35</v>
      </c>
      <c r="E69" s="5" t="s">
        <v>57</v>
      </c>
      <c r="F69" s="5" t="s">
        <v>66</v>
      </c>
      <c r="G69" s="5" t="s">
        <v>52</v>
      </c>
      <c r="H69" s="5" t="s">
        <v>52</v>
      </c>
      <c r="I69" s="5" t="s">
        <v>52</v>
      </c>
      <c r="J69" s="5">
        <v>85</v>
      </c>
      <c r="K69" s="5">
        <v>70</v>
      </c>
      <c r="L69" s="5">
        <v>35</v>
      </c>
      <c r="M69" s="5">
        <v>18</v>
      </c>
      <c r="N69" s="5">
        <v>16</v>
      </c>
      <c r="O69" s="5">
        <v>0</v>
      </c>
      <c r="P69" s="5">
        <v>2.5</v>
      </c>
      <c r="Q69" s="5" t="s">
        <v>52</v>
      </c>
      <c r="R69" s="5" t="s">
        <v>63</v>
      </c>
      <c r="S69" s="6">
        <v>0</v>
      </c>
      <c r="T69" s="5" t="s">
        <v>70</v>
      </c>
      <c r="U69" s="5" t="s">
        <v>54</v>
      </c>
      <c r="V69" s="5" t="s">
        <v>59</v>
      </c>
    </row>
    <row r="70" spans="1:22" x14ac:dyDescent="0.25">
      <c r="A70" s="3">
        <v>69</v>
      </c>
      <c r="B70" s="4">
        <v>101722</v>
      </c>
      <c r="C70" s="5" t="s">
        <v>56</v>
      </c>
      <c r="D70" s="5">
        <v>35</v>
      </c>
      <c r="E70" s="5" t="s">
        <v>50</v>
      </c>
      <c r="F70" s="5" t="s">
        <v>58</v>
      </c>
      <c r="G70" s="5" t="s">
        <v>52</v>
      </c>
      <c r="H70" s="5" t="s">
        <v>52</v>
      </c>
      <c r="I70" s="5" t="s">
        <v>52</v>
      </c>
      <c r="J70" s="5">
        <v>79</v>
      </c>
      <c r="K70" s="5">
        <v>55</v>
      </c>
      <c r="L70" s="5">
        <v>35</v>
      </c>
      <c r="M70" s="5">
        <v>53</v>
      </c>
      <c r="N70" s="5">
        <v>15</v>
      </c>
      <c r="O70" s="5">
        <v>1</v>
      </c>
      <c r="P70" s="5">
        <v>1.5</v>
      </c>
      <c r="Q70" s="5" t="s">
        <v>52</v>
      </c>
      <c r="R70" s="5" t="s">
        <v>52</v>
      </c>
      <c r="S70" s="6">
        <v>3.75</v>
      </c>
      <c r="T70" s="5" t="s">
        <v>53</v>
      </c>
      <c r="U70" s="5" t="s">
        <v>59</v>
      </c>
      <c r="V70" s="5" t="s">
        <v>59</v>
      </c>
    </row>
    <row r="71" spans="1:22" x14ac:dyDescent="0.25">
      <c r="A71" s="3">
        <v>70</v>
      </c>
      <c r="B71" s="4">
        <v>250000</v>
      </c>
      <c r="C71" s="5" t="s">
        <v>49</v>
      </c>
      <c r="D71" s="5">
        <v>35</v>
      </c>
      <c r="E71" s="5" t="s">
        <v>61</v>
      </c>
      <c r="F71" s="5" t="s">
        <v>66</v>
      </c>
      <c r="G71" s="5" t="s">
        <v>52</v>
      </c>
      <c r="H71" s="5" t="s">
        <v>52</v>
      </c>
      <c r="I71" s="5" t="s">
        <v>52</v>
      </c>
      <c r="J71" s="5">
        <v>65</v>
      </c>
      <c r="K71" s="5">
        <v>45</v>
      </c>
      <c r="L71" s="5">
        <v>40</v>
      </c>
      <c r="M71" s="5">
        <v>14</v>
      </c>
      <c r="N71" s="5">
        <v>5</v>
      </c>
      <c r="O71" s="5">
        <v>0</v>
      </c>
      <c r="P71" s="5">
        <v>1.5</v>
      </c>
      <c r="Q71" s="5" t="s">
        <v>52</v>
      </c>
      <c r="R71" s="5" t="s">
        <v>63</v>
      </c>
      <c r="S71" s="6">
        <v>0</v>
      </c>
      <c r="T71" s="5" t="s">
        <v>65</v>
      </c>
      <c r="U71" s="5" t="s">
        <v>54</v>
      </c>
      <c r="V71" s="5" t="s">
        <v>59</v>
      </c>
    </row>
    <row r="72" spans="1:22" x14ac:dyDescent="0.25">
      <c r="A72" s="3">
        <v>71</v>
      </c>
      <c r="B72" s="4">
        <v>86000</v>
      </c>
      <c r="C72" s="5" t="s">
        <v>56</v>
      </c>
      <c r="D72" s="5">
        <v>28</v>
      </c>
      <c r="E72" s="5" t="s">
        <v>50</v>
      </c>
      <c r="F72" s="5" t="s">
        <v>51</v>
      </c>
      <c r="G72" s="5" t="s">
        <v>52</v>
      </c>
      <c r="H72" s="5" t="s">
        <v>52</v>
      </c>
      <c r="I72" s="5" t="s">
        <v>52</v>
      </c>
      <c r="J72" s="3">
        <v>87</v>
      </c>
      <c r="K72" s="5">
        <v>70</v>
      </c>
      <c r="L72" s="5">
        <v>15</v>
      </c>
      <c r="M72" s="5">
        <v>14</v>
      </c>
      <c r="N72" s="5">
        <v>22</v>
      </c>
      <c r="O72" s="5">
        <v>1</v>
      </c>
      <c r="P72" s="5">
        <v>1.5</v>
      </c>
      <c r="Q72" s="5" t="s">
        <v>63</v>
      </c>
      <c r="R72" s="5" t="s">
        <v>52</v>
      </c>
      <c r="S72" s="6">
        <v>31.25</v>
      </c>
      <c r="T72" s="5" t="s">
        <v>65</v>
      </c>
      <c r="U72" s="5" t="s">
        <v>59</v>
      </c>
      <c r="V72" s="5" t="s">
        <v>54</v>
      </c>
    </row>
    <row r="73" spans="1:22" x14ac:dyDescent="0.25">
      <c r="A73" s="3">
        <v>72</v>
      </c>
      <c r="B73" s="4">
        <v>160000</v>
      </c>
      <c r="C73" s="5" t="s">
        <v>56</v>
      </c>
      <c r="D73" s="5">
        <v>56</v>
      </c>
      <c r="E73" s="5" t="s">
        <v>73</v>
      </c>
      <c r="F73" s="5" t="s">
        <v>80</v>
      </c>
      <c r="G73" s="5" t="s">
        <v>63</v>
      </c>
      <c r="H73" s="5" t="s">
        <v>52</v>
      </c>
      <c r="I73" s="5" t="s">
        <v>52</v>
      </c>
      <c r="J73" s="5">
        <v>70</v>
      </c>
      <c r="K73" s="5">
        <v>70</v>
      </c>
      <c r="L73" s="5">
        <v>35</v>
      </c>
      <c r="M73" s="5">
        <v>4</v>
      </c>
      <c r="N73" s="5">
        <v>25</v>
      </c>
      <c r="O73" s="5">
        <v>2</v>
      </c>
      <c r="P73" s="5">
        <v>1.5</v>
      </c>
      <c r="Q73" s="5" t="s">
        <v>63</v>
      </c>
      <c r="R73" s="5" t="s">
        <v>52</v>
      </c>
      <c r="S73" s="6">
        <v>0</v>
      </c>
      <c r="T73" s="5" t="s">
        <v>82</v>
      </c>
      <c r="U73" s="5" t="s">
        <v>59</v>
      </c>
      <c r="V73" s="5" t="s">
        <v>59</v>
      </c>
    </row>
    <row r="74" spans="1:22" x14ac:dyDescent="0.25">
      <c r="A74" s="3">
        <v>73</v>
      </c>
      <c r="B74" s="4">
        <v>97832</v>
      </c>
      <c r="C74" s="5" t="s">
        <v>49</v>
      </c>
      <c r="D74" s="5">
        <v>40</v>
      </c>
      <c r="E74" s="5" t="s">
        <v>57</v>
      </c>
      <c r="F74" s="5" t="s">
        <v>64</v>
      </c>
      <c r="G74" s="5" t="s">
        <v>63</v>
      </c>
      <c r="H74" s="5" t="s">
        <v>52</v>
      </c>
      <c r="I74" s="5" t="s">
        <v>52</v>
      </c>
      <c r="J74" s="5">
        <v>82</v>
      </c>
      <c r="K74" s="5">
        <v>70</v>
      </c>
      <c r="L74" s="5">
        <v>50</v>
      </c>
      <c r="M74" s="5">
        <v>48</v>
      </c>
      <c r="N74" s="5">
        <v>9</v>
      </c>
      <c r="O74" s="5">
        <v>0</v>
      </c>
      <c r="P74" s="5">
        <v>2.5</v>
      </c>
      <c r="Q74" s="5" t="s">
        <v>63</v>
      </c>
      <c r="R74" s="5" t="s">
        <v>52</v>
      </c>
      <c r="S74" s="6">
        <v>0</v>
      </c>
      <c r="T74" s="5" t="s">
        <v>53</v>
      </c>
      <c r="U74" s="5" t="s">
        <v>59</v>
      </c>
      <c r="V74" s="5" t="s">
        <v>71</v>
      </c>
    </row>
    <row r="75" spans="1:22" x14ac:dyDescent="0.25">
      <c r="A75" s="3">
        <v>74</v>
      </c>
      <c r="B75" s="4">
        <v>98864</v>
      </c>
      <c r="C75" s="5" t="s">
        <v>56</v>
      </c>
      <c r="D75" s="5">
        <v>27</v>
      </c>
      <c r="E75" s="5" t="s">
        <v>61</v>
      </c>
      <c r="F75" s="5" t="s">
        <v>74</v>
      </c>
      <c r="G75" s="5" t="s">
        <v>52</v>
      </c>
      <c r="H75" s="5" t="s">
        <v>63</v>
      </c>
      <c r="I75" s="5" t="s">
        <v>52</v>
      </c>
      <c r="J75" s="5">
        <v>74</v>
      </c>
      <c r="K75" s="5">
        <v>70</v>
      </c>
      <c r="L75" s="5">
        <v>0</v>
      </c>
      <c r="M75" s="5">
        <v>23</v>
      </c>
      <c r="N75" s="5">
        <v>4</v>
      </c>
      <c r="O75" s="5">
        <v>0</v>
      </c>
      <c r="P75" s="5">
        <v>2.5</v>
      </c>
      <c r="Q75" s="5" t="s">
        <v>63</v>
      </c>
      <c r="R75" s="5" t="s">
        <v>52</v>
      </c>
      <c r="S75" s="6">
        <v>18.75</v>
      </c>
      <c r="T75" s="5" t="s">
        <v>53</v>
      </c>
      <c r="U75" s="5" t="s">
        <v>54</v>
      </c>
      <c r="V75" s="5" t="s">
        <v>54</v>
      </c>
    </row>
    <row r="76" spans="1:22" x14ac:dyDescent="0.25">
      <c r="A76" s="3">
        <v>75</v>
      </c>
      <c r="B76" s="4">
        <v>225000</v>
      </c>
      <c r="C76" s="5" t="s">
        <v>49</v>
      </c>
      <c r="D76" s="5">
        <v>40</v>
      </c>
      <c r="E76" s="5" t="s">
        <v>68</v>
      </c>
      <c r="F76" s="5" t="s">
        <v>75</v>
      </c>
      <c r="G76" s="5" t="s">
        <v>52</v>
      </c>
      <c r="H76" s="5" t="s">
        <v>63</v>
      </c>
      <c r="I76" s="5" t="s">
        <v>63</v>
      </c>
      <c r="J76" s="5">
        <v>50</v>
      </c>
      <c r="K76" s="5">
        <v>0</v>
      </c>
      <c r="L76" s="5">
        <v>15</v>
      </c>
      <c r="M76" s="5">
        <v>24</v>
      </c>
      <c r="N76" s="5">
        <v>5</v>
      </c>
      <c r="O76" s="5">
        <v>0</v>
      </c>
      <c r="P76" s="5">
        <v>0.5</v>
      </c>
      <c r="Q76" s="5" t="s">
        <v>52</v>
      </c>
      <c r="R76" s="5" t="s">
        <v>63</v>
      </c>
      <c r="S76" s="6">
        <v>0</v>
      </c>
      <c r="T76" s="5" t="s">
        <v>70</v>
      </c>
      <c r="U76" s="5" t="s">
        <v>54</v>
      </c>
      <c r="V76" s="5" t="s">
        <v>54</v>
      </c>
    </row>
    <row r="77" spans="1:22" x14ac:dyDescent="0.25">
      <c r="A77" s="3">
        <v>76</v>
      </c>
      <c r="B77" s="4">
        <v>63450</v>
      </c>
      <c r="C77" s="5" t="s">
        <v>56</v>
      </c>
      <c r="D77" s="5">
        <v>19</v>
      </c>
      <c r="E77" s="5" t="s">
        <v>57</v>
      </c>
      <c r="F77" s="5" t="s">
        <v>62</v>
      </c>
      <c r="G77" s="5" t="s">
        <v>52</v>
      </c>
      <c r="H77" s="5" t="s">
        <v>52</v>
      </c>
      <c r="I77" s="5" t="s">
        <v>52</v>
      </c>
      <c r="J77" s="5">
        <v>25</v>
      </c>
      <c r="K77" s="5">
        <v>0</v>
      </c>
      <c r="L77" s="5">
        <v>0</v>
      </c>
      <c r="M77" s="5">
        <v>1</v>
      </c>
      <c r="N77" s="5">
        <v>14</v>
      </c>
      <c r="O77" s="5">
        <v>0</v>
      </c>
      <c r="P77" s="5">
        <v>0.1</v>
      </c>
      <c r="Q77" s="5" t="s">
        <v>63</v>
      </c>
      <c r="R77" s="5" t="s">
        <v>52</v>
      </c>
      <c r="S77" s="6">
        <v>5</v>
      </c>
      <c r="T77" s="5" t="s">
        <v>65</v>
      </c>
      <c r="U77" s="5" t="s">
        <v>59</v>
      </c>
      <c r="V77" s="5" t="s">
        <v>54</v>
      </c>
    </row>
    <row r="78" spans="1:22" x14ac:dyDescent="0.25">
      <c r="A78" s="3">
        <v>77</v>
      </c>
      <c r="B78" s="4">
        <v>42000</v>
      </c>
      <c r="C78" s="5" t="s">
        <v>49</v>
      </c>
      <c r="D78" s="5">
        <v>32</v>
      </c>
      <c r="E78" s="5" t="s">
        <v>57</v>
      </c>
      <c r="F78" s="5" t="s">
        <v>83</v>
      </c>
      <c r="G78" s="5" t="s">
        <v>52</v>
      </c>
      <c r="H78" s="5" t="s">
        <v>52</v>
      </c>
      <c r="I78" s="5" t="s">
        <v>63</v>
      </c>
      <c r="J78" s="5">
        <v>50</v>
      </c>
      <c r="K78" s="5">
        <v>0</v>
      </c>
      <c r="L78" s="5">
        <v>0</v>
      </c>
      <c r="M78" s="5">
        <v>42</v>
      </c>
      <c r="N78" s="5">
        <v>23</v>
      </c>
      <c r="O78" s="5">
        <v>0</v>
      </c>
      <c r="P78" s="5">
        <v>0.5</v>
      </c>
      <c r="Q78" s="5" t="s">
        <v>63</v>
      </c>
      <c r="R78" s="5" t="s">
        <v>52</v>
      </c>
      <c r="S78" s="6">
        <v>0</v>
      </c>
      <c r="T78" s="5" t="s">
        <v>53</v>
      </c>
      <c r="U78" s="5" t="s">
        <v>59</v>
      </c>
      <c r="V78" s="5" t="s">
        <v>54</v>
      </c>
    </row>
    <row r="79" spans="1:22" x14ac:dyDescent="0.25">
      <c r="A79" s="3">
        <v>78</v>
      </c>
      <c r="B79" s="4">
        <v>102420</v>
      </c>
      <c r="C79" s="5" t="s">
        <v>49</v>
      </c>
      <c r="D79" s="5">
        <v>55</v>
      </c>
      <c r="E79" s="5" t="s">
        <v>72</v>
      </c>
      <c r="F79" s="5" t="s">
        <v>66</v>
      </c>
      <c r="G79" s="5" t="s">
        <v>52</v>
      </c>
      <c r="H79" s="5" t="s">
        <v>52</v>
      </c>
      <c r="I79" s="5" t="s">
        <v>52</v>
      </c>
      <c r="J79" s="3">
        <v>45</v>
      </c>
      <c r="K79" s="5">
        <v>35</v>
      </c>
      <c r="L79" s="5">
        <v>15</v>
      </c>
      <c r="M79" s="5">
        <v>14</v>
      </c>
      <c r="N79" s="5">
        <v>4</v>
      </c>
      <c r="O79" s="5">
        <v>0</v>
      </c>
      <c r="P79" s="5">
        <v>0.5</v>
      </c>
      <c r="Q79" s="5" t="s">
        <v>52</v>
      </c>
      <c r="R79" s="5" t="s">
        <v>63</v>
      </c>
      <c r="S79" s="6">
        <v>0</v>
      </c>
      <c r="T79" s="5" t="s">
        <v>70</v>
      </c>
      <c r="U79" s="5" t="s">
        <v>59</v>
      </c>
      <c r="V79" s="5" t="s">
        <v>54</v>
      </c>
    </row>
    <row r="80" spans="1:22" x14ac:dyDescent="0.25">
      <c r="A80" s="3">
        <v>79</v>
      </c>
      <c r="B80" s="4">
        <v>100150</v>
      </c>
      <c r="C80" s="5" t="s">
        <v>56</v>
      </c>
      <c r="D80" s="5">
        <v>39</v>
      </c>
      <c r="E80" s="5" t="s">
        <v>73</v>
      </c>
      <c r="F80" s="5" t="s">
        <v>58</v>
      </c>
      <c r="G80" s="5" t="s">
        <v>52</v>
      </c>
      <c r="H80" s="5" t="s">
        <v>52</v>
      </c>
      <c r="I80" s="5" t="s">
        <v>52</v>
      </c>
      <c r="J80" s="5">
        <v>95</v>
      </c>
      <c r="K80" s="5">
        <v>95</v>
      </c>
      <c r="L80" s="5">
        <v>50</v>
      </c>
      <c r="M80" s="5">
        <v>29</v>
      </c>
      <c r="N80" s="5">
        <v>9</v>
      </c>
      <c r="O80" s="5">
        <v>0</v>
      </c>
      <c r="P80" s="5">
        <v>2.5</v>
      </c>
      <c r="Q80" s="5" t="s">
        <v>52</v>
      </c>
      <c r="R80" s="5" t="s">
        <v>52</v>
      </c>
      <c r="S80" s="6">
        <v>0</v>
      </c>
      <c r="T80" s="5" t="s">
        <v>65</v>
      </c>
      <c r="U80" s="5" t="s">
        <v>54</v>
      </c>
      <c r="V80" s="5" t="s">
        <v>59</v>
      </c>
    </row>
    <row r="81" spans="1:22" x14ac:dyDescent="0.25">
      <c r="A81" s="3">
        <v>80</v>
      </c>
      <c r="B81" s="4">
        <v>99064</v>
      </c>
      <c r="C81" s="5" t="s">
        <v>56</v>
      </c>
      <c r="D81" s="5">
        <v>41</v>
      </c>
      <c r="E81" s="5" t="s">
        <v>50</v>
      </c>
      <c r="F81" s="5" t="s">
        <v>64</v>
      </c>
      <c r="G81" s="5" t="s">
        <v>63</v>
      </c>
      <c r="H81" s="5" t="s">
        <v>52</v>
      </c>
      <c r="I81" s="5" t="s">
        <v>63</v>
      </c>
      <c r="J81" s="5">
        <v>30</v>
      </c>
      <c r="K81" s="5">
        <v>0</v>
      </c>
      <c r="L81" s="5">
        <v>15</v>
      </c>
      <c r="M81" s="5">
        <v>27</v>
      </c>
      <c r="N81" s="5">
        <v>5</v>
      </c>
      <c r="O81" s="5">
        <v>0</v>
      </c>
      <c r="P81" s="3">
        <v>1</v>
      </c>
      <c r="Q81" s="5" t="s">
        <v>63</v>
      </c>
      <c r="R81" s="5" t="s">
        <v>52</v>
      </c>
      <c r="S81" s="6">
        <v>13</v>
      </c>
      <c r="T81" s="5" t="s">
        <v>65</v>
      </c>
      <c r="U81" s="5" t="s">
        <v>59</v>
      </c>
      <c r="V81" s="5" t="s">
        <v>55</v>
      </c>
    </row>
    <row r="82" spans="1:22" x14ac:dyDescent="0.25">
      <c r="A82" s="3">
        <v>81</v>
      </c>
      <c r="B82" s="4">
        <v>95110</v>
      </c>
      <c r="C82" s="5" t="s">
        <v>56</v>
      </c>
      <c r="D82" s="5">
        <v>28</v>
      </c>
      <c r="E82" s="5" t="s">
        <v>50</v>
      </c>
      <c r="F82" s="5" t="s">
        <v>58</v>
      </c>
      <c r="G82" s="5" t="s">
        <v>52</v>
      </c>
      <c r="H82" s="5" t="s">
        <v>52</v>
      </c>
      <c r="I82" s="5" t="s">
        <v>63</v>
      </c>
      <c r="J82" s="5">
        <v>50</v>
      </c>
      <c r="K82" s="5">
        <v>0</v>
      </c>
      <c r="L82" s="5">
        <v>5</v>
      </c>
      <c r="M82" s="5">
        <v>22</v>
      </c>
      <c r="N82" s="5">
        <v>17</v>
      </c>
      <c r="O82" s="5">
        <v>2</v>
      </c>
      <c r="P82" s="5">
        <v>2.5</v>
      </c>
      <c r="Q82" s="5" t="s">
        <v>52</v>
      </c>
      <c r="R82" s="5" t="s">
        <v>52</v>
      </c>
      <c r="S82" s="6">
        <v>15</v>
      </c>
      <c r="T82" s="5" t="s">
        <v>65</v>
      </c>
      <c r="U82" s="5" t="s">
        <v>54</v>
      </c>
      <c r="V82" s="5" t="s">
        <v>59</v>
      </c>
    </row>
    <row r="83" spans="1:22" x14ac:dyDescent="0.25">
      <c r="A83" s="3">
        <v>82</v>
      </c>
      <c r="B83" s="4">
        <v>97146</v>
      </c>
      <c r="C83" s="5" t="s">
        <v>56</v>
      </c>
      <c r="D83" s="5">
        <v>52</v>
      </c>
      <c r="E83" s="5" t="s">
        <v>50</v>
      </c>
      <c r="F83" s="5" t="s">
        <v>81</v>
      </c>
      <c r="G83" s="5" t="s">
        <v>52</v>
      </c>
      <c r="H83" s="5" t="s">
        <v>52</v>
      </c>
      <c r="I83" s="5" t="s">
        <v>63</v>
      </c>
      <c r="J83" s="5">
        <v>50</v>
      </c>
      <c r="K83" s="5">
        <v>0</v>
      </c>
      <c r="L83" s="5">
        <v>15</v>
      </c>
      <c r="M83" s="5">
        <v>54</v>
      </c>
      <c r="N83" s="5">
        <v>6</v>
      </c>
      <c r="O83" s="5">
        <v>1</v>
      </c>
      <c r="P83" s="5">
        <v>1</v>
      </c>
      <c r="Q83" s="5" t="s">
        <v>63</v>
      </c>
      <c r="R83" s="5" t="s">
        <v>52</v>
      </c>
      <c r="S83" s="6">
        <v>6.25</v>
      </c>
      <c r="T83" s="5" t="s">
        <v>53</v>
      </c>
      <c r="U83" s="5" t="s">
        <v>54</v>
      </c>
      <c r="V83" s="5" t="s">
        <v>54</v>
      </c>
    </row>
    <row r="84" spans="1:22" x14ac:dyDescent="0.25">
      <c r="A84" s="3">
        <v>83</v>
      </c>
      <c r="B84" s="4">
        <v>85000</v>
      </c>
      <c r="C84" s="5" t="s">
        <v>56</v>
      </c>
      <c r="D84" s="5">
        <v>24</v>
      </c>
      <c r="E84" s="5" t="s">
        <v>50</v>
      </c>
      <c r="F84" s="5" t="s">
        <v>64</v>
      </c>
      <c r="G84" s="5" t="s">
        <v>63</v>
      </c>
      <c r="H84" s="5" t="s">
        <v>63</v>
      </c>
      <c r="I84" s="5" t="s">
        <v>52</v>
      </c>
      <c r="J84" s="5">
        <v>74</v>
      </c>
      <c r="K84" s="5">
        <v>55</v>
      </c>
      <c r="L84" s="5">
        <v>5</v>
      </c>
      <c r="M84" s="5">
        <v>48</v>
      </c>
      <c r="N84" s="5">
        <v>20</v>
      </c>
      <c r="O84" s="5">
        <v>5</v>
      </c>
      <c r="P84" s="5">
        <v>1</v>
      </c>
      <c r="Q84" s="5" t="s">
        <v>63</v>
      </c>
      <c r="R84" s="5" t="s">
        <v>52</v>
      </c>
      <c r="S84" s="6">
        <v>18.75</v>
      </c>
      <c r="T84" s="5" t="s">
        <v>53</v>
      </c>
      <c r="U84" s="5" t="s">
        <v>59</v>
      </c>
      <c r="V84" s="5" t="s">
        <v>59</v>
      </c>
    </row>
    <row r="85" spans="1:22" x14ac:dyDescent="0.25">
      <c r="A85" s="3">
        <v>84</v>
      </c>
      <c r="B85" s="4">
        <v>98660</v>
      </c>
      <c r="C85" s="5" t="s">
        <v>56</v>
      </c>
      <c r="D85" s="5">
        <v>39</v>
      </c>
      <c r="E85" s="5" t="s">
        <v>61</v>
      </c>
      <c r="F85" s="5" t="s">
        <v>51</v>
      </c>
      <c r="G85" s="5" t="s">
        <v>63</v>
      </c>
      <c r="H85" s="5" t="s">
        <v>63</v>
      </c>
      <c r="I85" s="5" t="s">
        <v>63</v>
      </c>
      <c r="J85" s="5">
        <v>20</v>
      </c>
      <c r="K85" s="5">
        <v>0</v>
      </c>
      <c r="L85" s="5">
        <v>5</v>
      </c>
      <c r="M85" s="5">
        <v>24</v>
      </c>
      <c r="N85" s="5">
        <v>10</v>
      </c>
      <c r="O85" s="5">
        <v>0</v>
      </c>
      <c r="P85" s="5">
        <v>0.1</v>
      </c>
      <c r="Q85" s="5" t="s">
        <v>63</v>
      </c>
      <c r="R85" s="5" t="s">
        <v>52</v>
      </c>
      <c r="S85" s="6">
        <v>9</v>
      </c>
      <c r="T85" s="5" t="s">
        <v>65</v>
      </c>
      <c r="U85" s="5" t="s">
        <v>71</v>
      </c>
      <c r="V85" s="5" t="s">
        <v>55</v>
      </c>
    </row>
    <row r="86" spans="1:22" x14ac:dyDescent="0.25">
      <c r="A86" s="3">
        <v>85</v>
      </c>
      <c r="B86" s="4">
        <v>150500</v>
      </c>
      <c r="C86" s="5" t="s">
        <v>56</v>
      </c>
      <c r="D86" s="5">
        <v>51</v>
      </c>
      <c r="E86" s="5" t="s">
        <v>68</v>
      </c>
      <c r="F86" s="5" t="s">
        <v>69</v>
      </c>
      <c r="G86" s="5" t="s">
        <v>52</v>
      </c>
      <c r="H86" s="5" t="s">
        <v>52</v>
      </c>
      <c r="I86" s="5" t="s">
        <v>52</v>
      </c>
      <c r="J86" s="5">
        <v>166</v>
      </c>
      <c r="K86" s="5">
        <v>120</v>
      </c>
      <c r="L86" s="5">
        <v>15</v>
      </c>
      <c r="M86" s="5">
        <v>48</v>
      </c>
      <c r="N86" s="5">
        <v>17</v>
      </c>
      <c r="O86" s="5">
        <v>5</v>
      </c>
      <c r="P86" s="5">
        <v>4</v>
      </c>
      <c r="Q86" s="5" t="s">
        <v>52</v>
      </c>
      <c r="R86" s="5" t="s">
        <v>63</v>
      </c>
      <c r="S86" s="6">
        <v>0</v>
      </c>
      <c r="T86" s="5" t="s">
        <v>53</v>
      </c>
      <c r="U86" s="5" t="s">
        <v>71</v>
      </c>
      <c r="V86" s="5" t="s">
        <v>71</v>
      </c>
    </row>
    <row r="87" spans="1:22" x14ac:dyDescent="0.25">
      <c r="A87" s="3">
        <v>86</v>
      </c>
      <c r="B87" s="4">
        <v>100969</v>
      </c>
      <c r="C87" s="5" t="s">
        <v>56</v>
      </c>
      <c r="D87" s="5">
        <v>50</v>
      </c>
      <c r="E87" s="5" t="s">
        <v>50</v>
      </c>
      <c r="F87" s="5" t="s">
        <v>66</v>
      </c>
      <c r="G87" s="5" t="s">
        <v>52</v>
      </c>
      <c r="H87" s="5" t="s">
        <v>63</v>
      </c>
      <c r="I87" s="5" t="s">
        <v>52</v>
      </c>
      <c r="J87" s="5">
        <v>131</v>
      </c>
      <c r="K87" s="5">
        <v>120</v>
      </c>
      <c r="L87" s="5">
        <v>35</v>
      </c>
      <c r="M87" s="5">
        <v>59</v>
      </c>
      <c r="N87" s="5">
        <v>15</v>
      </c>
      <c r="O87" s="5">
        <v>0</v>
      </c>
      <c r="P87" s="5">
        <v>3.5</v>
      </c>
      <c r="Q87" s="5" t="s">
        <v>52</v>
      </c>
      <c r="R87" s="5" t="s">
        <v>52</v>
      </c>
      <c r="S87" s="6">
        <v>0</v>
      </c>
      <c r="T87" s="5" t="s">
        <v>53</v>
      </c>
      <c r="U87" s="5" t="s">
        <v>55</v>
      </c>
      <c r="V87" s="5" t="s">
        <v>55</v>
      </c>
    </row>
    <row r="88" spans="1:22" x14ac:dyDescent="0.25">
      <c r="A88" s="3">
        <v>87</v>
      </c>
      <c r="B88" s="4">
        <v>96053</v>
      </c>
      <c r="C88" s="5" t="s">
        <v>49</v>
      </c>
      <c r="D88" s="5">
        <v>44</v>
      </c>
      <c r="E88" s="5" t="s">
        <v>57</v>
      </c>
      <c r="F88" s="5" t="s">
        <v>64</v>
      </c>
      <c r="G88" s="5" t="s">
        <v>63</v>
      </c>
      <c r="H88" s="5" t="s">
        <v>63</v>
      </c>
      <c r="I88" s="5" t="s">
        <v>52</v>
      </c>
      <c r="J88" s="5">
        <v>49</v>
      </c>
      <c r="K88" s="5">
        <v>35</v>
      </c>
      <c r="L88" s="5">
        <v>60</v>
      </c>
      <c r="M88" s="5">
        <v>53</v>
      </c>
      <c r="N88" s="5">
        <v>17</v>
      </c>
      <c r="O88" s="5">
        <v>0</v>
      </c>
      <c r="P88" s="5">
        <v>1.5</v>
      </c>
      <c r="Q88" s="5" t="s">
        <v>63</v>
      </c>
      <c r="R88" s="5" t="s">
        <v>63</v>
      </c>
      <c r="S88" s="6">
        <v>0</v>
      </c>
      <c r="T88" s="5" t="s">
        <v>53</v>
      </c>
      <c r="U88" s="5" t="s">
        <v>54</v>
      </c>
      <c r="V88" s="5" t="s">
        <v>59</v>
      </c>
    </row>
    <row r="89" spans="1:22" x14ac:dyDescent="0.25">
      <c r="A89" s="3">
        <v>88</v>
      </c>
      <c r="B89" s="4">
        <v>95931</v>
      </c>
      <c r="C89" s="5" t="s">
        <v>49</v>
      </c>
      <c r="D89" s="5">
        <v>29</v>
      </c>
      <c r="E89" s="5" t="s">
        <v>68</v>
      </c>
      <c r="F89" s="5" t="s">
        <v>64</v>
      </c>
      <c r="G89" s="5" t="s">
        <v>52</v>
      </c>
      <c r="H89" s="5" t="s">
        <v>52</v>
      </c>
      <c r="I89" s="5" t="s">
        <v>52</v>
      </c>
      <c r="J89" s="5">
        <v>121</v>
      </c>
      <c r="K89" s="5">
        <v>120</v>
      </c>
      <c r="L89" s="5">
        <v>0</v>
      </c>
      <c r="M89" s="5">
        <v>8</v>
      </c>
      <c r="N89" s="5">
        <v>22</v>
      </c>
      <c r="O89" s="5">
        <v>3</v>
      </c>
      <c r="P89" s="5">
        <v>3.5</v>
      </c>
      <c r="Q89" s="5" t="s">
        <v>63</v>
      </c>
      <c r="R89" s="5" t="s">
        <v>52</v>
      </c>
      <c r="S89" s="6">
        <v>25</v>
      </c>
      <c r="T89" s="5" t="s">
        <v>53</v>
      </c>
      <c r="U89" s="5" t="s">
        <v>55</v>
      </c>
      <c r="V89" s="5" t="s">
        <v>54</v>
      </c>
    </row>
    <row r="90" spans="1:22" x14ac:dyDescent="0.25">
      <c r="A90" s="3">
        <v>89</v>
      </c>
      <c r="B90" s="4">
        <v>35350</v>
      </c>
      <c r="C90" s="5" t="s">
        <v>56</v>
      </c>
      <c r="D90" s="5">
        <v>53</v>
      </c>
      <c r="E90" s="5" t="s">
        <v>61</v>
      </c>
      <c r="F90" s="5" t="s">
        <v>76</v>
      </c>
      <c r="G90" s="5" t="s">
        <v>63</v>
      </c>
      <c r="H90" s="5" t="s">
        <v>63</v>
      </c>
      <c r="I90" s="5" t="s">
        <v>63</v>
      </c>
      <c r="J90" s="5">
        <v>30</v>
      </c>
      <c r="K90" s="5">
        <v>0</v>
      </c>
      <c r="L90" s="5">
        <v>0</v>
      </c>
      <c r="M90" s="5">
        <v>19</v>
      </c>
      <c r="N90" s="5">
        <v>12</v>
      </c>
      <c r="O90" s="5">
        <v>0</v>
      </c>
      <c r="P90" s="5">
        <v>0.2</v>
      </c>
      <c r="Q90" s="5" t="s">
        <v>63</v>
      </c>
      <c r="R90" s="5" t="s">
        <v>52</v>
      </c>
      <c r="S90" s="6">
        <v>0</v>
      </c>
      <c r="T90" s="5" t="s">
        <v>67</v>
      </c>
      <c r="U90" s="5" t="s">
        <v>59</v>
      </c>
      <c r="V90" s="5" t="s">
        <v>55</v>
      </c>
    </row>
    <row r="91" spans="1:22" x14ac:dyDescent="0.25">
      <c r="A91" s="3">
        <v>90</v>
      </c>
      <c r="B91" s="4">
        <v>96656</v>
      </c>
      <c r="C91" s="5" t="s">
        <v>49</v>
      </c>
      <c r="D91" s="5">
        <v>37</v>
      </c>
      <c r="E91" s="5" t="s">
        <v>72</v>
      </c>
      <c r="F91" s="5" t="s">
        <v>75</v>
      </c>
      <c r="G91" s="5" t="s">
        <v>52</v>
      </c>
      <c r="H91" s="5" t="s">
        <v>52</v>
      </c>
      <c r="I91" s="5" t="s">
        <v>52</v>
      </c>
      <c r="J91" s="5">
        <v>68</v>
      </c>
      <c r="K91" s="5">
        <v>55</v>
      </c>
      <c r="L91" s="5">
        <v>5</v>
      </c>
      <c r="M91" s="5">
        <v>28</v>
      </c>
      <c r="N91" s="5">
        <v>3</v>
      </c>
      <c r="O91" s="5">
        <v>1</v>
      </c>
      <c r="P91" s="5">
        <v>1.5</v>
      </c>
      <c r="Q91" s="5" t="s">
        <v>63</v>
      </c>
      <c r="R91" s="5" t="s">
        <v>52</v>
      </c>
      <c r="S91" s="6">
        <v>2.5</v>
      </c>
      <c r="T91" s="5" t="s">
        <v>67</v>
      </c>
      <c r="U91" s="5" t="s">
        <v>54</v>
      </c>
      <c r="V91" s="5" t="s">
        <v>59</v>
      </c>
    </row>
    <row r="92" spans="1:22" x14ac:dyDescent="0.25">
      <c r="A92" s="3">
        <v>91</v>
      </c>
      <c r="B92" s="4">
        <v>90164</v>
      </c>
      <c r="C92" s="5" t="s">
        <v>56</v>
      </c>
      <c r="D92" s="5">
        <v>46</v>
      </c>
      <c r="E92" s="5" t="s">
        <v>50</v>
      </c>
      <c r="F92" s="5" t="s">
        <v>66</v>
      </c>
      <c r="G92" s="5" t="s">
        <v>63</v>
      </c>
      <c r="H92" s="5" t="s">
        <v>63</v>
      </c>
      <c r="I92" s="5" t="s">
        <v>52</v>
      </c>
      <c r="J92" s="5">
        <v>58</v>
      </c>
      <c r="K92" s="5">
        <v>45</v>
      </c>
      <c r="L92" s="5">
        <v>15</v>
      </c>
      <c r="M92" s="5">
        <v>13</v>
      </c>
      <c r="N92" s="5">
        <v>17</v>
      </c>
      <c r="O92" s="5">
        <v>4</v>
      </c>
      <c r="P92" s="5">
        <v>1</v>
      </c>
      <c r="Q92" s="5" t="s">
        <v>52</v>
      </c>
      <c r="R92" s="5" t="s">
        <v>52</v>
      </c>
      <c r="S92" s="6">
        <v>5</v>
      </c>
      <c r="T92" s="5" t="s">
        <v>67</v>
      </c>
      <c r="U92" s="5" t="s">
        <v>54</v>
      </c>
      <c r="V92" s="5" t="s">
        <v>59</v>
      </c>
    </row>
    <row r="93" spans="1:22" x14ac:dyDescent="0.25">
      <c r="A93" s="3">
        <v>92</v>
      </c>
      <c r="B93" s="4">
        <v>150600</v>
      </c>
      <c r="C93" s="5" t="s">
        <v>49</v>
      </c>
      <c r="D93" s="5">
        <v>56</v>
      </c>
      <c r="E93" s="5" t="s">
        <v>50</v>
      </c>
      <c r="F93" s="5" t="s">
        <v>85</v>
      </c>
      <c r="G93" s="5" t="s">
        <v>63</v>
      </c>
      <c r="H93" s="5" t="s">
        <v>63</v>
      </c>
      <c r="I93" s="5" t="s">
        <v>52</v>
      </c>
      <c r="J93" s="5">
        <v>66</v>
      </c>
      <c r="K93" s="5">
        <v>45</v>
      </c>
      <c r="L93" s="5">
        <v>35</v>
      </c>
      <c r="M93" s="5">
        <v>32</v>
      </c>
      <c r="N93" s="5">
        <v>14</v>
      </c>
      <c r="O93" s="5">
        <v>0</v>
      </c>
      <c r="P93" s="5">
        <v>1</v>
      </c>
      <c r="Q93" s="5" t="s">
        <v>63</v>
      </c>
      <c r="R93" s="5" t="s">
        <v>63</v>
      </c>
      <c r="S93" s="6">
        <v>0</v>
      </c>
      <c r="T93" s="5" t="s">
        <v>67</v>
      </c>
      <c r="U93" s="5" t="s">
        <v>59</v>
      </c>
      <c r="V93" s="5" t="s">
        <v>59</v>
      </c>
    </row>
    <row r="94" spans="1:22" x14ac:dyDescent="0.25">
      <c r="A94" s="3">
        <v>93</v>
      </c>
      <c r="B94" s="4">
        <v>94562</v>
      </c>
      <c r="C94" s="5" t="s">
        <v>56</v>
      </c>
      <c r="D94" s="5">
        <v>34</v>
      </c>
      <c r="E94" s="5" t="s">
        <v>57</v>
      </c>
      <c r="F94" s="5" t="s">
        <v>51</v>
      </c>
      <c r="G94" s="5" t="s">
        <v>63</v>
      </c>
      <c r="H94" s="5" t="s">
        <v>52</v>
      </c>
      <c r="I94" s="5" t="s">
        <v>52</v>
      </c>
      <c r="J94" s="5">
        <v>128</v>
      </c>
      <c r="K94" s="5">
        <v>120</v>
      </c>
      <c r="L94" s="5">
        <v>20</v>
      </c>
      <c r="M94" s="5">
        <v>64</v>
      </c>
      <c r="N94" s="5">
        <v>12</v>
      </c>
      <c r="O94" s="5">
        <v>0</v>
      </c>
      <c r="P94" s="5">
        <v>3.5</v>
      </c>
      <c r="Q94" s="5" t="s">
        <v>52</v>
      </c>
      <c r="R94" s="5" t="s">
        <v>63</v>
      </c>
      <c r="S94" s="6">
        <v>0</v>
      </c>
      <c r="T94" s="5" t="s">
        <v>67</v>
      </c>
      <c r="U94" s="5" t="s">
        <v>59</v>
      </c>
      <c r="V94" s="5" t="s">
        <v>59</v>
      </c>
    </row>
    <row r="95" spans="1:22" x14ac:dyDescent="0.25">
      <c r="A95" s="3">
        <v>94</v>
      </c>
      <c r="B95" s="4">
        <v>95017</v>
      </c>
      <c r="C95" s="5" t="s">
        <v>56</v>
      </c>
      <c r="D95" s="5">
        <v>38</v>
      </c>
      <c r="E95" s="5" t="s">
        <v>50</v>
      </c>
      <c r="F95" s="5" t="s">
        <v>75</v>
      </c>
      <c r="G95" s="5" t="s">
        <v>52</v>
      </c>
      <c r="H95" s="5" t="s">
        <v>52</v>
      </c>
      <c r="I95" s="5" t="s">
        <v>52</v>
      </c>
      <c r="J95" s="5">
        <v>68</v>
      </c>
      <c r="K95" s="5">
        <v>55</v>
      </c>
      <c r="L95" s="5">
        <v>45</v>
      </c>
      <c r="M95" s="5">
        <v>4</v>
      </c>
      <c r="N95" s="5">
        <v>13</v>
      </c>
      <c r="O95" s="5">
        <v>1</v>
      </c>
      <c r="P95" s="5">
        <v>1.5</v>
      </c>
      <c r="Q95" s="5" t="s">
        <v>52</v>
      </c>
      <c r="R95" s="5" t="s">
        <v>52</v>
      </c>
      <c r="S95" s="6">
        <v>2.5</v>
      </c>
      <c r="T95" s="5" t="s">
        <v>70</v>
      </c>
      <c r="U95" s="5" t="s">
        <v>54</v>
      </c>
      <c r="V95" s="5" t="s">
        <v>55</v>
      </c>
    </row>
    <row r="96" spans="1:22" x14ac:dyDescent="0.25">
      <c r="A96" s="3">
        <v>95</v>
      </c>
      <c r="B96" s="4">
        <v>99371</v>
      </c>
      <c r="C96" s="5" t="s">
        <v>49</v>
      </c>
      <c r="D96" s="5">
        <v>37</v>
      </c>
      <c r="E96" s="5" t="s">
        <v>50</v>
      </c>
      <c r="F96" s="5" t="s">
        <v>51</v>
      </c>
      <c r="G96" s="5" t="s">
        <v>63</v>
      </c>
      <c r="H96" s="5" t="s">
        <v>63</v>
      </c>
      <c r="I96" s="5" t="s">
        <v>52</v>
      </c>
      <c r="J96" s="5">
        <v>79</v>
      </c>
      <c r="K96" s="5">
        <v>55</v>
      </c>
      <c r="L96" s="5">
        <v>50</v>
      </c>
      <c r="M96" s="5">
        <v>72</v>
      </c>
      <c r="N96" s="5">
        <v>20</v>
      </c>
      <c r="O96" s="5">
        <v>0</v>
      </c>
      <c r="P96" s="5">
        <v>1.5</v>
      </c>
      <c r="Q96" s="5" t="s">
        <v>52</v>
      </c>
      <c r="R96" s="5" t="s">
        <v>63</v>
      </c>
      <c r="S96" s="6">
        <v>0</v>
      </c>
      <c r="T96" s="5" t="s">
        <v>67</v>
      </c>
      <c r="U96" s="5" t="s">
        <v>59</v>
      </c>
      <c r="V96" s="5" t="s">
        <v>55</v>
      </c>
    </row>
    <row r="97" spans="1:22" x14ac:dyDescent="0.25">
      <c r="A97" s="3">
        <v>96</v>
      </c>
      <c r="B97" s="4">
        <v>69000</v>
      </c>
      <c r="C97" s="5" t="s">
        <v>49</v>
      </c>
      <c r="D97" s="5">
        <v>36</v>
      </c>
      <c r="E97" s="5" t="s">
        <v>50</v>
      </c>
      <c r="F97" s="5" t="s">
        <v>51</v>
      </c>
      <c r="G97" s="5" t="s">
        <v>52</v>
      </c>
      <c r="H97" s="5" t="s">
        <v>52</v>
      </c>
      <c r="I97" s="5" t="s">
        <v>52</v>
      </c>
      <c r="J97" s="5">
        <v>42</v>
      </c>
      <c r="K97" s="5">
        <v>0</v>
      </c>
      <c r="L97" s="5">
        <v>0</v>
      </c>
      <c r="M97" s="5">
        <v>11</v>
      </c>
      <c r="N97" s="5">
        <v>23</v>
      </c>
      <c r="O97" s="5">
        <v>0</v>
      </c>
      <c r="P97" s="5">
        <v>0</v>
      </c>
      <c r="Q97" s="5" t="s">
        <v>63</v>
      </c>
      <c r="R97" s="5" t="s">
        <v>63</v>
      </c>
      <c r="S97" s="6">
        <v>0</v>
      </c>
      <c r="T97" s="5" t="s">
        <v>67</v>
      </c>
      <c r="U97" s="5" t="s">
        <v>54</v>
      </c>
      <c r="V97" s="5" t="s">
        <v>59</v>
      </c>
    </row>
    <row r="98" spans="1:22" x14ac:dyDescent="0.25">
      <c r="A98" s="3">
        <v>97</v>
      </c>
      <c r="B98" s="4">
        <v>38000</v>
      </c>
      <c r="C98" s="5" t="s">
        <v>56</v>
      </c>
      <c r="D98" s="5">
        <v>42</v>
      </c>
      <c r="E98" s="5" t="s">
        <v>84</v>
      </c>
      <c r="F98" s="3" t="s">
        <v>51</v>
      </c>
      <c r="G98" s="5" t="s">
        <v>52</v>
      </c>
      <c r="H98" s="5" t="s">
        <v>52</v>
      </c>
      <c r="I98" s="5" t="s">
        <v>52</v>
      </c>
      <c r="J98" s="5">
        <v>44</v>
      </c>
      <c r="K98" s="5">
        <v>0</v>
      </c>
      <c r="L98" s="5">
        <v>0</v>
      </c>
      <c r="M98" s="5">
        <v>2</v>
      </c>
      <c r="N98" s="5">
        <v>15</v>
      </c>
      <c r="O98" s="5">
        <v>0</v>
      </c>
      <c r="P98" s="5">
        <v>0</v>
      </c>
      <c r="Q98" s="5" t="s">
        <v>63</v>
      </c>
      <c r="R98" s="5" t="s">
        <v>63</v>
      </c>
      <c r="S98" s="6">
        <v>0</v>
      </c>
      <c r="T98" s="5" t="s">
        <v>53</v>
      </c>
      <c r="U98" s="5" t="s">
        <v>59</v>
      </c>
      <c r="V98" s="5" t="s">
        <v>55</v>
      </c>
    </row>
    <row r="99" spans="1:22" x14ac:dyDescent="0.25">
      <c r="A99" s="3">
        <v>98</v>
      </c>
      <c r="B99" s="4">
        <v>95957</v>
      </c>
      <c r="C99" s="5" t="s">
        <v>56</v>
      </c>
      <c r="D99" s="5">
        <v>54</v>
      </c>
      <c r="E99" s="5" t="s">
        <v>61</v>
      </c>
      <c r="F99" s="5" t="s">
        <v>81</v>
      </c>
      <c r="G99" s="5" t="s">
        <v>63</v>
      </c>
      <c r="H99" s="5" t="s">
        <v>52</v>
      </c>
      <c r="I99" s="5" t="s">
        <v>52</v>
      </c>
      <c r="J99" s="3">
        <v>60</v>
      </c>
      <c r="K99" s="5">
        <v>55</v>
      </c>
      <c r="L99" s="5">
        <v>40</v>
      </c>
      <c r="M99" s="5">
        <v>22</v>
      </c>
      <c r="N99" s="5">
        <v>17</v>
      </c>
      <c r="O99" s="5">
        <v>3</v>
      </c>
      <c r="P99" s="5">
        <v>2.5</v>
      </c>
      <c r="Q99" s="5" t="s">
        <v>63</v>
      </c>
      <c r="R99" s="5" t="s">
        <v>52</v>
      </c>
      <c r="S99" s="6">
        <v>0</v>
      </c>
      <c r="T99" s="5" t="s">
        <v>82</v>
      </c>
      <c r="U99" s="5" t="s">
        <v>54</v>
      </c>
      <c r="V99" s="5" t="s">
        <v>59</v>
      </c>
    </row>
    <row r="100" spans="1:22" x14ac:dyDescent="0.25">
      <c r="A100" s="3">
        <v>99</v>
      </c>
      <c r="B100" s="4">
        <v>101095</v>
      </c>
      <c r="C100" s="5" t="s">
        <v>49</v>
      </c>
      <c r="D100" s="5">
        <v>39</v>
      </c>
      <c r="E100" s="5" t="s">
        <v>50</v>
      </c>
      <c r="F100" s="5" t="s">
        <v>64</v>
      </c>
      <c r="G100" s="5" t="s">
        <v>52</v>
      </c>
      <c r="H100" s="5" t="s">
        <v>52</v>
      </c>
      <c r="I100" s="5" t="s">
        <v>63</v>
      </c>
      <c r="J100" s="5">
        <v>20</v>
      </c>
      <c r="K100" s="5">
        <v>0</v>
      </c>
      <c r="L100" s="5">
        <v>35</v>
      </c>
      <c r="M100" s="5">
        <v>2</v>
      </c>
      <c r="N100" s="5">
        <v>2</v>
      </c>
      <c r="O100" s="5">
        <v>1</v>
      </c>
      <c r="P100" s="5">
        <v>0.1</v>
      </c>
      <c r="Q100" s="5" t="s">
        <v>52</v>
      </c>
      <c r="R100" s="5" t="s">
        <v>52</v>
      </c>
      <c r="S100" s="6">
        <v>6.25</v>
      </c>
      <c r="T100" s="5" t="s">
        <v>82</v>
      </c>
      <c r="U100" s="5" t="s">
        <v>54</v>
      </c>
      <c r="V100" s="5" t="s">
        <v>59</v>
      </c>
    </row>
    <row r="101" spans="1:22" x14ac:dyDescent="0.25">
      <c r="A101" s="3">
        <v>100</v>
      </c>
      <c r="B101" s="4">
        <v>97277</v>
      </c>
      <c r="C101" s="5" t="s">
        <v>56</v>
      </c>
      <c r="D101" s="5">
        <v>35</v>
      </c>
      <c r="E101" s="5" t="s">
        <v>57</v>
      </c>
      <c r="F101" s="5" t="s">
        <v>58</v>
      </c>
      <c r="G101" s="5" t="s">
        <v>52</v>
      </c>
      <c r="H101" s="5" t="s">
        <v>52</v>
      </c>
      <c r="I101" s="5" t="s">
        <v>63</v>
      </c>
      <c r="J101" s="5">
        <v>20</v>
      </c>
      <c r="K101" s="5">
        <v>0</v>
      </c>
      <c r="L101" s="5">
        <v>20</v>
      </c>
      <c r="M101" s="5">
        <v>8</v>
      </c>
      <c r="N101" s="5">
        <v>8</v>
      </c>
      <c r="O101" s="5">
        <v>0</v>
      </c>
      <c r="P101" s="5">
        <v>0.1</v>
      </c>
      <c r="Q101" s="5" t="s">
        <v>52</v>
      </c>
      <c r="R101" s="5" t="s">
        <v>63</v>
      </c>
      <c r="S101" s="6">
        <v>0</v>
      </c>
      <c r="T101" s="5" t="s">
        <v>70</v>
      </c>
      <c r="U101" s="5" t="s">
        <v>54</v>
      </c>
      <c r="V101" s="5" t="s">
        <v>54</v>
      </c>
    </row>
    <row r="102" spans="1:22" x14ac:dyDescent="0.25">
      <c r="A102" s="3">
        <v>101</v>
      </c>
      <c r="B102" s="4">
        <v>96511</v>
      </c>
      <c r="C102" s="5" t="s">
        <v>49</v>
      </c>
      <c r="D102" s="5">
        <v>33</v>
      </c>
      <c r="E102" s="5" t="s">
        <v>50</v>
      </c>
      <c r="F102" s="5" t="s">
        <v>64</v>
      </c>
      <c r="G102" s="5" t="s">
        <v>52</v>
      </c>
      <c r="H102" s="5" t="s">
        <v>52</v>
      </c>
      <c r="I102" s="5" t="s">
        <v>52</v>
      </c>
      <c r="J102" s="5">
        <v>131</v>
      </c>
      <c r="K102" s="5">
        <v>120</v>
      </c>
      <c r="L102" s="5">
        <v>15</v>
      </c>
      <c r="M102" s="5">
        <v>63</v>
      </c>
      <c r="N102" s="5">
        <v>10</v>
      </c>
      <c r="O102" s="5">
        <v>0</v>
      </c>
      <c r="P102" s="5">
        <v>4</v>
      </c>
      <c r="Q102" s="5" t="s">
        <v>52</v>
      </c>
      <c r="R102" s="5" t="s">
        <v>63</v>
      </c>
      <c r="S102" s="6">
        <v>0</v>
      </c>
      <c r="T102" s="5" t="s">
        <v>53</v>
      </c>
      <c r="U102" s="5" t="s">
        <v>59</v>
      </c>
      <c r="V102" s="5" t="s">
        <v>55</v>
      </c>
    </row>
    <row r="103" spans="1:22" x14ac:dyDescent="0.25">
      <c r="A103" s="3">
        <v>102</v>
      </c>
      <c r="B103" s="4">
        <v>98645</v>
      </c>
      <c r="C103" s="5" t="s">
        <v>56</v>
      </c>
      <c r="D103" s="5">
        <v>36</v>
      </c>
      <c r="E103" s="5" t="s">
        <v>68</v>
      </c>
      <c r="F103" s="5" t="s">
        <v>58</v>
      </c>
      <c r="G103" s="5" t="s">
        <v>52</v>
      </c>
      <c r="H103" s="5" t="s">
        <v>52</v>
      </c>
      <c r="I103" s="5" t="s">
        <v>52</v>
      </c>
      <c r="J103" s="5">
        <v>98</v>
      </c>
      <c r="K103" s="5">
        <v>95</v>
      </c>
      <c r="L103" s="5">
        <v>5</v>
      </c>
      <c r="M103" s="5">
        <v>45</v>
      </c>
      <c r="N103" s="5">
        <v>22</v>
      </c>
      <c r="O103" s="5">
        <v>0</v>
      </c>
      <c r="P103" s="5">
        <v>3</v>
      </c>
      <c r="Q103" s="5" t="s">
        <v>52</v>
      </c>
      <c r="R103" s="5" t="s">
        <v>52</v>
      </c>
      <c r="S103" s="6">
        <v>0</v>
      </c>
      <c r="T103" s="5" t="s">
        <v>70</v>
      </c>
      <c r="U103" s="5" t="s">
        <v>59</v>
      </c>
      <c r="V103" s="5" t="s">
        <v>55</v>
      </c>
    </row>
    <row r="104" spans="1:22" x14ac:dyDescent="0.25">
      <c r="A104" s="3">
        <v>103</v>
      </c>
      <c r="B104" s="4">
        <v>96290</v>
      </c>
      <c r="C104" s="5" t="s">
        <v>49</v>
      </c>
      <c r="D104" s="5">
        <v>39</v>
      </c>
      <c r="E104" s="5" t="s">
        <v>50</v>
      </c>
      <c r="F104" s="5" t="s">
        <v>64</v>
      </c>
      <c r="G104" s="5" t="s">
        <v>52</v>
      </c>
      <c r="H104" s="5" t="s">
        <v>52</v>
      </c>
      <c r="I104" s="5" t="s">
        <v>52</v>
      </c>
      <c r="J104" s="5">
        <v>62</v>
      </c>
      <c r="K104" s="5">
        <v>35</v>
      </c>
      <c r="L104" s="5">
        <v>15</v>
      </c>
      <c r="M104" s="5">
        <v>44</v>
      </c>
      <c r="N104" s="5">
        <v>2</v>
      </c>
      <c r="O104" s="5">
        <v>0</v>
      </c>
      <c r="P104" s="5">
        <v>1</v>
      </c>
      <c r="Q104" s="5" t="s">
        <v>63</v>
      </c>
      <c r="R104" s="5" t="s">
        <v>52</v>
      </c>
      <c r="S104" s="6">
        <v>6.25</v>
      </c>
      <c r="T104" s="5" t="s">
        <v>67</v>
      </c>
      <c r="U104" s="5" t="s">
        <v>54</v>
      </c>
      <c r="V104" s="5" t="s">
        <v>59</v>
      </c>
    </row>
    <row r="105" spans="1:22" x14ac:dyDescent="0.25">
      <c r="A105" s="3">
        <v>104</v>
      </c>
      <c r="B105" s="4">
        <v>59000</v>
      </c>
      <c r="C105" s="5" t="s">
        <v>56</v>
      </c>
      <c r="D105" s="5">
        <v>20</v>
      </c>
      <c r="E105" s="5" t="s">
        <v>61</v>
      </c>
      <c r="F105" s="5" t="s">
        <v>62</v>
      </c>
      <c r="G105" s="5" t="s">
        <v>63</v>
      </c>
      <c r="H105" s="5" t="s">
        <v>63</v>
      </c>
      <c r="I105" s="5" t="s">
        <v>52</v>
      </c>
      <c r="J105" s="5">
        <v>28</v>
      </c>
      <c r="K105" s="5">
        <v>0</v>
      </c>
      <c r="L105" s="5">
        <v>0</v>
      </c>
      <c r="M105" s="5">
        <v>9</v>
      </c>
      <c r="N105" s="5">
        <v>22</v>
      </c>
      <c r="O105" s="5">
        <v>0</v>
      </c>
      <c r="P105" s="5">
        <v>0</v>
      </c>
      <c r="Q105" s="5" t="s">
        <v>63</v>
      </c>
      <c r="R105" s="5" t="s">
        <v>63</v>
      </c>
      <c r="S105" s="6">
        <v>0</v>
      </c>
      <c r="T105" s="5" t="s">
        <v>78</v>
      </c>
      <c r="U105" s="5" t="s">
        <v>54</v>
      </c>
      <c r="V105" s="5" t="s">
        <v>55</v>
      </c>
    </row>
    <row r="106" spans="1:22" x14ac:dyDescent="0.25">
      <c r="A106" s="3">
        <v>105</v>
      </c>
      <c r="B106" s="4">
        <v>93250</v>
      </c>
      <c r="C106" s="5" t="s">
        <v>49</v>
      </c>
      <c r="D106" s="5">
        <v>58</v>
      </c>
      <c r="E106" s="5" t="s">
        <v>79</v>
      </c>
      <c r="F106" s="5" t="s">
        <v>81</v>
      </c>
      <c r="G106" s="5" t="s">
        <v>63</v>
      </c>
      <c r="H106" s="5" t="s">
        <v>63</v>
      </c>
      <c r="I106" s="5" t="s">
        <v>63</v>
      </c>
      <c r="J106" s="5">
        <v>40</v>
      </c>
      <c r="K106" s="5">
        <v>0</v>
      </c>
      <c r="L106" s="5">
        <v>5</v>
      </c>
      <c r="M106" s="5">
        <v>36</v>
      </c>
      <c r="N106" s="5">
        <v>15</v>
      </c>
      <c r="O106" s="5">
        <v>1</v>
      </c>
      <c r="P106" s="5">
        <v>0.5</v>
      </c>
      <c r="Q106" s="5" t="s">
        <v>63</v>
      </c>
      <c r="R106" s="5" t="s">
        <v>52</v>
      </c>
      <c r="S106" s="6">
        <v>6.25</v>
      </c>
      <c r="T106" s="5" t="s">
        <v>67</v>
      </c>
      <c r="U106" s="5" t="s">
        <v>59</v>
      </c>
      <c r="V106" s="5" t="s">
        <v>54</v>
      </c>
    </row>
    <row r="107" spans="1:22" x14ac:dyDescent="0.25">
      <c r="A107" s="3">
        <v>106</v>
      </c>
      <c r="B107" s="4">
        <v>95314</v>
      </c>
      <c r="C107" s="5" t="s">
        <v>56</v>
      </c>
      <c r="D107" s="5">
        <v>37</v>
      </c>
      <c r="E107" s="5" t="s">
        <v>50</v>
      </c>
      <c r="F107" s="5" t="s">
        <v>58</v>
      </c>
      <c r="G107" s="5" t="s">
        <v>63</v>
      </c>
      <c r="H107" s="5" t="s">
        <v>63</v>
      </c>
      <c r="I107" s="5" t="s">
        <v>63</v>
      </c>
      <c r="J107" s="5">
        <v>40</v>
      </c>
      <c r="K107" s="5">
        <v>0</v>
      </c>
      <c r="L107" s="5">
        <v>15</v>
      </c>
      <c r="M107" s="5">
        <v>13</v>
      </c>
      <c r="N107" s="5">
        <v>3</v>
      </c>
      <c r="O107" s="5">
        <v>1</v>
      </c>
      <c r="P107" s="5">
        <v>2</v>
      </c>
      <c r="Q107" s="5" t="s">
        <v>63</v>
      </c>
      <c r="R107" s="5" t="s">
        <v>52</v>
      </c>
      <c r="S107" s="6">
        <v>6.25</v>
      </c>
      <c r="T107" s="5" t="s">
        <v>67</v>
      </c>
      <c r="U107" s="5" t="s">
        <v>55</v>
      </c>
      <c r="V107" s="5" t="s">
        <v>55</v>
      </c>
    </row>
    <row r="108" spans="1:22" x14ac:dyDescent="0.25">
      <c r="A108" s="3">
        <v>107</v>
      </c>
      <c r="B108" s="4">
        <v>189000</v>
      </c>
      <c r="C108" s="5" t="s">
        <v>49</v>
      </c>
      <c r="D108" s="5">
        <v>20</v>
      </c>
      <c r="E108" s="5" t="s">
        <v>73</v>
      </c>
      <c r="F108" s="5" t="s">
        <v>58</v>
      </c>
      <c r="G108" s="5" t="s">
        <v>52</v>
      </c>
      <c r="H108" s="5" t="s">
        <v>52</v>
      </c>
      <c r="I108" s="5" t="s">
        <v>52</v>
      </c>
      <c r="J108" s="5">
        <v>57</v>
      </c>
      <c r="K108" s="5">
        <v>55</v>
      </c>
      <c r="L108" s="5">
        <v>10</v>
      </c>
      <c r="M108" s="5">
        <v>10</v>
      </c>
      <c r="N108" s="5">
        <v>0</v>
      </c>
      <c r="O108" s="5">
        <v>0</v>
      </c>
      <c r="P108" s="5">
        <v>2.5</v>
      </c>
      <c r="Q108" s="5" t="s">
        <v>52</v>
      </c>
      <c r="R108" s="5" t="s">
        <v>63</v>
      </c>
      <c r="S108" s="6">
        <v>0</v>
      </c>
      <c r="T108" s="5" t="s">
        <v>60</v>
      </c>
      <c r="U108" s="5" t="s">
        <v>59</v>
      </c>
      <c r="V108" s="5" t="s">
        <v>54</v>
      </c>
    </row>
    <row r="109" spans="1:22" x14ac:dyDescent="0.25">
      <c r="A109" s="3">
        <v>108</v>
      </c>
      <c r="B109" s="4">
        <v>96997</v>
      </c>
      <c r="C109" s="5" t="s">
        <v>49</v>
      </c>
      <c r="D109" s="5">
        <v>36</v>
      </c>
      <c r="E109" s="5" t="s">
        <v>61</v>
      </c>
      <c r="F109" s="5" t="s">
        <v>64</v>
      </c>
      <c r="G109" s="5" t="s">
        <v>52</v>
      </c>
      <c r="H109" s="5" t="s">
        <v>63</v>
      </c>
      <c r="I109" s="5" t="s">
        <v>63</v>
      </c>
      <c r="J109" s="5">
        <v>40</v>
      </c>
      <c r="K109" s="5">
        <v>0</v>
      </c>
      <c r="L109" s="5">
        <v>5</v>
      </c>
      <c r="M109" s="5">
        <v>7</v>
      </c>
      <c r="N109" s="5">
        <v>14</v>
      </c>
      <c r="O109" s="5">
        <v>0</v>
      </c>
      <c r="P109" s="5">
        <v>2</v>
      </c>
      <c r="Q109" s="5" t="s">
        <v>63</v>
      </c>
      <c r="R109" s="5" t="s">
        <v>63</v>
      </c>
      <c r="S109" s="6">
        <v>0</v>
      </c>
      <c r="T109" s="5" t="s">
        <v>78</v>
      </c>
      <c r="U109" s="5" t="s">
        <v>55</v>
      </c>
      <c r="V109" s="5" t="s">
        <v>71</v>
      </c>
    </row>
    <row r="110" spans="1:22" x14ac:dyDescent="0.25">
      <c r="A110" s="3">
        <v>109</v>
      </c>
      <c r="B110" s="4">
        <v>145000</v>
      </c>
      <c r="C110" s="5" t="s">
        <v>49</v>
      </c>
      <c r="D110" s="5">
        <v>61</v>
      </c>
      <c r="E110" s="5" t="s">
        <v>50</v>
      </c>
      <c r="F110" s="5" t="s">
        <v>80</v>
      </c>
      <c r="G110" s="5" t="s">
        <v>63</v>
      </c>
      <c r="H110" s="5" t="s">
        <v>52</v>
      </c>
      <c r="I110" s="5" t="s">
        <v>52</v>
      </c>
      <c r="J110" s="5">
        <v>44</v>
      </c>
      <c r="K110" s="5">
        <v>35</v>
      </c>
      <c r="L110" s="5">
        <v>60</v>
      </c>
      <c r="M110" s="5">
        <v>5</v>
      </c>
      <c r="N110" s="5">
        <v>6</v>
      </c>
      <c r="O110" s="5">
        <v>2</v>
      </c>
      <c r="P110" s="5">
        <v>1</v>
      </c>
      <c r="Q110" s="5" t="s">
        <v>63</v>
      </c>
      <c r="R110" s="5" t="s">
        <v>52</v>
      </c>
      <c r="S110" s="6">
        <v>0</v>
      </c>
      <c r="T110" s="5" t="s">
        <v>67</v>
      </c>
      <c r="U110" s="5" t="s">
        <v>59</v>
      </c>
      <c r="V110" s="5" t="s">
        <v>59</v>
      </c>
    </row>
    <row r="111" spans="1:22" x14ac:dyDescent="0.25">
      <c r="A111" s="3">
        <v>110</v>
      </c>
      <c r="B111" s="4">
        <v>97351</v>
      </c>
      <c r="C111" s="5" t="s">
        <v>56</v>
      </c>
      <c r="D111" s="5">
        <v>38</v>
      </c>
      <c r="E111" s="5" t="s">
        <v>84</v>
      </c>
      <c r="F111" s="5" t="s">
        <v>64</v>
      </c>
      <c r="G111" s="5" t="s">
        <v>63</v>
      </c>
      <c r="H111" s="5" t="s">
        <v>63</v>
      </c>
      <c r="I111" s="5" t="s">
        <v>63</v>
      </c>
      <c r="J111" s="5">
        <v>20</v>
      </c>
      <c r="K111" s="5">
        <v>0</v>
      </c>
      <c r="L111" s="5">
        <v>5</v>
      </c>
      <c r="M111" s="5">
        <v>23</v>
      </c>
      <c r="N111" s="5">
        <v>19</v>
      </c>
      <c r="O111" s="5">
        <v>0</v>
      </c>
      <c r="P111" s="5">
        <v>0</v>
      </c>
      <c r="Q111" s="5" t="s">
        <v>63</v>
      </c>
      <c r="R111" s="5" t="s">
        <v>63</v>
      </c>
      <c r="S111" s="6">
        <v>0</v>
      </c>
      <c r="T111" s="5" t="s">
        <v>60</v>
      </c>
      <c r="U111" s="5" t="s">
        <v>59</v>
      </c>
      <c r="V111" s="5" t="s">
        <v>59</v>
      </c>
    </row>
    <row r="112" spans="1:22" x14ac:dyDescent="0.25">
      <c r="A112" s="3">
        <v>111</v>
      </c>
      <c r="B112" s="4">
        <v>79000</v>
      </c>
      <c r="C112" s="5" t="s">
        <v>49</v>
      </c>
      <c r="D112" s="5">
        <v>20</v>
      </c>
      <c r="E112" s="5" t="s">
        <v>57</v>
      </c>
      <c r="F112" s="5" t="s">
        <v>58</v>
      </c>
      <c r="G112" s="5" t="s">
        <v>52</v>
      </c>
      <c r="H112" s="5" t="s">
        <v>63</v>
      </c>
      <c r="I112" s="5" t="s">
        <v>52</v>
      </c>
      <c r="J112" s="5">
        <v>110</v>
      </c>
      <c r="K112" s="5">
        <v>95</v>
      </c>
      <c r="L112" s="5">
        <v>0</v>
      </c>
      <c r="M112" s="5">
        <v>46</v>
      </c>
      <c r="N112" s="5">
        <v>15</v>
      </c>
      <c r="O112" s="5">
        <v>1</v>
      </c>
      <c r="P112" s="5">
        <v>2.5</v>
      </c>
      <c r="Q112" s="5" t="s">
        <v>52</v>
      </c>
      <c r="R112" s="5" t="s">
        <v>52</v>
      </c>
      <c r="S112" s="6">
        <v>6.25</v>
      </c>
      <c r="T112" s="5" t="s">
        <v>53</v>
      </c>
      <c r="U112" s="5" t="s">
        <v>59</v>
      </c>
      <c r="V112" s="5" t="s">
        <v>59</v>
      </c>
    </row>
    <row r="113" spans="1:22" x14ac:dyDescent="0.25">
      <c r="A113" s="3">
        <v>112</v>
      </c>
      <c r="B113" s="4">
        <v>80000</v>
      </c>
      <c r="C113" s="5" t="s">
        <v>49</v>
      </c>
      <c r="D113" s="5">
        <v>32</v>
      </c>
      <c r="E113" s="5" t="s">
        <v>57</v>
      </c>
      <c r="F113" s="5" t="s">
        <v>51</v>
      </c>
      <c r="G113" s="5" t="s">
        <v>52</v>
      </c>
      <c r="H113" s="5" t="s">
        <v>52</v>
      </c>
      <c r="I113" s="5" t="s">
        <v>52</v>
      </c>
      <c r="J113" s="5">
        <v>102</v>
      </c>
      <c r="K113" s="5">
        <v>95</v>
      </c>
      <c r="L113" s="5">
        <v>20</v>
      </c>
      <c r="M113" s="5">
        <v>26</v>
      </c>
      <c r="N113" s="5">
        <v>15</v>
      </c>
      <c r="O113" s="5">
        <v>0</v>
      </c>
      <c r="P113" s="5">
        <v>2.5</v>
      </c>
      <c r="Q113" s="5" t="s">
        <v>63</v>
      </c>
      <c r="R113" s="5" t="s">
        <v>63</v>
      </c>
      <c r="S113" s="6">
        <v>0</v>
      </c>
      <c r="T113" s="5" t="s">
        <v>60</v>
      </c>
      <c r="U113" s="5" t="s">
        <v>54</v>
      </c>
      <c r="V113" s="5" t="s">
        <v>59</v>
      </c>
    </row>
    <row r="114" spans="1:22" x14ac:dyDescent="0.25">
      <c r="A114" s="3">
        <v>113</v>
      </c>
      <c r="B114" s="4">
        <v>155000</v>
      </c>
      <c r="C114" s="5" t="s">
        <v>49</v>
      </c>
      <c r="D114" s="5">
        <v>44</v>
      </c>
      <c r="E114" s="5" t="s">
        <v>84</v>
      </c>
      <c r="F114" s="5" t="s">
        <v>75</v>
      </c>
      <c r="G114" s="5" t="s">
        <v>52</v>
      </c>
      <c r="H114" s="5" t="s">
        <v>63</v>
      </c>
      <c r="I114" s="5" t="s">
        <v>52</v>
      </c>
      <c r="J114" s="3">
        <v>59</v>
      </c>
      <c r="K114" s="5">
        <v>55</v>
      </c>
      <c r="L114" s="5">
        <v>15</v>
      </c>
      <c r="M114" s="5">
        <v>45</v>
      </c>
      <c r="N114" s="5">
        <v>11</v>
      </c>
      <c r="O114" s="5">
        <v>0</v>
      </c>
      <c r="P114" s="5">
        <v>2.5</v>
      </c>
      <c r="Q114" s="5" t="s">
        <v>52</v>
      </c>
      <c r="R114" s="5" t="s">
        <v>52</v>
      </c>
      <c r="S114" s="6">
        <v>25</v>
      </c>
      <c r="T114" s="5" t="s">
        <v>65</v>
      </c>
      <c r="U114" s="5" t="s">
        <v>54</v>
      </c>
      <c r="V114" s="5" t="s">
        <v>71</v>
      </c>
    </row>
    <row r="115" spans="1:22" x14ac:dyDescent="0.25">
      <c r="A115" s="3">
        <v>114</v>
      </c>
      <c r="B115" s="4">
        <v>102983</v>
      </c>
      <c r="C115" s="5" t="s">
        <v>49</v>
      </c>
      <c r="D115" s="5">
        <v>37</v>
      </c>
      <c r="E115" s="5" t="s">
        <v>61</v>
      </c>
      <c r="F115" s="5" t="s">
        <v>58</v>
      </c>
      <c r="G115" s="5" t="s">
        <v>63</v>
      </c>
      <c r="H115" s="5" t="s">
        <v>52</v>
      </c>
      <c r="I115" s="5" t="s">
        <v>52</v>
      </c>
      <c r="J115" s="5">
        <v>111</v>
      </c>
      <c r="K115" s="5">
        <v>95</v>
      </c>
      <c r="L115" s="5">
        <v>15</v>
      </c>
      <c r="M115" s="5">
        <v>50</v>
      </c>
      <c r="N115" s="5">
        <v>10</v>
      </c>
      <c r="O115" s="5">
        <v>3</v>
      </c>
      <c r="P115" s="5">
        <v>2.5</v>
      </c>
      <c r="Q115" s="5" t="s">
        <v>52</v>
      </c>
      <c r="R115" s="5" t="s">
        <v>52</v>
      </c>
      <c r="S115" s="6">
        <v>6.25</v>
      </c>
      <c r="T115" s="5" t="s">
        <v>70</v>
      </c>
      <c r="U115" s="5" t="s">
        <v>59</v>
      </c>
      <c r="V115" s="5" t="s">
        <v>55</v>
      </c>
    </row>
    <row r="116" spans="1:22" x14ac:dyDescent="0.25">
      <c r="A116" s="3">
        <v>115</v>
      </c>
      <c r="B116" s="4">
        <v>97321</v>
      </c>
      <c r="C116" s="5" t="s">
        <v>56</v>
      </c>
      <c r="D116" s="5">
        <v>29</v>
      </c>
      <c r="E116" s="5" t="s">
        <v>79</v>
      </c>
      <c r="F116" s="5" t="s">
        <v>64</v>
      </c>
      <c r="G116" s="5" t="s">
        <v>52</v>
      </c>
      <c r="H116" s="5" t="s">
        <v>52</v>
      </c>
      <c r="I116" s="5" t="s">
        <v>52</v>
      </c>
      <c r="J116" s="5">
        <v>106</v>
      </c>
      <c r="K116" s="5">
        <v>95</v>
      </c>
      <c r="L116" s="5">
        <v>0</v>
      </c>
      <c r="M116" s="5">
        <v>44</v>
      </c>
      <c r="N116" s="5">
        <v>12</v>
      </c>
      <c r="O116" s="5">
        <v>3</v>
      </c>
      <c r="P116" s="5">
        <v>2.5</v>
      </c>
      <c r="Q116" s="5" t="s">
        <v>52</v>
      </c>
      <c r="R116" s="5" t="s">
        <v>63</v>
      </c>
      <c r="S116" s="6">
        <v>0</v>
      </c>
      <c r="T116" s="5" t="s">
        <v>70</v>
      </c>
      <c r="U116" s="5" t="s">
        <v>59</v>
      </c>
      <c r="V116" s="5" t="s">
        <v>54</v>
      </c>
    </row>
    <row r="117" spans="1:22" x14ac:dyDescent="0.25">
      <c r="A117" s="3">
        <v>116</v>
      </c>
      <c r="B117" s="4">
        <v>93448</v>
      </c>
      <c r="C117" s="5" t="s">
        <v>56</v>
      </c>
      <c r="D117" s="5">
        <v>60</v>
      </c>
      <c r="E117" s="5" t="s">
        <v>61</v>
      </c>
      <c r="F117" s="5" t="s">
        <v>77</v>
      </c>
      <c r="G117" s="5" t="s">
        <v>52</v>
      </c>
      <c r="H117" s="5" t="s">
        <v>52</v>
      </c>
      <c r="I117" s="5" t="s">
        <v>52</v>
      </c>
      <c r="J117" s="5">
        <v>61</v>
      </c>
      <c r="K117" s="5">
        <v>55</v>
      </c>
      <c r="L117" s="5">
        <v>50</v>
      </c>
      <c r="M117" s="5">
        <v>28</v>
      </c>
      <c r="N117" s="5">
        <v>7</v>
      </c>
      <c r="O117" s="5">
        <v>0</v>
      </c>
      <c r="P117" s="5">
        <v>2.5</v>
      </c>
      <c r="Q117" s="5" t="s">
        <v>63</v>
      </c>
      <c r="R117" s="5" t="s">
        <v>63</v>
      </c>
      <c r="S117" s="6">
        <v>0</v>
      </c>
      <c r="T117" s="5" t="s">
        <v>67</v>
      </c>
      <c r="U117" s="5" t="s">
        <v>59</v>
      </c>
      <c r="V117" s="5" t="s">
        <v>59</v>
      </c>
    </row>
    <row r="118" spans="1:22" x14ac:dyDescent="0.25">
      <c r="A118" s="3">
        <v>117</v>
      </c>
      <c r="B118" s="4">
        <v>98305</v>
      </c>
      <c r="C118" s="5" t="s">
        <v>56</v>
      </c>
      <c r="D118" s="5">
        <v>53</v>
      </c>
      <c r="E118" s="5" t="s">
        <v>68</v>
      </c>
      <c r="F118" s="5" t="s">
        <v>81</v>
      </c>
      <c r="G118" s="5" t="s">
        <v>63</v>
      </c>
      <c r="H118" s="5" t="s">
        <v>63</v>
      </c>
      <c r="I118" s="5" t="s">
        <v>52</v>
      </c>
      <c r="J118" s="5">
        <v>126</v>
      </c>
      <c r="K118" s="5">
        <v>120</v>
      </c>
      <c r="L118" s="5">
        <v>50</v>
      </c>
      <c r="M118" s="5">
        <v>32</v>
      </c>
      <c r="N118" s="5">
        <v>26</v>
      </c>
      <c r="O118" s="5">
        <v>0</v>
      </c>
      <c r="P118" s="5">
        <v>3.5</v>
      </c>
      <c r="Q118" s="5" t="s">
        <v>63</v>
      </c>
      <c r="R118" s="5" t="s">
        <v>52</v>
      </c>
      <c r="S118" s="6">
        <v>31.25</v>
      </c>
      <c r="T118" s="5" t="s">
        <v>65</v>
      </c>
      <c r="U118" s="5" t="s">
        <v>59</v>
      </c>
      <c r="V118" s="5" t="s">
        <v>55</v>
      </c>
    </row>
    <row r="119" spans="1:22" x14ac:dyDescent="0.25">
      <c r="A119" s="3">
        <v>118</v>
      </c>
      <c r="B119" s="4">
        <v>95818</v>
      </c>
      <c r="C119" s="5" t="s">
        <v>56</v>
      </c>
      <c r="D119" s="5">
        <v>41</v>
      </c>
      <c r="E119" s="5" t="s">
        <v>61</v>
      </c>
      <c r="F119" s="5" t="s">
        <v>74</v>
      </c>
      <c r="G119" s="5" t="s">
        <v>63</v>
      </c>
      <c r="H119" s="5" t="s">
        <v>63</v>
      </c>
      <c r="I119" s="5" t="s">
        <v>52</v>
      </c>
      <c r="J119" s="5">
        <v>16</v>
      </c>
      <c r="K119" s="5">
        <v>0</v>
      </c>
      <c r="L119" s="5">
        <v>5</v>
      </c>
      <c r="M119" s="5">
        <v>9</v>
      </c>
      <c r="N119" s="5">
        <v>2</v>
      </c>
      <c r="O119" s="5">
        <v>0</v>
      </c>
      <c r="P119" s="5">
        <v>0</v>
      </c>
      <c r="Q119" s="5" t="s">
        <v>52</v>
      </c>
      <c r="R119" s="5" t="s">
        <v>52</v>
      </c>
      <c r="S119" s="6">
        <v>2</v>
      </c>
      <c r="T119" s="5" t="s">
        <v>70</v>
      </c>
      <c r="U119" s="5" t="s">
        <v>59</v>
      </c>
      <c r="V119" s="5" t="s">
        <v>59</v>
      </c>
    </row>
    <row r="120" spans="1:22" x14ac:dyDescent="0.25">
      <c r="A120" s="3">
        <v>119</v>
      </c>
      <c r="B120" s="4">
        <v>75000</v>
      </c>
      <c r="C120" s="5" t="s">
        <v>56</v>
      </c>
      <c r="D120" s="5">
        <v>39</v>
      </c>
      <c r="E120" s="5" t="s">
        <v>50</v>
      </c>
      <c r="F120" s="5" t="s">
        <v>58</v>
      </c>
      <c r="G120" s="5" t="s">
        <v>52</v>
      </c>
      <c r="H120" s="5" t="s">
        <v>63</v>
      </c>
      <c r="I120" s="5" t="s">
        <v>52</v>
      </c>
      <c r="J120" s="5">
        <v>31</v>
      </c>
      <c r="K120" s="5">
        <v>0</v>
      </c>
      <c r="L120" s="5">
        <v>0</v>
      </c>
      <c r="M120" s="5">
        <v>8</v>
      </c>
      <c r="N120" s="5">
        <v>16</v>
      </c>
      <c r="O120" s="5">
        <v>0</v>
      </c>
      <c r="P120" s="5">
        <v>0</v>
      </c>
      <c r="Q120" s="5" t="s">
        <v>52</v>
      </c>
      <c r="R120" s="5" t="s">
        <v>63</v>
      </c>
      <c r="S120" s="6">
        <v>0</v>
      </c>
      <c r="T120" s="5" t="s">
        <v>78</v>
      </c>
      <c r="U120" s="5" t="s">
        <v>71</v>
      </c>
      <c r="V120" s="5" t="s">
        <v>71</v>
      </c>
    </row>
    <row r="121" spans="1:22" x14ac:dyDescent="0.25">
      <c r="A121" s="3">
        <v>120</v>
      </c>
      <c r="B121" s="4">
        <v>97176</v>
      </c>
      <c r="C121" s="5" t="s">
        <v>49</v>
      </c>
      <c r="D121" s="5">
        <v>44</v>
      </c>
      <c r="E121" s="5" t="s">
        <v>73</v>
      </c>
      <c r="F121" s="5" t="s">
        <v>66</v>
      </c>
      <c r="G121" s="5" t="s">
        <v>52</v>
      </c>
      <c r="H121" s="5" t="s">
        <v>52</v>
      </c>
      <c r="I121" s="5" t="s">
        <v>52</v>
      </c>
      <c r="J121" s="5">
        <v>41</v>
      </c>
      <c r="K121" s="5">
        <v>35</v>
      </c>
      <c r="L121" s="5">
        <v>5</v>
      </c>
      <c r="M121" s="5">
        <v>3</v>
      </c>
      <c r="N121" s="5">
        <v>9</v>
      </c>
      <c r="O121" s="5">
        <v>3</v>
      </c>
      <c r="P121" s="5">
        <v>1</v>
      </c>
      <c r="Q121" s="5" t="s">
        <v>52</v>
      </c>
      <c r="R121" s="5" t="s">
        <v>52</v>
      </c>
      <c r="S121" s="6">
        <v>5</v>
      </c>
      <c r="T121" s="5" t="s">
        <v>65</v>
      </c>
      <c r="U121" s="5" t="s">
        <v>54</v>
      </c>
      <c r="V121" s="5" t="s">
        <v>54</v>
      </c>
    </row>
    <row r="122" spans="1:22" x14ac:dyDescent="0.25">
      <c r="A122" s="3">
        <v>121</v>
      </c>
      <c r="B122" s="4">
        <v>94675</v>
      </c>
      <c r="C122" s="5" t="s">
        <v>56</v>
      </c>
      <c r="D122" s="5">
        <v>45</v>
      </c>
      <c r="E122" s="5" t="s">
        <v>73</v>
      </c>
      <c r="F122" s="5" t="s">
        <v>66</v>
      </c>
      <c r="G122" s="5" t="s">
        <v>63</v>
      </c>
      <c r="H122" s="5" t="s">
        <v>63</v>
      </c>
      <c r="I122" s="5" t="s">
        <v>63</v>
      </c>
      <c r="J122" s="5">
        <v>40</v>
      </c>
      <c r="K122" s="5">
        <v>0</v>
      </c>
      <c r="L122" s="5">
        <v>5</v>
      </c>
      <c r="M122" s="5">
        <v>22</v>
      </c>
      <c r="N122" s="5">
        <v>6</v>
      </c>
      <c r="O122" s="5">
        <v>1</v>
      </c>
      <c r="P122" s="5">
        <v>2</v>
      </c>
      <c r="Q122" s="5" t="s">
        <v>63</v>
      </c>
      <c r="R122" s="5" t="s">
        <v>52</v>
      </c>
      <c r="S122" s="6">
        <v>0</v>
      </c>
      <c r="T122" s="5" t="s">
        <v>70</v>
      </c>
      <c r="U122" s="5" t="s">
        <v>54</v>
      </c>
      <c r="V122" s="5" t="s">
        <v>54</v>
      </c>
    </row>
    <row r="123" spans="1:22" x14ac:dyDescent="0.25">
      <c r="A123" s="3">
        <v>122</v>
      </c>
      <c r="B123" s="4">
        <v>101413</v>
      </c>
      <c r="C123" s="5" t="s">
        <v>49</v>
      </c>
      <c r="D123" s="5">
        <v>45</v>
      </c>
      <c r="E123" s="5" t="s">
        <v>61</v>
      </c>
      <c r="F123" s="5" t="s">
        <v>66</v>
      </c>
      <c r="G123" s="5" t="s">
        <v>52</v>
      </c>
      <c r="H123" s="5" t="s">
        <v>52</v>
      </c>
      <c r="I123" s="5" t="s">
        <v>52</v>
      </c>
      <c r="J123" s="5">
        <v>104</v>
      </c>
      <c r="K123" s="5">
        <v>95</v>
      </c>
      <c r="L123" s="5">
        <v>15</v>
      </c>
      <c r="M123" s="5">
        <v>6</v>
      </c>
      <c r="N123" s="5">
        <v>24</v>
      </c>
      <c r="O123" s="5">
        <v>0</v>
      </c>
      <c r="P123" s="5">
        <v>2.5</v>
      </c>
      <c r="Q123" s="5" t="s">
        <v>63</v>
      </c>
      <c r="R123" s="5" t="s">
        <v>63</v>
      </c>
      <c r="S123" s="6">
        <v>0</v>
      </c>
      <c r="T123" s="5" t="s">
        <v>53</v>
      </c>
      <c r="U123" s="5" t="s">
        <v>71</v>
      </c>
      <c r="V123" s="5" t="s">
        <v>55</v>
      </c>
    </row>
    <row r="124" spans="1:22" x14ac:dyDescent="0.25">
      <c r="A124" s="3">
        <v>123</v>
      </c>
      <c r="B124" s="4">
        <v>72000</v>
      </c>
      <c r="C124" s="5" t="s">
        <v>56</v>
      </c>
      <c r="D124" s="5">
        <v>36</v>
      </c>
      <c r="E124" s="5" t="s">
        <v>57</v>
      </c>
      <c r="F124" s="5" t="s">
        <v>58</v>
      </c>
      <c r="G124" s="5" t="s">
        <v>52</v>
      </c>
      <c r="H124" s="5" t="s">
        <v>63</v>
      </c>
      <c r="I124" s="5" t="s">
        <v>52</v>
      </c>
      <c r="J124" s="5">
        <v>123</v>
      </c>
      <c r="K124" s="5">
        <v>120</v>
      </c>
      <c r="L124" s="5">
        <v>10</v>
      </c>
      <c r="M124" s="5">
        <v>33</v>
      </c>
      <c r="N124" s="5">
        <v>28</v>
      </c>
      <c r="O124" s="5">
        <v>0</v>
      </c>
      <c r="P124" s="5">
        <v>3.5</v>
      </c>
      <c r="Q124" s="5" t="s">
        <v>63</v>
      </c>
      <c r="R124" s="5" t="s">
        <v>52</v>
      </c>
      <c r="S124" s="6">
        <v>0</v>
      </c>
      <c r="T124" s="5" t="s">
        <v>67</v>
      </c>
      <c r="U124" s="5" t="s">
        <v>71</v>
      </c>
      <c r="V124" s="5" t="s">
        <v>71</v>
      </c>
    </row>
    <row r="125" spans="1:22" x14ac:dyDescent="0.25">
      <c r="A125" s="3">
        <v>124</v>
      </c>
      <c r="B125" s="4">
        <v>55000</v>
      </c>
      <c r="C125" s="5" t="s">
        <v>49</v>
      </c>
      <c r="D125" s="5">
        <v>24</v>
      </c>
      <c r="E125" s="5" t="s">
        <v>50</v>
      </c>
      <c r="F125" s="5" t="s">
        <v>62</v>
      </c>
      <c r="G125" s="5" t="s">
        <v>63</v>
      </c>
      <c r="H125" s="5" t="s">
        <v>52</v>
      </c>
      <c r="I125" s="5" t="s">
        <v>63</v>
      </c>
      <c r="J125" s="5">
        <v>20</v>
      </c>
      <c r="K125" s="5">
        <v>0</v>
      </c>
      <c r="L125" s="5">
        <v>0</v>
      </c>
      <c r="M125" s="5">
        <v>9</v>
      </c>
      <c r="N125" s="5">
        <v>11</v>
      </c>
      <c r="O125" s="5">
        <v>0</v>
      </c>
      <c r="P125" s="5">
        <v>0.1</v>
      </c>
      <c r="Q125" s="5" t="s">
        <v>63</v>
      </c>
      <c r="R125" s="5" t="s">
        <v>52</v>
      </c>
      <c r="S125" s="6">
        <v>7.5</v>
      </c>
      <c r="T125" s="5" t="s">
        <v>60</v>
      </c>
      <c r="U125" s="5" t="s">
        <v>54</v>
      </c>
      <c r="V125" s="5" t="s">
        <v>59</v>
      </c>
    </row>
    <row r="126" spans="1:22" x14ac:dyDescent="0.25">
      <c r="A126" s="3">
        <v>125</v>
      </c>
      <c r="B126" s="4">
        <v>96073</v>
      </c>
      <c r="C126" s="5" t="s">
        <v>56</v>
      </c>
      <c r="D126" s="5">
        <v>34</v>
      </c>
      <c r="E126" s="5" t="s">
        <v>57</v>
      </c>
      <c r="F126" s="5" t="s">
        <v>51</v>
      </c>
      <c r="G126" s="5" t="s">
        <v>52</v>
      </c>
      <c r="H126" s="5" t="s">
        <v>52</v>
      </c>
      <c r="I126" s="5" t="s">
        <v>52</v>
      </c>
      <c r="J126" s="5">
        <v>45</v>
      </c>
      <c r="K126" s="5">
        <v>45</v>
      </c>
      <c r="L126" s="5">
        <v>20</v>
      </c>
      <c r="M126" s="5">
        <v>1</v>
      </c>
      <c r="N126" s="5">
        <v>8</v>
      </c>
      <c r="O126" s="5">
        <v>1</v>
      </c>
      <c r="P126" s="5">
        <v>1</v>
      </c>
      <c r="Q126" s="5" t="s">
        <v>52</v>
      </c>
      <c r="R126" s="5" t="s">
        <v>52</v>
      </c>
      <c r="S126" s="6">
        <v>2.5</v>
      </c>
      <c r="T126" s="5" t="s">
        <v>67</v>
      </c>
      <c r="U126" s="5" t="s">
        <v>54</v>
      </c>
      <c r="V126" s="5" t="s">
        <v>59</v>
      </c>
    </row>
    <row r="127" spans="1:22" x14ac:dyDescent="0.25">
      <c r="A127" s="3">
        <v>126</v>
      </c>
      <c r="B127" s="4">
        <v>96509</v>
      </c>
      <c r="C127" s="5" t="s">
        <v>56</v>
      </c>
      <c r="D127" s="5">
        <v>52</v>
      </c>
      <c r="E127" s="5" t="s">
        <v>68</v>
      </c>
      <c r="F127" s="5" t="s">
        <v>77</v>
      </c>
      <c r="G127" s="5" t="s">
        <v>52</v>
      </c>
      <c r="H127" s="5" t="s">
        <v>52</v>
      </c>
      <c r="I127" s="5" t="s">
        <v>52</v>
      </c>
      <c r="J127" s="5">
        <v>101</v>
      </c>
      <c r="K127" s="5">
        <v>95</v>
      </c>
      <c r="L127" s="5">
        <v>5</v>
      </c>
      <c r="M127" s="5">
        <v>13</v>
      </c>
      <c r="N127" s="5">
        <v>20</v>
      </c>
      <c r="O127" s="5">
        <v>0</v>
      </c>
      <c r="P127" s="5">
        <v>2.5</v>
      </c>
      <c r="Q127" s="5" t="s">
        <v>63</v>
      </c>
      <c r="R127" s="5" t="s">
        <v>52</v>
      </c>
      <c r="S127" s="6">
        <v>0</v>
      </c>
      <c r="T127" s="5" t="s">
        <v>67</v>
      </c>
      <c r="U127" s="5" t="s">
        <v>54</v>
      </c>
      <c r="V127" s="5" t="s">
        <v>71</v>
      </c>
    </row>
    <row r="128" spans="1:22" x14ac:dyDescent="0.25">
      <c r="A128" s="3">
        <v>127</v>
      </c>
      <c r="B128" s="4">
        <v>94600</v>
      </c>
      <c r="C128" s="5" t="s">
        <v>49</v>
      </c>
      <c r="D128" s="5">
        <v>33</v>
      </c>
      <c r="E128" s="5" t="s">
        <v>61</v>
      </c>
      <c r="F128" s="5" t="s">
        <v>58</v>
      </c>
      <c r="G128" s="5" t="s">
        <v>63</v>
      </c>
      <c r="H128" s="5" t="s">
        <v>63</v>
      </c>
      <c r="I128" s="5" t="s">
        <v>63</v>
      </c>
      <c r="J128" s="5">
        <v>30</v>
      </c>
      <c r="K128" s="5">
        <v>0</v>
      </c>
      <c r="L128" s="5">
        <v>5</v>
      </c>
      <c r="M128" s="5">
        <v>16</v>
      </c>
      <c r="N128" s="5">
        <v>10</v>
      </c>
      <c r="O128" s="5">
        <v>1</v>
      </c>
      <c r="P128" s="5">
        <v>0.2</v>
      </c>
      <c r="Q128" s="5" t="s">
        <v>52</v>
      </c>
      <c r="R128" s="5" t="s">
        <v>52</v>
      </c>
      <c r="S128" s="6">
        <v>3.75</v>
      </c>
      <c r="T128" s="5" t="s">
        <v>65</v>
      </c>
      <c r="U128" s="5" t="s">
        <v>54</v>
      </c>
      <c r="V128" s="5" t="s">
        <v>59</v>
      </c>
    </row>
    <row r="129" spans="1:22" x14ac:dyDescent="0.25">
      <c r="A129" s="3">
        <v>128</v>
      </c>
      <c r="B129" s="4">
        <v>100846</v>
      </c>
      <c r="C129" s="5" t="s">
        <v>56</v>
      </c>
      <c r="D129" s="5">
        <v>37</v>
      </c>
      <c r="E129" s="5" t="s">
        <v>50</v>
      </c>
      <c r="F129" s="5" t="s">
        <v>75</v>
      </c>
      <c r="G129" s="5" t="s">
        <v>52</v>
      </c>
      <c r="H129" s="5" t="s">
        <v>52</v>
      </c>
      <c r="I129" s="5" t="s">
        <v>63</v>
      </c>
      <c r="J129" s="5">
        <v>30</v>
      </c>
      <c r="K129" s="5">
        <v>0</v>
      </c>
      <c r="L129" s="5">
        <v>35</v>
      </c>
      <c r="M129" s="5">
        <v>28</v>
      </c>
      <c r="N129" s="5">
        <v>10</v>
      </c>
      <c r="O129" s="5">
        <v>0</v>
      </c>
      <c r="P129" s="5">
        <v>1</v>
      </c>
      <c r="Q129" s="5" t="s">
        <v>52</v>
      </c>
      <c r="R129" s="5" t="s">
        <v>52</v>
      </c>
      <c r="S129" s="6">
        <v>20</v>
      </c>
      <c r="T129" s="5" t="s">
        <v>65</v>
      </c>
      <c r="U129" s="5" t="s">
        <v>59</v>
      </c>
      <c r="V129" s="5" t="s">
        <v>59</v>
      </c>
    </row>
    <row r="130" spans="1:22" x14ac:dyDescent="0.25">
      <c r="A130" s="3">
        <v>129</v>
      </c>
      <c r="B130" s="4">
        <v>58000</v>
      </c>
      <c r="C130" s="5" t="s">
        <v>49</v>
      </c>
      <c r="D130" s="5">
        <v>19</v>
      </c>
      <c r="E130" s="5" t="s">
        <v>57</v>
      </c>
      <c r="F130" s="3" t="s">
        <v>51</v>
      </c>
      <c r="G130" s="5" t="s">
        <v>52</v>
      </c>
      <c r="H130" s="5" t="s">
        <v>52</v>
      </c>
      <c r="I130" s="5" t="s">
        <v>52</v>
      </c>
      <c r="J130" s="5">
        <v>32</v>
      </c>
      <c r="K130" s="5">
        <v>0</v>
      </c>
      <c r="L130" s="5">
        <v>0</v>
      </c>
      <c r="M130" s="5">
        <v>6</v>
      </c>
      <c r="N130" s="5">
        <v>13</v>
      </c>
      <c r="O130" s="5">
        <v>0</v>
      </c>
      <c r="P130" s="5">
        <v>0</v>
      </c>
      <c r="Q130" s="5" t="s">
        <v>52</v>
      </c>
      <c r="R130" s="5" t="s">
        <v>63</v>
      </c>
      <c r="S130" s="6">
        <v>0</v>
      </c>
      <c r="T130" s="5" t="s">
        <v>60</v>
      </c>
      <c r="U130" s="5" t="s">
        <v>54</v>
      </c>
      <c r="V130" s="5" t="s">
        <v>59</v>
      </c>
    </row>
    <row r="131" spans="1:22" x14ac:dyDescent="0.25">
      <c r="A131" s="3">
        <v>130</v>
      </c>
      <c r="B131" s="4">
        <v>54000</v>
      </c>
      <c r="C131" s="5" t="s">
        <v>56</v>
      </c>
      <c r="D131" s="5">
        <v>42</v>
      </c>
      <c r="E131" s="5" t="s">
        <v>61</v>
      </c>
      <c r="F131" s="5" t="s">
        <v>62</v>
      </c>
      <c r="G131" s="5" t="s">
        <v>63</v>
      </c>
      <c r="H131" s="5" t="s">
        <v>63</v>
      </c>
      <c r="I131" s="5" t="s">
        <v>52</v>
      </c>
      <c r="J131" s="5">
        <v>47</v>
      </c>
      <c r="K131" s="5">
        <v>45</v>
      </c>
      <c r="L131" s="5">
        <v>0</v>
      </c>
      <c r="M131" s="5">
        <v>6</v>
      </c>
      <c r="N131" s="5">
        <v>19</v>
      </c>
      <c r="O131" s="5">
        <v>2</v>
      </c>
      <c r="P131" s="5">
        <v>1</v>
      </c>
      <c r="Q131" s="5" t="s">
        <v>63</v>
      </c>
      <c r="R131" s="5" t="s">
        <v>52</v>
      </c>
      <c r="S131" s="6">
        <v>5</v>
      </c>
      <c r="T131" s="5" t="s">
        <v>65</v>
      </c>
      <c r="U131" s="5" t="s">
        <v>59</v>
      </c>
      <c r="V131" s="5" t="s">
        <v>59</v>
      </c>
    </row>
    <row r="132" spans="1:22" x14ac:dyDescent="0.25">
      <c r="A132" s="3">
        <v>131</v>
      </c>
      <c r="B132" s="4">
        <v>95297</v>
      </c>
      <c r="C132" s="5" t="s">
        <v>56</v>
      </c>
      <c r="D132" s="5">
        <v>49</v>
      </c>
      <c r="E132" s="5" t="s">
        <v>50</v>
      </c>
      <c r="F132" s="5" t="s">
        <v>66</v>
      </c>
      <c r="G132" s="5" t="s">
        <v>63</v>
      </c>
      <c r="H132" s="5" t="s">
        <v>52</v>
      </c>
      <c r="I132" s="5" t="s">
        <v>52</v>
      </c>
      <c r="J132" s="5">
        <v>59</v>
      </c>
      <c r="K132" s="5">
        <v>35</v>
      </c>
      <c r="L132" s="5">
        <v>50</v>
      </c>
      <c r="M132" s="5">
        <v>17</v>
      </c>
      <c r="N132" s="5">
        <v>14</v>
      </c>
      <c r="O132" s="5">
        <v>1</v>
      </c>
      <c r="P132" s="5">
        <v>1</v>
      </c>
      <c r="Q132" s="5" t="s">
        <v>52</v>
      </c>
      <c r="R132" s="5" t="s">
        <v>52</v>
      </c>
      <c r="S132" s="6">
        <v>0</v>
      </c>
      <c r="T132" s="5" t="s">
        <v>70</v>
      </c>
      <c r="U132" s="5" t="s">
        <v>59</v>
      </c>
      <c r="V132" s="5" t="s">
        <v>59</v>
      </c>
    </row>
    <row r="133" spans="1:22" x14ac:dyDescent="0.25">
      <c r="A133" s="3">
        <v>132</v>
      </c>
      <c r="B133" s="4">
        <v>88887</v>
      </c>
      <c r="C133" s="5" t="s">
        <v>56</v>
      </c>
      <c r="D133" s="5">
        <v>42</v>
      </c>
      <c r="E133" s="5" t="s">
        <v>57</v>
      </c>
      <c r="F133" s="5" t="s">
        <v>64</v>
      </c>
      <c r="G133" s="5" t="s">
        <v>63</v>
      </c>
      <c r="H133" s="5" t="s">
        <v>52</v>
      </c>
      <c r="I133" s="5" t="s">
        <v>52</v>
      </c>
      <c r="J133" s="5">
        <v>59</v>
      </c>
      <c r="K133" s="5">
        <v>55</v>
      </c>
      <c r="L133" s="5">
        <v>20</v>
      </c>
      <c r="M133" s="5">
        <v>28</v>
      </c>
      <c r="N133" s="5">
        <v>18</v>
      </c>
      <c r="O133" s="5">
        <v>2</v>
      </c>
      <c r="P133" s="5">
        <v>2.5</v>
      </c>
      <c r="Q133" s="5" t="s">
        <v>52</v>
      </c>
      <c r="R133" s="5" t="s">
        <v>52</v>
      </c>
      <c r="S133" s="6">
        <v>5</v>
      </c>
      <c r="T133" s="5" t="s">
        <v>70</v>
      </c>
      <c r="U133" s="5" t="s">
        <v>59</v>
      </c>
      <c r="V133" s="5" t="s">
        <v>59</v>
      </c>
    </row>
    <row r="134" spans="1:22" x14ac:dyDescent="0.25">
      <c r="A134" s="3">
        <v>133</v>
      </c>
      <c r="B134" s="4">
        <v>230000</v>
      </c>
      <c r="C134" s="5" t="s">
        <v>49</v>
      </c>
      <c r="D134" s="5">
        <v>40</v>
      </c>
      <c r="E134" s="5" t="s">
        <v>73</v>
      </c>
      <c r="F134" s="5" t="s">
        <v>64</v>
      </c>
      <c r="G134" s="5" t="s">
        <v>52</v>
      </c>
      <c r="H134" s="5" t="s">
        <v>52</v>
      </c>
      <c r="I134" s="5" t="s">
        <v>52</v>
      </c>
      <c r="J134" s="5">
        <v>216</v>
      </c>
      <c r="K134" s="5">
        <v>0</v>
      </c>
      <c r="L134" s="5">
        <v>45</v>
      </c>
      <c r="M134" s="5">
        <v>47</v>
      </c>
      <c r="N134" s="5">
        <v>13</v>
      </c>
      <c r="O134" s="5">
        <v>1</v>
      </c>
      <c r="P134" s="5">
        <v>0</v>
      </c>
      <c r="Q134" s="5" t="s">
        <v>63</v>
      </c>
      <c r="R134" s="5" t="s">
        <v>63</v>
      </c>
      <c r="S134" s="6">
        <v>0</v>
      </c>
      <c r="T134" s="5" t="s">
        <v>70</v>
      </c>
      <c r="U134" s="5" t="s">
        <v>71</v>
      </c>
      <c r="V134" s="5" t="s">
        <v>71</v>
      </c>
    </row>
    <row r="135" spans="1:22" x14ac:dyDescent="0.25">
      <c r="A135" s="3">
        <v>134</v>
      </c>
      <c r="B135" s="4">
        <v>97000</v>
      </c>
      <c r="C135" s="5" t="s">
        <v>49</v>
      </c>
      <c r="D135" s="5">
        <v>32</v>
      </c>
      <c r="E135" s="5" t="s">
        <v>57</v>
      </c>
      <c r="F135" s="5" t="s">
        <v>64</v>
      </c>
      <c r="G135" s="5" t="s">
        <v>52</v>
      </c>
      <c r="H135" s="5" t="s">
        <v>52</v>
      </c>
      <c r="I135" s="5" t="s">
        <v>52</v>
      </c>
      <c r="J135" s="5">
        <v>58</v>
      </c>
      <c r="K135" s="5">
        <v>55</v>
      </c>
      <c r="L135" s="5">
        <v>20</v>
      </c>
      <c r="M135" s="5">
        <v>30</v>
      </c>
      <c r="N135" s="5">
        <v>8</v>
      </c>
      <c r="O135" s="5">
        <v>0</v>
      </c>
      <c r="P135" s="5">
        <v>1.5</v>
      </c>
      <c r="Q135" s="5" t="s">
        <v>52</v>
      </c>
      <c r="R135" s="5" t="s">
        <v>63</v>
      </c>
      <c r="S135" s="6">
        <v>0</v>
      </c>
      <c r="T135" s="5" t="s">
        <v>53</v>
      </c>
      <c r="U135" s="5" t="s">
        <v>54</v>
      </c>
      <c r="V135" s="5" t="s">
        <v>54</v>
      </c>
    </row>
    <row r="136" spans="1:22" x14ac:dyDescent="0.25">
      <c r="A136" s="3">
        <v>135</v>
      </c>
      <c r="B136" s="4">
        <v>58000</v>
      </c>
      <c r="C136" s="5" t="s">
        <v>56</v>
      </c>
      <c r="D136" s="5">
        <v>34</v>
      </c>
      <c r="E136" s="5" t="s">
        <v>57</v>
      </c>
      <c r="F136" s="5" t="s">
        <v>83</v>
      </c>
      <c r="G136" s="5" t="s">
        <v>52</v>
      </c>
      <c r="H136" s="5" t="s">
        <v>52</v>
      </c>
      <c r="I136" s="5" t="s">
        <v>52</v>
      </c>
      <c r="J136" s="5">
        <v>113</v>
      </c>
      <c r="K136" s="5">
        <v>95</v>
      </c>
      <c r="L136" s="5">
        <v>10</v>
      </c>
      <c r="M136" s="5">
        <v>45</v>
      </c>
      <c r="N136" s="5">
        <v>21</v>
      </c>
      <c r="O136" s="5">
        <v>0</v>
      </c>
      <c r="P136" s="5">
        <v>2.5</v>
      </c>
      <c r="Q136" s="5" t="s">
        <v>63</v>
      </c>
      <c r="R136" s="5" t="s">
        <v>63</v>
      </c>
      <c r="S136" s="6">
        <v>0</v>
      </c>
      <c r="T136" s="5" t="s">
        <v>60</v>
      </c>
      <c r="U136" s="5" t="s">
        <v>54</v>
      </c>
      <c r="V136" s="5" t="s">
        <v>59</v>
      </c>
    </row>
    <row r="137" spans="1:22" x14ac:dyDescent="0.25">
      <c r="A137" s="3">
        <v>136</v>
      </c>
      <c r="B137" s="4">
        <v>96691</v>
      </c>
      <c r="C137" s="5" t="s">
        <v>56</v>
      </c>
      <c r="D137" s="5">
        <v>40</v>
      </c>
      <c r="E137" s="5" t="s">
        <v>61</v>
      </c>
      <c r="F137" s="5" t="s">
        <v>74</v>
      </c>
      <c r="G137" s="5" t="s">
        <v>52</v>
      </c>
      <c r="H137" s="5" t="s">
        <v>52</v>
      </c>
      <c r="I137" s="5" t="s">
        <v>63</v>
      </c>
      <c r="J137" s="5">
        <v>20</v>
      </c>
      <c r="K137" s="5">
        <v>0</v>
      </c>
      <c r="L137" s="5">
        <v>5</v>
      </c>
      <c r="M137" s="5">
        <v>21</v>
      </c>
      <c r="N137" s="5">
        <v>11</v>
      </c>
      <c r="O137" s="5">
        <v>0</v>
      </c>
      <c r="P137" s="5">
        <v>0.1</v>
      </c>
      <c r="Q137" s="5" t="s">
        <v>63</v>
      </c>
      <c r="R137" s="5" t="s">
        <v>52</v>
      </c>
      <c r="S137" s="6">
        <v>8</v>
      </c>
      <c r="T137" s="5" t="s">
        <v>65</v>
      </c>
      <c r="U137" s="5" t="s">
        <v>59</v>
      </c>
      <c r="V137" s="5" t="s">
        <v>54</v>
      </c>
    </row>
    <row r="138" spans="1:22" x14ac:dyDescent="0.25">
      <c r="A138" s="3">
        <v>137</v>
      </c>
      <c r="B138" s="4">
        <v>100267</v>
      </c>
      <c r="C138" s="5" t="s">
        <v>56</v>
      </c>
      <c r="D138" s="5">
        <v>49</v>
      </c>
      <c r="E138" s="5" t="s">
        <v>50</v>
      </c>
      <c r="F138" s="5" t="s">
        <v>66</v>
      </c>
      <c r="G138" s="5" t="s">
        <v>63</v>
      </c>
      <c r="H138" s="5" t="s">
        <v>63</v>
      </c>
      <c r="I138" s="5" t="s">
        <v>52</v>
      </c>
      <c r="J138" s="5">
        <v>71</v>
      </c>
      <c r="K138" s="5">
        <v>55</v>
      </c>
      <c r="L138" s="5">
        <v>35</v>
      </c>
      <c r="M138" s="5">
        <v>17</v>
      </c>
      <c r="N138" s="5">
        <v>14</v>
      </c>
      <c r="O138" s="5">
        <v>0</v>
      </c>
      <c r="P138" s="5">
        <v>2.5</v>
      </c>
      <c r="Q138" s="5" t="s">
        <v>63</v>
      </c>
      <c r="R138" s="5" t="s">
        <v>52</v>
      </c>
      <c r="S138" s="6">
        <v>25</v>
      </c>
      <c r="T138" s="5" t="s">
        <v>65</v>
      </c>
      <c r="U138" s="5" t="s">
        <v>54</v>
      </c>
      <c r="V138" s="5" t="s">
        <v>59</v>
      </c>
    </row>
    <row r="139" spans="1:22" x14ac:dyDescent="0.25">
      <c r="A139" s="3">
        <v>138</v>
      </c>
      <c r="B139" s="4">
        <v>102770</v>
      </c>
      <c r="C139" s="5" t="s">
        <v>49</v>
      </c>
      <c r="D139" s="5">
        <v>33</v>
      </c>
      <c r="E139" s="5" t="s">
        <v>50</v>
      </c>
      <c r="F139" s="5" t="s">
        <v>64</v>
      </c>
      <c r="G139" s="5" t="s">
        <v>52</v>
      </c>
      <c r="H139" s="5" t="s">
        <v>63</v>
      </c>
      <c r="I139" s="5" t="s">
        <v>52</v>
      </c>
      <c r="J139" s="5">
        <v>77</v>
      </c>
      <c r="K139" s="5">
        <v>70</v>
      </c>
      <c r="L139" s="5">
        <v>35</v>
      </c>
      <c r="M139" s="5">
        <v>16</v>
      </c>
      <c r="N139" s="5">
        <v>16</v>
      </c>
      <c r="O139" s="5">
        <v>0</v>
      </c>
      <c r="P139" s="5">
        <v>2</v>
      </c>
      <c r="Q139" s="5" t="s">
        <v>52</v>
      </c>
      <c r="R139" s="5" t="s">
        <v>52</v>
      </c>
      <c r="S139" s="6">
        <v>37.5</v>
      </c>
      <c r="T139" s="5" t="s">
        <v>65</v>
      </c>
      <c r="U139" s="5" t="s">
        <v>59</v>
      </c>
      <c r="V139" s="5" t="s">
        <v>54</v>
      </c>
    </row>
    <row r="140" spans="1:22" x14ac:dyDescent="0.25">
      <c r="A140" s="3">
        <v>139</v>
      </c>
      <c r="B140" s="4">
        <v>100345</v>
      </c>
      <c r="C140" s="5" t="s">
        <v>49</v>
      </c>
      <c r="D140" s="5">
        <v>40</v>
      </c>
      <c r="E140" s="5" t="s">
        <v>50</v>
      </c>
      <c r="F140" s="5" t="s">
        <v>58</v>
      </c>
      <c r="G140" s="5" t="s">
        <v>63</v>
      </c>
      <c r="H140" s="5" t="s">
        <v>52</v>
      </c>
      <c r="I140" s="5" t="s">
        <v>63</v>
      </c>
      <c r="J140" s="5">
        <v>70</v>
      </c>
      <c r="K140" s="5">
        <v>0</v>
      </c>
      <c r="L140" s="5">
        <v>35</v>
      </c>
      <c r="M140" s="5">
        <v>41</v>
      </c>
      <c r="N140" s="5">
        <v>14</v>
      </c>
      <c r="O140" s="5">
        <v>1</v>
      </c>
      <c r="P140" s="5">
        <v>0.5</v>
      </c>
      <c r="Q140" s="5" t="s">
        <v>52</v>
      </c>
      <c r="R140" s="5" t="s">
        <v>52</v>
      </c>
      <c r="S140" s="6">
        <v>0</v>
      </c>
      <c r="T140" s="5" t="s">
        <v>70</v>
      </c>
      <c r="U140" s="5" t="s">
        <v>59</v>
      </c>
      <c r="V140" s="5" t="s">
        <v>54</v>
      </c>
    </row>
    <row r="141" spans="1:22" x14ac:dyDescent="0.25">
      <c r="A141" s="3">
        <v>140</v>
      </c>
      <c r="B141" s="4">
        <v>180000</v>
      </c>
      <c r="C141" s="5" t="s">
        <v>49</v>
      </c>
      <c r="D141" s="5">
        <v>51</v>
      </c>
      <c r="E141" s="5" t="s">
        <v>73</v>
      </c>
      <c r="F141" s="5" t="s">
        <v>69</v>
      </c>
      <c r="G141" s="5" t="s">
        <v>52</v>
      </c>
      <c r="H141" s="5" t="s">
        <v>52</v>
      </c>
      <c r="I141" s="5" t="s">
        <v>52</v>
      </c>
      <c r="J141" s="5">
        <v>61</v>
      </c>
      <c r="K141" s="5">
        <v>55</v>
      </c>
      <c r="L141" s="5">
        <v>50</v>
      </c>
      <c r="M141" s="5">
        <v>19</v>
      </c>
      <c r="N141" s="5">
        <v>6</v>
      </c>
      <c r="O141" s="5">
        <v>0</v>
      </c>
      <c r="P141" s="5">
        <v>1.5</v>
      </c>
      <c r="Q141" s="5" t="s">
        <v>52</v>
      </c>
      <c r="R141" s="5" t="s">
        <v>52</v>
      </c>
      <c r="S141" s="6">
        <v>0</v>
      </c>
      <c r="T141" s="5" t="s">
        <v>65</v>
      </c>
      <c r="U141" s="5" t="s">
        <v>59</v>
      </c>
      <c r="V141" s="5" t="s">
        <v>54</v>
      </c>
    </row>
    <row r="142" spans="1:22" x14ac:dyDescent="0.25">
      <c r="A142" s="3">
        <v>141</v>
      </c>
      <c r="B142" s="4">
        <v>98673</v>
      </c>
      <c r="C142" s="5" t="s">
        <v>56</v>
      </c>
      <c r="D142" s="5">
        <v>53</v>
      </c>
      <c r="E142" s="5" t="s">
        <v>73</v>
      </c>
      <c r="F142" s="5" t="s">
        <v>66</v>
      </c>
      <c r="G142" s="5" t="s">
        <v>52</v>
      </c>
      <c r="H142" s="5" t="s">
        <v>52</v>
      </c>
      <c r="I142" s="5" t="s">
        <v>63</v>
      </c>
      <c r="J142" s="5">
        <v>30</v>
      </c>
      <c r="K142" s="5">
        <v>0</v>
      </c>
      <c r="L142" s="5">
        <v>5</v>
      </c>
      <c r="M142" s="5">
        <v>29</v>
      </c>
      <c r="N142" s="5">
        <v>2</v>
      </c>
      <c r="O142" s="5">
        <v>1</v>
      </c>
      <c r="P142" s="5">
        <v>0.2</v>
      </c>
      <c r="Q142" s="5" t="s">
        <v>63</v>
      </c>
      <c r="R142" s="5" t="s">
        <v>52</v>
      </c>
      <c r="S142" s="6">
        <v>5</v>
      </c>
      <c r="T142" s="5" t="s">
        <v>70</v>
      </c>
      <c r="U142" s="5" t="s">
        <v>54</v>
      </c>
      <c r="V142" s="5" t="s">
        <v>59</v>
      </c>
    </row>
    <row r="143" spans="1:22" x14ac:dyDescent="0.25">
      <c r="A143" s="3">
        <v>142</v>
      </c>
      <c r="B143" s="4">
        <v>95000</v>
      </c>
      <c r="C143" s="5" t="s">
        <v>49</v>
      </c>
      <c r="D143" s="5">
        <v>28</v>
      </c>
      <c r="E143" s="5" t="s">
        <v>57</v>
      </c>
      <c r="F143" s="5" t="s">
        <v>58</v>
      </c>
      <c r="G143" s="5" t="s">
        <v>52</v>
      </c>
      <c r="H143" s="5" t="s">
        <v>52</v>
      </c>
      <c r="I143" s="5" t="s">
        <v>52</v>
      </c>
      <c r="J143" s="5">
        <v>70</v>
      </c>
      <c r="K143" s="5">
        <v>70</v>
      </c>
      <c r="L143" s="5">
        <v>20</v>
      </c>
      <c r="M143" s="5">
        <v>14</v>
      </c>
      <c r="N143" s="5">
        <v>25</v>
      </c>
      <c r="O143" s="5">
        <v>0</v>
      </c>
      <c r="P143" s="5">
        <v>2</v>
      </c>
      <c r="Q143" s="5" t="s">
        <v>52</v>
      </c>
      <c r="R143" s="5" t="s">
        <v>52</v>
      </c>
      <c r="S143" s="6">
        <v>20</v>
      </c>
      <c r="T143" s="5" t="s">
        <v>53</v>
      </c>
      <c r="U143" s="5" t="s">
        <v>54</v>
      </c>
      <c r="V143" s="5" t="s">
        <v>54</v>
      </c>
    </row>
    <row r="144" spans="1:22" x14ac:dyDescent="0.25">
      <c r="A144" s="3">
        <v>143</v>
      </c>
      <c r="B144" s="4">
        <v>162000</v>
      </c>
      <c r="C144" s="5" t="s">
        <v>49</v>
      </c>
      <c r="D144" s="5">
        <v>35</v>
      </c>
      <c r="E144" s="5" t="s">
        <v>57</v>
      </c>
      <c r="F144" s="5" t="s">
        <v>66</v>
      </c>
      <c r="G144" s="5" t="s">
        <v>52</v>
      </c>
      <c r="H144" s="5" t="s">
        <v>52</v>
      </c>
      <c r="I144" s="5" t="s">
        <v>52</v>
      </c>
      <c r="J144" s="5">
        <v>95</v>
      </c>
      <c r="K144" s="5">
        <v>95</v>
      </c>
      <c r="L144" s="5">
        <v>35</v>
      </c>
      <c r="M144" s="5">
        <v>19</v>
      </c>
      <c r="N144" s="5">
        <v>12</v>
      </c>
      <c r="O144" s="5">
        <v>0</v>
      </c>
      <c r="P144" s="5">
        <v>3</v>
      </c>
      <c r="Q144" s="5" t="s">
        <v>52</v>
      </c>
      <c r="R144" s="5" t="s">
        <v>52</v>
      </c>
      <c r="S144" s="6">
        <v>1.25</v>
      </c>
      <c r="T144" s="5" t="s">
        <v>78</v>
      </c>
      <c r="U144" s="5" t="s">
        <v>59</v>
      </c>
      <c r="V144" s="5" t="s">
        <v>59</v>
      </c>
    </row>
    <row r="145" spans="1:22" x14ac:dyDescent="0.25">
      <c r="A145" s="3">
        <v>144</v>
      </c>
      <c r="B145" s="4">
        <v>100601</v>
      </c>
      <c r="C145" s="5" t="s">
        <v>56</v>
      </c>
      <c r="D145" s="5">
        <v>31</v>
      </c>
      <c r="E145" s="5" t="s">
        <v>50</v>
      </c>
      <c r="F145" s="5" t="s">
        <v>66</v>
      </c>
      <c r="G145" s="5" t="s">
        <v>52</v>
      </c>
      <c r="H145" s="5" t="s">
        <v>52</v>
      </c>
      <c r="I145" s="5" t="s">
        <v>52</v>
      </c>
      <c r="J145" s="3">
        <v>100</v>
      </c>
      <c r="K145" s="5">
        <v>95</v>
      </c>
      <c r="L145" s="5">
        <v>35</v>
      </c>
      <c r="M145" s="5">
        <v>10</v>
      </c>
      <c r="N145" s="5">
        <v>31</v>
      </c>
      <c r="O145" s="5">
        <v>1</v>
      </c>
      <c r="P145" s="5">
        <v>2.5</v>
      </c>
      <c r="Q145" s="5" t="s">
        <v>63</v>
      </c>
      <c r="R145" s="5" t="s">
        <v>52</v>
      </c>
      <c r="S145" s="6">
        <v>6.25</v>
      </c>
      <c r="T145" s="5" t="s">
        <v>70</v>
      </c>
      <c r="U145" s="5" t="s">
        <v>71</v>
      </c>
      <c r="V145" s="5" t="s">
        <v>54</v>
      </c>
    </row>
    <row r="146" spans="1:22" x14ac:dyDescent="0.25">
      <c r="A146" s="3">
        <v>145</v>
      </c>
      <c r="B146" s="4">
        <v>98853</v>
      </c>
      <c r="C146" s="5" t="s">
        <v>49</v>
      </c>
      <c r="D146" s="5">
        <v>46</v>
      </c>
      <c r="E146" s="5" t="s">
        <v>61</v>
      </c>
      <c r="F146" s="5" t="s">
        <v>66</v>
      </c>
      <c r="G146" s="5" t="s">
        <v>63</v>
      </c>
      <c r="H146" s="5" t="s">
        <v>52</v>
      </c>
      <c r="I146" s="5" t="s">
        <v>63</v>
      </c>
      <c r="J146" s="5">
        <v>30</v>
      </c>
      <c r="K146" s="5">
        <v>0</v>
      </c>
      <c r="L146" s="5">
        <v>5</v>
      </c>
      <c r="M146" s="5">
        <v>26</v>
      </c>
      <c r="N146" s="5">
        <v>7</v>
      </c>
      <c r="O146" s="5">
        <v>2</v>
      </c>
      <c r="P146" s="5">
        <v>1</v>
      </c>
      <c r="Q146" s="5" t="s">
        <v>63</v>
      </c>
      <c r="R146" s="5" t="s">
        <v>52</v>
      </c>
      <c r="S146" s="6">
        <v>6.25</v>
      </c>
      <c r="T146" s="5" t="s">
        <v>82</v>
      </c>
      <c r="U146" s="5" t="s">
        <v>59</v>
      </c>
      <c r="V146" s="5" t="s">
        <v>59</v>
      </c>
    </row>
    <row r="147" spans="1:22" x14ac:dyDescent="0.25">
      <c r="A147" s="3">
        <v>146</v>
      </c>
      <c r="B147" s="4">
        <v>97756</v>
      </c>
      <c r="C147" s="5" t="s">
        <v>56</v>
      </c>
      <c r="D147" s="5">
        <v>42</v>
      </c>
      <c r="E147" s="5" t="s">
        <v>73</v>
      </c>
      <c r="F147" s="5" t="s">
        <v>58</v>
      </c>
      <c r="G147" s="5" t="s">
        <v>52</v>
      </c>
      <c r="H147" s="5" t="s">
        <v>52</v>
      </c>
      <c r="I147" s="5" t="s">
        <v>52</v>
      </c>
      <c r="J147" s="5">
        <v>64</v>
      </c>
      <c r="K147" s="5">
        <v>55</v>
      </c>
      <c r="L147" s="5">
        <v>5</v>
      </c>
      <c r="M147" s="5">
        <v>30</v>
      </c>
      <c r="N147" s="5">
        <v>18</v>
      </c>
      <c r="O147" s="5">
        <v>1</v>
      </c>
      <c r="P147" s="5">
        <v>1</v>
      </c>
      <c r="Q147" s="5" t="s">
        <v>52</v>
      </c>
      <c r="R147" s="5" t="s">
        <v>52</v>
      </c>
      <c r="S147" s="6">
        <v>0</v>
      </c>
      <c r="T147" s="5" t="s">
        <v>78</v>
      </c>
      <c r="U147" s="5" t="s">
        <v>59</v>
      </c>
      <c r="V147" s="5" t="s">
        <v>59</v>
      </c>
    </row>
    <row r="148" spans="1:22" x14ac:dyDescent="0.25">
      <c r="A148" s="3">
        <v>147</v>
      </c>
      <c r="B148" s="4">
        <v>70000</v>
      </c>
      <c r="C148" s="5" t="s">
        <v>56</v>
      </c>
      <c r="D148" s="5">
        <v>43</v>
      </c>
      <c r="E148" s="5" t="s">
        <v>50</v>
      </c>
      <c r="F148" s="5" t="s">
        <v>77</v>
      </c>
      <c r="G148" s="5" t="s">
        <v>52</v>
      </c>
      <c r="H148" s="5" t="s">
        <v>52</v>
      </c>
      <c r="I148" s="5" t="s">
        <v>52</v>
      </c>
      <c r="J148" s="5">
        <v>124</v>
      </c>
      <c r="K148" s="5">
        <v>120</v>
      </c>
      <c r="L148" s="5">
        <v>0</v>
      </c>
      <c r="M148" s="5">
        <v>9</v>
      </c>
      <c r="N148" s="5">
        <v>9</v>
      </c>
      <c r="O148" s="5">
        <v>2</v>
      </c>
      <c r="P148" s="5">
        <v>3.5</v>
      </c>
      <c r="Q148" s="5" t="s">
        <v>63</v>
      </c>
      <c r="R148" s="5" t="s">
        <v>52</v>
      </c>
      <c r="S148" s="6">
        <v>6.25</v>
      </c>
      <c r="T148" s="5" t="s">
        <v>53</v>
      </c>
      <c r="U148" s="5" t="s">
        <v>59</v>
      </c>
      <c r="V148" s="5" t="s">
        <v>55</v>
      </c>
    </row>
    <row r="149" spans="1:22" x14ac:dyDescent="0.25">
      <c r="A149" s="3">
        <v>148</v>
      </c>
      <c r="B149" s="4">
        <v>165000</v>
      </c>
      <c r="C149" s="5" t="s">
        <v>56</v>
      </c>
      <c r="D149" s="5">
        <v>39</v>
      </c>
      <c r="E149" s="5" t="s">
        <v>68</v>
      </c>
      <c r="F149" s="5" t="s">
        <v>75</v>
      </c>
      <c r="G149" s="5" t="s">
        <v>52</v>
      </c>
      <c r="H149" s="5" t="s">
        <v>52</v>
      </c>
      <c r="I149" s="5" t="s">
        <v>52</v>
      </c>
      <c r="J149" s="5">
        <v>55</v>
      </c>
      <c r="K149" s="5">
        <v>55</v>
      </c>
      <c r="L149" s="5">
        <v>15</v>
      </c>
      <c r="M149" s="5">
        <v>3</v>
      </c>
      <c r="N149" s="5">
        <v>16</v>
      </c>
      <c r="O149" s="5">
        <v>3</v>
      </c>
      <c r="P149" s="5">
        <v>2.5</v>
      </c>
      <c r="Q149" s="5" t="s">
        <v>52</v>
      </c>
      <c r="R149" s="5" t="s">
        <v>52</v>
      </c>
      <c r="S149" s="6">
        <v>3.75</v>
      </c>
      <c r="T149" s="5" t="s">
        <v>65</v>
      </c>
      <c r="U149" s="5" t="s">
        <v>54</v>
      </c>
      <c r="V149" s="5" t="s">
        <v>54</v>
      </c>
    </row>
    <row r="150" spans="1:22" x14ac:dyDescent="0.25">
      <c r="A150" s="3">
        <v>149</v>
      </c>
      <c r="B150" s="4">
        <v>95570</v>
      </c>
      <c r="C150" s="5" t="s">
        <v>56</v>
      </c>
      <c r="D150" s="5">
        <v>52</v>
      </c>
      <c r="E150" s="5" t="s">
        <v>68</v>
      </c>
      <c r="F150" s="5" t="s">
        <v>81</v>
      </c>
      <c r="G150" s="5" t="s">
        <v>52</v>
      </c>
      <c r="H150" s="5" t="s">
        <v>63</v>
      </c>
      <c r="I150" s="5" t="s">
        <v>52</v>
      </c>
      <c r="J150" s="5">
        <v>38</v>
      </c>
      <c r="K150" s="5">
        <v>20</v>
      </c>
      <c r="L150" s="5">
        <v>50</v>
      </c>
      <c r="M150" s="5">
        <v>13</v>
      </c>
      <c r="N150" s="5">
        <v>0</v>
      </c>
      <c r="O150" s="5">
        <v>1</v>
      </c>
      <c r="P150" s="5">
        <v>0.2</v>
      </c>
      <c r="Q150" s="5" t="s">
        <v>63</v>
      </c>
      <c r="R150" s="5" t="s">
        <v>52</v>
      </c>
      <c r="S150" s="6">
        <v>0</v>
      </c>
      <c r="T150" s="5" t="s">
        <v>70</v>
      </c>
      <c r="U150" s="5" t="s">
        <v>59</v>
      </c>
      <c r="V150" s="5" t="s">
        <v>59</v>
      </c>
    </row>
    <row r="151" spans="1:22" x14ac:dyDescent="0.25">
      <c r="A151" s="3">
        <v>150</v>
      </c>
      <c r="B151" s="4">
        <v>95838</v>
      </c>
      <c r="C151" s="5" t="s">
        <v>56</v>
      </c>
      <c r="D151" s="5">
        <v>35</v>
      </c>
      <c r="E151" s="5" t="s">
        <v>72</v>
      </c>
      <c r="F151" s="5" t="s">
        <v>66</v>
      </c>
      <c r="G151" s="5" t="s">
        <v>52</v>
      </c>
      <c r="H151" s="5" t="s">
        <v>52</v>
      </c>
      <c r="I151" s="5" t="s">
        <v>52</v>
      </c>
      <c r="J151" s="5">
        <v>121</v>
      </c>
      <c r="K151" s="5">
        <v>120</v>
      </c>
      <c r="L151" s="5">
        <v>5</v>
      </c>
      <c r="M151" s="5">
        <v>48</v>
      </c>
      <c r="N151" s="5">
        <v>11</v>
      </c>
      <c r="O151" s="5">
        <v>4</v>
      </c>
      <c r="P151" s="5">
        <v>3.5</v>
      </c>
      <c r="Q151" s="5" t="s">
        <v>63</v>
      </c>
      <c r="R151" s="5" t="s">
        <v>63</v>
      </c>
      <c r="S151" s="6">
        <v>0</v>
      </c>
      <c r="T151" s="5" t="s">
        <v>67</v>
      </c>
      <c r="U151" s="5" t="s">
        <v>59</v>
      </c>
      <c r="V151" s="5" t="s">
        <v>59</v>
      </c>
    </row>
    <row r="153" spans="1:22" x14ac:dyDescent="0.25">
      <c r="G153" s="5"/>
    </row>
    <row r="154" spans="1:22" x14ac:dyDescent="0.25">
      <c r="G154" s="5"/>
      <c r="K154" s="5"/>
    </row>
    <row r="155" spans="1:22" x14ac:dyDescent="0.25">
      <c r="G155" s="5"/>
      <c r="K155" s="5"/>
    </row>
    <row r="156" spans="1:22" x14ac:dyDescent="0.25">
      <c r="G156" s="5"/>
      <c r="I156" s="5"/>
      <c r="J156" s="5"/>
      <c r="K156" s="5"/>
    </row>
    <row r="157" spans="1:22" x14ac:dyDescent="0.25">
      <c r="G157" s="5"/>
      <c r="I157" s="5"/>
      <c r="J157" s="5"/>
      <c r="K157" s="5"/>
    </row>
    <row r="158" spans="1:22" x14ac:dyDescent="0.25">
      <c r="G158" s="5"/>
      <c r="I158" s="5"/>
      <c r="J158" s="5"/>
      <c r="K158" s="5"/>
    </row>
    <row r="159" spans="1:22" x14ac:dyDescent="0.25">
      <c r="G159" s="5"/>
      <c r="I159" s="5"/>
      <c r="J159" s="5"/>
      <c r="K159" s="5"/>
    </row>
    <row r="160" spans="1:22" x14ac:dyDescent="0.25">
      <c r="G160" s="5"/>
      <c r="I160" s="5"/>
      <c r="J160" s="5"/>
      <c r="K160" s="5"/>
    </row>
    <row r="161" spans="7:11" x14ac:dyDescent="0.25">
      <c r="G161" s="5"/>
      <c r="I161" s="5"/>
      <c r="J161" s="5"/>
      <c r="K161" s="5"/>
    </row>
    <row r="162" spans="7:11" x14ac:dyDescent="0.25">
      <c r="G162" s="5"/>
      <c r="I162" s="5"/>
      <c r="J162" s="5"/>
      <c r="K162" s="5"/>
    </row>
    <row r="163" spans="7:11" x14ac:dyDescent="0.25">
      <c r="G163" s="5"/>
      <c r="I163" s="5"/>
      <c r="J163" s="5"/>
      <c r="K163" s="5"/>
    </row>
    <row r="164" spans="7:11" x14ac:dyDescent="0.25">
      <c r="G164" s="5"/>
      <c r="I164" s="5"/>
      <c r="J164" s="5"/>
      <c r="K164" s="5"/>
    </row>
    <row r="165" spans="7:11" x14ac:dyDescent="0.25">
      <c r="G165" s="5"/>
      <c r="I165" s="5"/>
      <c r="J165" s="5"/>
      <c r="K165" s="5"/>
    </row>
    <row r="166" spans="7:11" x14ac:dyDescent="0.25">
      <c r="G166" s="5"/>
      <c r="I166" s="5"/>
      <c r="J166" s="5"/>
      <c r="K166" s="5"/>
    </row>
    <row r="167" spans="7:11" x14ac:dyDescent="0.25">
      <c r="G167" s="5"/>
      <c r="I167" s="5"/>
      <c r="J167" s="5"/>
      <c r="K167" s="5"/>
    </row>
    <row r="168" spans="7:11" x14ac:dyDescent="0.25">
      <c r="G168" s="3"/>
      <c r="I168" s="5"/>
      <c r="J168" s="5"/>
      <c r="K168" s="5"/>
    </row>
    <row r="169" spans="7:11" x14ac:dyDescent="0.25">
      <c r="G169" s="5"/>
      <c r="I169" s="5"/>
      <c r="J169" s="5"/>
      <c r="K169" s="5"/>
    </row>
    <row r="170" spans="7:11" x14ac:dyDescent="0.25">
      <c r="G170" s="5"/>
      <c r="I170" s="5"/>
      <c r="J170" s="5"/>
      <c r="K170" s="5"/>
    </row>
    <row r="171" spans="7:11" x14ac:dyDescent="0.25">
      <c r="G171" s="5"/>
      <c r="I171" s="5"/>
      <c r="J171" s="5"/>
      <c r="K171" s="5"/>
    </row>
    <row r="172" spans="7:11" x14ac:dyDescent="0.25">
      <c r="G172" s="5"/>
      <c r="I172" s="5"/>
      <c r="J172" s="5"/>
      <c r="K172" s="5"/>
    </row>
    <row r="173" spans="7:11" x14ac:dyDescent="0.25">
      <c r="G173" s="5"/>
      <c r="I173" s="5"/>
      <c r="J173" s="5"/>
      <c r="K173" s="5"/>
    </row>
    <row r="174" spans="7:11" x14ac:dyDescent="0.25">
      <c r="G174" s="5"/>
      <c r="I174" s="5"/>
      <c r="J174" s="5"/>
      <c r="K174" s="5"/>
    </row>
    <row r="175" spans="7:11" x14ac:dyDescent="0.25">
      <c r="G175" s="5"/>
      <c r="I175" s="5"/>
      <c r="J175" s="5"/>
      <c r="K175" s="5"/>
    </row>
    <row r="176" spans="7:11" x14ac:dyDescent="0.25">
      <c r="G176" s="5"/>
      <c r="I176" s="5"/>
      <c r="J176" s="5"/>
      <c r="K176" s="5"/>
    </row>
    <row r="177" spans="7:11" x14ac:dyDescent="0.25">
      <c r="G177" s="5"/>
      <c r="I177" s="5"/>
      <c r="J177" s="5"/>
      <c r="K177" s="3"/>
    </row>
    <row r="178" spans="7:11" x14ac:dyDescent="0.25">
      <c r="I178" s="5"/>
      <c r="J178" s="5"/>
      <c r="K178" s="5"/>
    </row>
    <row r="179" spans="7:11" x14ac:dyDescent="0.25">
      <c r="I179" s="5"/>
      <c r="J179" s="5"/>
      <c r="K179" s="5"/>
    </row>
    <row r="180" spans="7:11" x14ac:dyDescent="0.25">
      <c r="I180" s="5"/>
      <c r="J180" s="5"/>
      <c r="K180" s="5"/>
    </row>
    <row r="181" spans="7:11" x14ac:dyDescent="0.25">
      <c r="I181" s="5"/>
      <c r="J181" s="5"/>
      <c r="K181" s="5"/>
    </row>
    <row r="182" spans="7:11" x14ac:dyDescent="0.25">
      <c r="I182" s="5"/>
      <c r="J182" s="5"/>
    </row>
    <row r="183" spans="7:11" x14ac:dyDescent="0.25">
      <c r="I183" s="5"/>
      <c r="J183" s="5"/>
    </row>
    <row r="184" spans="7:11" x14ac:dyDescent="0.25">
      <c r="I184" s="5"/>
      <c r="J184" s="5"/>
    </row>
    <row r="185" spans="7:11" x14ac:dyDescent="0.25">
      <c r="I185" s="3"/>
      <c r="J185" s="3"/>
    </row>
    <row r="186" spans="7:11" x14ac:dyDescent="0.25">
      <c r="I186" s="5"/>
      <c r="J186" s="5"/>
    </row>
    <row r="187" spans="7:11" x14ac:dyDescent="0.25">
      <c r="I187" s="5"/>
      <c r="J187" s="5"/>
    </row>
    <row r="188" spans="7:11" x14ac:dyDescent="0.25">
      <c r="I188" s="5"/>
      <c r="J188" s="5"/>
    </row>
    <row r="189" spans="7:11" x14ac:dyDescent="0.25">
      <c r="I189" s="5"/>
      <c r="J189" s="5"/>
    </row>
    <row r="190" spans="7:11" x14ac:dyDescent="0.25">
      <c r="I190" s="5"/>
      <c r="J190" s="5"/>
    </row>
    <row r="191" spans="7:11" x14ac:dyDescent="0.25">
      <c r="I191" s="5"/>
      <c r="J191" s="5"/>
    </row>
    <row r="192" spans="7:11" x14ac:dyDescent="0.25">
      <c r="I192" s="5"/>
      <c r="J192" s="5"/>
    </row>
    <row r="193" spans="9:10" x14ac:dyDescent="0.25">
      <c r="I193" s="3"/>
      <c r="J193" s="3"/>
    </row>
    <row r="194" spans="9:10" x14ac:dyDescent="0.25">
      <c r="I194" s="3"/>
      <c r="J194" s="3"/>
    </row>
    <row r="195" spans="9:10" x14ac:dyDescent="0.25">
      <c r="I195" s="5"/>
      <c r="J195" s="5"/>
    </row>
    <row r="196" spans="9:10" x14ac:dyDescent="0.25">
      <c r="I196" s="3"/>
      <c r="J196" s="3"/>
    </row>
    <row r="197" spans="9:10" x14ac:dyDescent="0.25">
      <c r="I197" s="5"/>
      <c r="J197" s="5"/>
    </row>
    <row r="198" spans="9:10" x14ac:dyDescent="0.25">
      <c r="I198" s="5"/>
      <c r="J198" s="5"/>
    </row>
    <row r="199" spans="9:10" x14ac:dyDescent="0.25">
      <c r="I199" s="5"/>
      <c r="J199" s="5"/>
    </row>
    <row r="200" spans="9:10" x14ac:dyDescent="0.25">
      <c r="I200" s="5"/>
      <c r="J200" s="5"/>
    </row>
  </sheetData>
  <dataValidations count="1">
    <dataValidation type="whole" allowBlank="1" showInputMessage="1" showErrorMessage="1" errorTitle="PaceXL Data Area protection" error="You have attempted to change the data in a defined Data Area._x000a_If you wish to alter any cell, first Unset the Data Area, then make your changes, then Reset the Data Area." sqref="I156:J200" xr:uid="{00000000-0002-0000-0100-000000000000}">
      <formula1>-99999999</formula1>
      <formula2>-99999998</formula2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52"/>
  <sheetViews>
    <sheetView tabSelected="1" workbookViewId="0">
      <selection activeCell="H13" sqref="H13"/>
    </sheetView>
  </sheetViews>
  <sheetFormatPr defaultRowHeight="15" x14ac:dyDescent="0.25"/>
  <cols>
    <col min="1" max="1" width="16.5703125" bestFit="1" customWidth="1"/>
    <col min="3" max="3" width="22.28515625" customWidth="1"/>
    <col min="4" max="4" width="16.7109375" customWidth="1"/>
    <col min="5" max="5" width="14.7109375" customWidth="1"/>
    <col min="7" max="7" width="16.28515625" customWidth="1"/>
    <col min="8" max="8" width="13.85546875" bestFit="1" customWidth="1"/>
    <col min="9" max="9" width="9.85546875" bestFit="1" customWidth="1"/>
    <col min="10" max="10" width="12.5703125" bestFit="1" customWidth="1"/>
  </cols>
  <sheetData>
    <row r="1" spans="1:7" ht="15.75" thickBot="1" x14ac:dyDescent="0.3">
      <c r="A1" s="7"/>
      <c r="B1" s="7"/>
    </row>
    <row r="2" spans="1:7" x14ac:dyDescent="0.25">
      <c r="A2" s="101" t="s">
        <v>47</v>
      </c>
      <c r="B2" s="8"/>
      <c r="C2" s="149" t="s">
        <v>237</v>
      </c>
      <c r="D2" s="150"/>
      <c r="F2" s="151" t="s">
        <v>202</v>
      </c>
      <c r="G2" s="151"/>
    </row>
    <row r="3" spans="1:7" x14ac:dyDescent="0.25">
      <c r="A3" s="102">
        <v>66</v>
      </c>
      <c r="B3" s="8"/>
      <c r="C3" s="104" t="s">
        <v>187</v>
      </c>
      <c r="D3" s="105">
        <v>67.646666666666661</v>
      </c>
      <c r="F3" s="109" t="s">
        <v>199</v>
      </c>
      <c r="G3" s="109" t="s">
        <v>200</v>
      </c>
    </row>
    <row r="4" spans="1:7" x14ac:dyDescent="0.25">
      <c r="A4" s="102">
        <v>60</v>
      </c>
      <c r="B4" s="8"/>
      <c r="C4" s="104" t="s">
        <v>158</v>
      </c>
      <c r="D4" s="105">
        <v>2.5461843482497857</v>
      </c>
      <c r="F4" s="108">
        <v>11</v>
      </c>
      <c r="G4" s="108">
        <v>1</v>
      </c>
    </row>
    <row r="5" spans="1:7" x14ac:dyDescent="0.25">
      <c r="A5" s="102">
        <v>98</v>
      </c>
      <c r="B5" s="8"/>
      <c r="C5" s="104" t="s">
        <v>188</v>
      </c>
      <c r="D5" s="105">
        <v>64</v>
      </c>
      <c r="F5" s="108">
        <v>28.083333333333332</v>
      </c>
      <c r="G5" s="108">
        <v>11</v>
      </c>
    </row>
    <row r="6" spans="1:7" x14ac:dyDescent="0.25">
      <c r="A6" s="102">
        <v>73</v>
      </c>
      <c r="B6" s="8"/>
      <c r="C6" s="104" t="s">
        <v>189</v>
      </c>
      <c r="D6" s="105">
        <v>50</v>
      </c>
      <c r="F6" s="108">
        <v>45.166666666666664</v>
      </c>
      <c r="G6" s="108">
        <v>22</v>
      </c>
    </row>
    <row r="7" spans="1:7" x14ac:dyDescent="0.25">
      <c r="A7" s="102">
        <v>20</v>
      </c>
      <c r="B7" s="8"/>
      <c r="C7" s="104" t="s">
        <v>190</v>
      </c>
      <c r="D7" s="105">
        <v>31.184262221364605</v>
      </c>
      <c r="F7" s="108">
        <v>62.25</v>
      </c>
      <c r="G7" s="108">
        <v>40</v>
      </c>
    </row>
    <row r="8" spans="1:7" x14ac:dyDescent="0.25">
      <c r="A8" s="102">
        <v>105</v>
      </c>
      <c r="B8" s="8"/>
      <c r="C8" s="104" t="s">
        <v>191</v>
      </c>
      <c r="D8" s="105">
        <v>972.45821029082765</v>
      </c>
      <c r="F8" s="108">
        <v>79.333333333333329</v>
      </c>
      <c r="G8" s="108">
        <v>35</v>
      </c>
    </row>
    <row r="9" spans="1:7" x14ac:dyDescent="0.25">
      <c r="A9" s="102">
        <v>96</v>
      </c>
      <c r="B9" s="8"/>
      <c r="C9" s="104" t="s">
        <v>192</v>
      </c>
      <c r="D9" s="105">
        <v>2.8203041980289028</v>
      </c>
      <c r="F9" s="108">
        <v>96.416666666666657</v>
      </c>
      <c r="G9" s="108">
        <v>15</v>
      </c>
    </row>
    <row r="10" spans="1:7" x14ac:dyDescent="0.25">
      <c r="A10" s="102">
        <v>55</v>
      </c>
      <c r="B10" s="8"/>
      <c r="C10" s="104" t="s">
        <v>193</v>
      </c>
      <c r="D10" s="105">
        <v>1.0528035482115978</v>
      </c>
      <c r="F10" s="108">
        <v>113.5</v>
      </c>
      <c r="G10" s="108">
        <v>15</v>
      </c>
    </row>
    <row r="11" spans="1:7" x14ac:dyDescent="0.25">
      <c r="A11" s="102">
        <v>95</v>
      </c>
      <c r="B11" s="8"/>
      <c r="C11" s="104" t="s">
        <v>194</v>
      </c>
      <c r="D11" s="105">
        <v>205</v>
      </c>
      <c r="F11" s="108">
        <v>130.58333333333331</v>
      </c>
      <c r="G11" s="108">
        <v>7</v>
      </c>
    </row>
    <row r="12" spans="1:7" x14ac:dyDescent="0.25">
      <c r="A12" s="102">
        <v>98</v>
      </c>
      <c r="B12" s="8"/>
      <c r="C12" s="104" t="s">
        <v>195</v>
      </c>
      <c r="D12" s="105">
        <v>11</v>
      </c>
      <c r="F12" s="108">
        <v>147.66666666666666</v>
      </c>
      <c r="G12" s="108">
        <v>2</v>
      </c>
    </row>
    <row r="13" spans="1:7" x14ac:dyDescent="0.25">
      <c r="A13" s="102">
        <v>50</v>
      </c>
      <c r="B13" s="8"/>
      <c r="C13" s="104" t="s">
        <v>196</v>
      </c>
      <c r="D13" s="105">
        <v>216</v>
      </c>
      <c r="F13" s="108">
        <v>164.75</v>
      </c>
      <c r="G13" s="108">
        <v>0</v>
      </c>
    </row>
    <row r="14" spans="1:7" x14ac:dyDescent="0.25">
      <c r="A14" s="103">
        <v>88</v>
      </c>
      <c r="B14" s="8"/>
      <c r="C14" s="104" t="s">
        <v>197</v>
      </c>
      <c r="D14" s="105">
        <v>10147</v>
      </c>
      <c r="F14" s="108">
        <v>181.83333333333331</v>
      </c>
      <c r="G14" s="108">
        <v>1</v>
      </c>
    </row>
    <row r="15" spans="1:7" x14ac:dyDescent="0.25">
      <c r="A15" s="102">
        <v>74</v>
      </c>
      <c r="B15" s="8"/>
      <c r="C15" s="141" t="s">
        <v>198</v>
      </c>
      <c r="D15" s="142">
        <v>150</v>
      </c>
      <c r="F15" s="108">
        <v>198.91666666666666</v>
      </c>
      <c r="G15" s="108">
        <v>0</v>
      </c>
    </row>
    <row r="16" spans="1:7" x14ac:dyDescent="0.25">
      <c r="A16" s="102">
        <v>61</v>
      </c>
      <c r="C16" s="143" t="s">
        <v>238</v>
      </c>
      <c r="D16" s="108">
        <f>_xlfn.QUARTILE.INC(A3:A152,1)</f>
        <v>49.25</v>
      </c>
      <c r="F16" s="108" t="s">
        <v>201</v>
      </c>
      <c r="G16" s="108">
        <v>1</v>
      </c>
    </row>
    <row r="17" spans="1:10" x14ac:dyDescent="0.25">
      <c r="A17" s="102">
        <v>99</v>
      </c>
      <c r="C17" s="143" t="s">
        <v>239</v>
      </c>
      <c r="D17" s="108">
        <f>_xlfn.QUARTILE.INC(A3:A152,3)</f>
        <v>84.5</v>
      </c>
    </row>
    <row r="18" spans="1:10" x14ac:dyDescent="0.25">
      <c r="A18" s="102">
        <v>26</v>
      </c>
      <c r="C18" s="143" t="s">
        <v>240</v>
      </c>
      <c r="D18" s="108">
        <f>D17-D16</f>
        <v>35.25</v>
      </c>
    </row>
    <row r="19" spans="1:10" x14ac:dyDescent="0.25">
      <c r="A19" s="102">
        <v>70</v>
      </c>
    </row>
    <row r="20" spans="1:10" x14ac:dyDescent="0.25">
      <c r="A20" s="102">
        <v>54</v>
      </c>
    </row>
    <row r="21" spans="1:10" x14ac:dyDescent="0.25">
      <c r="A21" s="102">
        <v>37</v>
      </c>
      <c r="H21" s="9"/>
      <c r="I21" s="9"/>
      <c r="J21" s="9"/>
    </row>
    <row r="22" spans="1:10" x14ac:dyDescent="0.25">
      <c r="A22" s="102">
        <v>95</v>
      </c>
      <c r="H22" s="10"/>
      <c r="I22" s="8"/>
      <c r="J22" s="11"/>
    </row>
    <row r="23" spans="1:10" x14ac:dyDescent="0.25">
      <c r="A23" s="102">
        <v>30</v>
      </c>
      <c r="H23" s="9"/>
      <c r="I23" s="9"/>
      <c r="J23" s="11"/>
    </row>
    <row r="24" spans="1:10" x14ac:dyDescent="0.25">
      <c r="A24" s="102">
        <v>61</v>
      </c>
      <c r="H24" s="10"/>
      <c r="I24" s="8"/>
      <c r="J24" s="12"/>
    </row>
    <row r="25" spans="1:10" x14ac:dyDescent="0.25">
      <c r="A25" s="102">
        <v>86</v>
      </c>
      <c r="H25" s="10"/>
      <c r="I25" s="8"/>
      <c r="J25" s="12"/>
    </row>
    <row r="26" spans="1:10" x14ac:dyDescent="0.25">
      <c r="A26" s="102">
        <v>70</v>
      </c>
      <c r="H26" s="10"/>
      <c r="I26" s="8"/>
      <c r="J26" s="12"/>
    </row>
    <row r="27" spans="1:10" x14ac:dyDescent="0.25">
      <c r="A27" s="102">
        <v>55</v>
      </c>
      <c r="H27" s="10"/>
      <c r="I27" s="8"/>
      <c r="J27" s="12"/>
    </row>
    <row r="28" spans="1:10" x14ac:dyDescent="0.25">
      <c r="A28" s="102">
        <v>55</v>
      </c>
      <c r="H28" s="10"/>
      <c r="I28" s="8"/>
      <c r="J28" s="12"/>
    </row>
    <row r="29" spans="1:10" x14ac:dyDescent="0.25">
      <c r="A29" s="102">
        <v>65</v>
      </c>
      <c r="H29" s="10"/>
      <c r="I29" s="8"/>
      <c r="J29" s="12"/>
    </row>
    <row r="30" spans="1:10" x14ac:dyDescent="0.25">
      <c r="A30" s="102">
        <v>78</v>
      </c>
      <c r="H30" s="10"/>
      <c r="I30" s="8"/>
      <c r="J30" s="12"/>
    </row>
    <row r="31" spans="1:10" x14ac:dyDescent="0.25">
      <c r="A31" s="102">
        <v>72</v>
      </c>
      <c r="H31" s="10"/>
      <c r="I31" s="8"/>
      <c r="J31" s="12"/>
    </row>
    <row r="32" spans="1:10" x14ac:dyDescent="0.25">
      <c r="A32" s="102">
        <v>75</v>
      </c>
      <c r="H32" s="10"/>
      <c r="I32" s="8"/>
      <c r="J32" s="12"/>
    </row>
    <row r="33" spans="1:10" x14ac:dyDescent="0.25">
      <c r="A33" s="102">
        <v>50</v>
      </c>
      <c r="H33" s="10"/>
      <c r="I33" s="8"/>
      <c r="J33" s="12"/>
    </row>
    <row r="34" spans="1:10" x14ac:dyDescent="0.25">
      <c r="A34" s="102">
        <v>55</v>
      </c>
      <c r="H34" s="10"/>
      <c r="I34" s="8"/>
      <c r="J34" s="12"/>
    </row>
    <row r="35" spans="1:10" x14ac:dyDescent="0.25">
      <c r="A35" s="102">
        <v>75</v>
      </c>
      <c r="H35" s="8"/>
      <c r="I35" s="5"/>
      <c r="J35" s="11"/>
    </row>
    <row r="36" spans="1:10" x14ac:dyDescent="0.25">
      <c r="A36" s="102">
        <v>96</v>
      </c>
      <c r="D36" s="7"/>
      <c r="E36" s="7"/>
    </row>
    <row r="37" spans="1:10" x14ac:dyDescent="0.25">
      <c r="A37" s="102">
        <v>50</v>
      </c>
      <c r="D37" s="8"/>
      <c r="E37" s="8"/>
    </row>
    <row r="38" spans="1:10" x14ac:dyDescent="0.25">
      <c r="A38" s="102">
        <v>74</v>
      </c>
      <c r="D38" s="8"/>
      <c r="E38" s="8"/>
    </row>
    <row r="39" spans="1:10" x14ac:dyDescent="0.25">
      <c r="A39" s="102">
        <v>117</v>
      </c>
      <c r="D39" s="8"/>
      <c r="E39" s="8"/>
    </row>
    <row r="40" spans="1:10" x14ac:dyDescent="0.25">
      <c r="A40" s="102">
        <v>64</v>
      </c>
      <c r="D40" s="8"/>
      <c r="E40" s="8"/>
    </row>
    <row r="41" spans="1:10" x14ac:dyDescent="0.25">
      <c r="A41" s="102">
        <v>90</v>
      </c>
      <c r="D41" s="8"/>
      <c r="E41" s="8"/>
    </row>
    <row r="42" spans="1:10" x14ac:dyDescent="0.25">
      <c r="A42" s="102">
        <v>51</v>
      </c>
      <c r="D42" s="8"/>
      <c r="E42" s="8"/>
    </row>
    <row r="43" spans="1:10" x14ac:dyDescent="0.25">
      <c r="A43" s="102">
        <v>81</v>
      </c>
      <c r="D43" s="8"/>
      <c r="E43" s="8"/>
    </row>
    <row r="44" spans="1:10" x14ac:dyDescent="0.25">
      <c r="A44" s="102">
        <v>55</v>
      </c>
      <c r="D44" s="8"/>
      <c r="E44" s="8"/>
    </row>
    <row r="45" spans="1:10" x14ac:dyDescent="0.25">
      <c r="A45" s="102">
        <v>78</v>
      </c>
      <c r="D45" s="8"/>
      <c r="E45" s="8"/>
    </row>
    <row r="46" spans="1:10" x14ac:dyDescent="0.25">
      <c r="A46" s="103">
        <v>60</v>
      </c>
      <c r="D46" s="8"/>
      <c r="E46" s="8"/>
    </row>
    <row r="47" spans="1:10" x14ac:dyDescent="0.25">
      <c r="A47" s="102">
        <v>64</v>
      </c>
      <c r="D47" s="8"/>
      <c r="E47" s="8"/>
    </row>
    <row r="48" spans="1:10" x14ac:dyDescent="0.25">
      <c r="A48" s="102">
        <v>101</v>
      </c>
      <c r="D48" s="8"/>
      <c r="E48" s="8"/>
    </row>
    <row r="49" spans="1:5" x14ac:dyDescent="0.25">
      <c r="A49" s="102">
        <v>57</v>
      </c>
      <c r="D49" s="8"/>
      <c r="E49" s="8"/>
    </row>
    <row r="50" spans="1:5" x14ac:dyDescent="0.25">
      <c r="A50" s="102">
        <v>54</v>
      </c>
      <c r="D50" s="8"/>
      <c r="E50" s="8"/>
    </row>
    <row r="51" spans="1:5" x14ac:dyDescent="0.25">
      <c r="A51" s="102">
        <v>71</v>
      </c>
    </row>
    <row r="52" spans="1:5" x14ac:dyDescent="0.25">
      <c r="A52" s="102">
        <v>77</v>
      </c>
    </row>
    <row r="53" spans="1:5" x14ac:dyDescent="0.25">
      <c r="A53" s="102">
        <v>70</v>
      </c>
    </row>
    <row r="54" spans="1:5" x14ac:dyDescent="0.25">
      <c r="A54" s="102">
        <v>50</v>
      </c>
    </row>
    <row r="55" spans="1:5" x14ac:dyDescent="0.25">
      <c r="A55" s="102">
        <v>58</v>
      </c>
    </row>
    <row r="56" spans="1:5" x14ac:dyDescent="0.25">
      <c r="A56" s="102">
        <v>55</v>
      </c>
    </row>
    <row r="57" spans="1:5" x14ac:dyDescent="0.25">
      <c r="A57" s="102">
        <v>49</v>
      </c>
    </row>
    <row r="58" spans="1:5" x14ac:dyDescent="0.25">
      <c r="A58" s="102">
        <v>72</v>
      </c>
    </row>
    <row r="59" spans="1:5" x14ac:dyDescent="0.25">
      <c r="A59" s="102">
        <v>62</v>
      </c>
    </row>
    <row r="60" spans="1:5" x14ac:dyDescent="0.25">
      <c r="A60" s="102">
        <v>50</v>
      </c>
    </row>
    <row r="61" spans="1:5" x14ac:dyDescent="0.25">
      <c r="A61" s="102">
        <v>86</v>
      </c>
    </row>
    <row r="62" spans="1:5" x14ac:dyDescent="0.25">
      <c r="A62" s="102">
        <v>100</v>
      </c>
    </row>
    <row r="63" spans="1:5" x14ac:dyDescent="0.25">
      <c r="A63" s="102">
        <v>78</v>
      </c>
    </row>
    <row r="64" spans="1:5" x14ac:dyDescent="0.25">
      <c r="A64" s="103">
        <v>71</v>
      </c>
    </row>
    <row r="65" spans="1:1" x14ac:dyDescent="0.25">
      <c r="A65" s="103">
        <v>46</v>
      </c>
    </row>
    <row r="66" spans="1:1" x14ac:dyDescent="0.25">
      <c r="A66" s="102">
        <v>83</v>
      </c>
    </row>
    <row r="67" spans="1:1" x14ac:dyDescent="0.25">
      <c r="A67" s="102">
        <v>11</v>
      </c>
    </row>
    <row r="68" spans="1:1" x14ac:dyDescent="0.25">
      <c r="A68" s="102">
        <v>40</v>
      </c>
    </row>
    <row r="69" spans="1:1" x14ac:dyDescent="0.25">
      <c r="A69" s="102">
        <v>72</v>
      </c>
    </row>
    <row r="70" spans="1:1" x14ac:dyDescent="0.25">
      <c r="A70" s="102">
        <v>85</v>
      </c>
    </row>
    <row r="71" spans="1:1" x14ac:dyDescent="0.25">
      <c r="A71" s="102">
        <v>79</v>
      </c>
    </row>
    <row r="72" spans="1:1" x14ac:dyDescent="0.25">
      <c r="A72" s="102">
        <v>65</v>
      </c>
    </row>
    <row r="73" spans="1:1" x14ac:dyDescent="0.25">
      <c r="A73" s="103">
        <v>87</v>
      </c>
    </row>
    <row r="74" spans="1:1" x14ac:dyDescent="0.25">
      <c r="A74" s="102">
        <v>70</v>
      </c>
    </row>
    <row r="75" spans="1:1" x14ac:dyDescent="0.25">
      <c r="A75" s="102">
        <v>82</v>
      </c>
    </row>
    <row r="76" spans="1:1" x14ac:dyDescent="0.25">
      <c r="A76" s="102">
        <v>74</v>
      </c>
    </row>
    <row r="77" spans="1:1" x14ac:dyDescent="0.25">
      <c r="A77" s="102">
        <v>50</v>
      </c>
    </row>
    <row r="78" spans="1:1" x14ac:dyDescent="0.25">
      <c r="A78" s="102">
        <v>25</v>
      </c>
    </row>
    <row r="79" spans="1:1" x14ac:dyDescent="0.25">
      <c r="A79" s="102">
        <v>50</v>
      </c>
    </row>
    <row r="80" spans="1:1" x14ac:dyDescent="0.25">
      <c r="A80" s="103">
        <v>45</v>
      </c>
    </row>
    <row r="81" spans="1:1" x14ac:dyDescent="0.25">
      <c r="A81" s="102">
        <v>95</v>
      </c>
    </row>
    <row r="82" spans="1:1" x14ac:dyDescent="0.25">
      <c r="A82" s="102">
        <v>30</v>
      </c>
    </row>
    <row r="83" spans="1:1" x14ac:dyDescent="0.25">
      <c r="A83" s="102">
        <v>50</v>
      </c>
    </row>
    <row r="84" spans="1:1" x14ac:dyDescent="0.25">
      <c r="A84" s="102">
        <v>50</v>
      </c>
    </row>
    <row r="85" spans="1:1" x14ac:dyDescent="0.25">
      <c r="A85" s="102">
        <v>74</v>
      </c>
    </row>
    <row r="86" spans="1:1" x14ac:dyDescent="0.25">
      <c r="A86" s="102">
        <v>20</v>
      </c>
    </row>
    <row r="87" spans="1:1" x14ac:dyDescent="0.25">
      <c r="A87" s="102">
        <v>166</v>
      </c>
    </row>
    <row r="88" spans="1:1" x14ac:dyDescent="0.25">
      <c r="A88" s="102">
        <v>131</v>
      </c>
    </row>
    <row r="89" spans="1:1" x14ac:dyDescent="0.25">
      <c r="A89" s="102">
        <v>49</v>
      </c>
    </row>
    <row r="90" spans="1:1" x14ac:dyDescent="0.25">
      <c r="A90" s="102">
        <v>121</v>
      </c>
    </row>
    <row r="91" spans="1:1" x14ac:dyDescent="0.25">
      <c r="A91" s="102">
        <v>30</v>
      </c>
    </row>
    <row r="92" spans="1:1" x14ac:dyDescent="0.25">
      <c r="A92" s="102">
        <v>68</v>
      </c>
    </row>
    <row r="93" spans="1:1" x14ac:dyDescent="0.25">
      <c r="A93" s="102">
        <v>58</v>
      </c>
    </row>
    <row r="94" spans="1:1" x14ac:dyDescent="0.25">
      <c r="A94" s="102">
        <v>66</v>
      </c>
    </row>
    <row r="95" spans="1:1" x14ac:dyDescent="0.25">
      <c r="A95" s="102">
        <v>128</v>
      </c>
    </row>
    <row r="96" spans="1:1" x14ac:dyDescent="0.25">
      <c r="A96" s="102">
        <v>68</v>
      </c>
    </row>
    <row r="97" spans="1:1" x14ac:dyDescent="0.25">
      <c r="A97" s="102">
        <v>79</v>
      </c>
    </row>
    <row r="98" spans="1:1" x14ac:dyDescent="0.25">
      <c r="A98" s="102">
        <v>42</v>
      </c>
    </row>
    <row r="99" spans="1:1" x14ac:dyDescent="0.25">
      <c r="A99" s="102">
        <v>44</v>
      </c>
    </row>
    <row r="100" spans="1:1" x14ac:dyDescent="0.25">
      <c r="A100" s="103">
        <v>60</v>
      </c>
    </row>
    <row r="101" spans="1:1" x14ac:dyDescent="0.25">
      <c r="A101" s="102">
        <v>20</v>
      </c>
    </row>
    <row r="102" spans="1:1" x14ac:dyDescent="0.25">
      <c r="A102" s="102">
        <v>20</v>
      </c>
    </row>
    <row r="103" spans="1:1" x14ac:dyDescent="0.25">
      <c r="A103" s="102">
        <v>131</v>
      </c>
    </row>
    <row r="104" spans="1:1" x14ac:dyDescent="0.25">
      <c r="A104" s="102">
        <v>98</v>
      </c>
    </row>
    <row r="105" spans="1:1" x14ac:dyDescent="0.25">
      <c r="A105" s="102">
        <v>62</v>
      </c>
    </row>
    <row r="106" spans="1:1" x14ac:dyDescent="0.25">
      <c r="A106" s="102">
        <v>28</v>
      </c>
    </row>
    <row r="107" spans="1:1" x14ac:dyDescent="0.25">
      <c r="A107" s="102">
        <v>40</v>
      </c>
    </row>
    <row r="108" spans="1:1" x14ac:dyDescent="0.25">
      <c r="A108" s="102">
        <v>40</v>
      </c>
    </row>
    <row r="109" spans="1:1" x14ac:dyDescent="0.25">
      <c r="A109" s="102">
        <v>57</v>
      </c>
    </row>
    <row r="110" spans="1:1" x14ac:dyDescent="0.25">
      <c r="A110" s="102">
        <v>40</v>
      </c>
    </row>
    <row r="111" spans="1:1" x14ac:dyDescent="0.25">
      <c r="A111" s="102">
        <v>44</v>
      </c>
    </row>
    <row r="112" spans="1:1" x14ac:dyDescent="0.25">
      <c r="A112" s="102">
        <v>20</v>
      </c>
    </row>
    <row r="113" spans="1:1" x14ac:dyDescent="0.25">
      <c r="A113" s="102">
        <v>110</v>
      </c>
    </row>
    <row r="114" spans="1:1" x14ac:dyDescent="0.25">
      <c r="A114" s="102">
        <v>102</v>
      </c>
    </row>
    <row r="115" spans="1:1" x14ac:dyDescent="0.25">
      <c r="A115" s="103">
        <v>59</v>
      </c>
    </row>
    <row r="116" spans="1:1" x14ac:dyDescent="0.25">
      <c r="A116" s="102">
        <v>111</v>
      </c>
    </row>
    <row r="117" spans="1:1" x14ac:dyDescent="0.25">
      <c r="A117" s="102">
        <v>106</v>
      </c>
    </row>
    <row r="118" spans="1:1" x14ac:dyDescent="0.25">
      <c r="A118" s="102">
        <v>61</v>
      </c>
    </row>
    <row r="119" spans="1:1" x14ac:dyDescent="0.25">
      <c r="A119" s="102">
        <v>126</v>
      </c>
    </row>
    <row r="120" spans="1:1" x14ac:dyDescent="0.25">
      <c r="A120" s="102">
        <v>16</v>
      </c>
    </row>
    <row r="121" spans="1:1" x14ac:dyDescent="0.25">
      <c r="A121" s="102">
        <v>31</v>
      </c>
    </row>
    <row r="122" spans="1:1" x14ac:dyDescent="0.25">
      <c r="A122" s="102">
        <v>41</v>
      </c>
    </row>
    <row r="123" spans="1:1" x14ac:dyDescent="0.25">
      <c r="A123" s="102">
        <v>40</v>
      </c>
    </row>
    <row r="124" spans="1:1" x14ac:dyDescent="0.25">
      <c r="A124" s="102">
        <v>104</v>
      </c>
    </row>
    <row r="125" spans="1:1" x14ac:dyDescent="0.25">
      <c r="A125" s="102">
        <v>123</v>
      </c>
    </row>
    <row r="126" spans="1:1" x14ac:dyDescent="0.25">
      <c r="A126" s="102">
        <v>20</v>
      </c>
    </row>
    <row r="127" spans="1:1" x14ac:dyDescent="0.25">
      <c r="A127" s="102">
        <v>45</v>
      </c>
    </row>
    <row r="128" spans="1:1" x14ac:dyDescent="0.25">
      <c r="A128" s="102">
        <v>101</v>
      </c>
    </row>
    <row r="129" spans="1:1" x14ac:dyDescent="0.25">
      <c r="A129" s="102">
        <v>30</v>
      </c>
    </row>
    <row r="130" spans="1:1" x14ac:dyDescent="0.25">
      <c r="A130" s="102">
        <v>30</v>
      </c>
    </row>
    <row r="131" spans="1:1" x14ac:dyDescent="0.25">
      <c r="A131" s="102">
        <v>32</v>
      </c>
    </row>
    <row r="132" spans="1:1" x14ac:dyDescent="0.25">
      <c r="A132" s="102">
        <v>47</v>
      </c>
    </row>
    <row r="133" spans="1:1" x14ac:dyDescent="0.25">
      <c r="A133" s="102">
        <v>59</v>
      </c>
    </row>
    <row r="134" spans="1:1" x14ac:dyDescent="0.25">
      <c r="A134" s="102">
        <v>59</v>
      </c>
    </row>
    <row r="135" spans="1:1" x14ac:dyDescent="0.25">
      <c r="A135" s="102">
        <v>216</v>
      </c>
    </row>
    <row r="136" spans="1:1" x14ac:dyDescent="0.25">
      <c r="A136" s="102">
        <v>58</v>
      </c>
    </row>
    <row r="137" spans="1:1" x14ac:dyDescent="0.25">
      <c r="A137" s="102">
        <v>113</v>
      </c>
    </row>
    <row r="138" spans="1:1" x14ac:dyDescent="0.25">
      <c r="A138" s="102">
        <v>20</v>
      </c>
    </row>
    <row r="139" spans="1:1" x14ac:dyDescent="0.25">
      <c r="A139" s="102">
        <v>71</v>
      </c>
    </row>
    <row r="140" spans="1:1" x14ac:dyDescent="0.25">
      <c r="A140" s="102">
        <v>77</v>
      </c>
    </row>
    <row r="141" spans="1:1" x14ac:dyDescent="0.25">
      <c r="A141" s="102">
        <v>70</v>
      </c>
    </row>
    <row r="142" spans="1:1" x14ac:dyDescent="0.25">
      <c r="A142" s="102">
        <v>61</v>
      </c>
    </row>
    <row r="143" spans="1:1" x14ac:dyDescent="0.25">
      <c r="A143" s="102">
        <v>30</v>
      </c>
    </row>
    <row r="144" spans="1:1" x14ac:dyDescent="0.25">
      <c r="A144" s="102">
        <v>70</v>
      </c>
    </row>
    <row r="145" spans="1:1" x14ac:dyDescent="0.25">
      <c r="A145" s="102">
        <v>95</v>
      </c>
    </row>
    <row r="146" spans="1:1" x14ac:dyDescent="0.25">
      <c r="A146" s="103">
        <v>100</v>
      </c>
    </row>
    <row r="147" spans="1:1" x14ac:dyDescent="0.25">
      <c r="A147" s="102">
        <v>30</v>
      </c>
    </row>
    <row r="148" spans="1:1" x14ac:dyDescent="0.25">
      <c r="A148" s="102">
        <v>64</v>
      </c>
    </row>
    <row r="149" spans="1:1" x14ac:dyDescent="0.25">
      <c r="A149" s="102">
        <v>124</v>
      </c>
    </row>
    <row r="150" spans="1:1" x14ac:dyDescent="0.25">
      <c r="A150" s="102">
        <v>55</v>
      </c>
    </row>
    <row r="151" spans="1:1" x14ac:dyDescent="0.25">
      <c r="A151" s="102">
        <v>38</v>
      </c>
    </row>
    <row r="152" spans="1:1" x14ac:dyDescent="0.25">
      <c r="A152" s="102">
        <v>121</v>
      </c>
    </row>
  </sheetData>
  <mergeCells count="2">
    <mergeCell ref="C2:D2"/>
    <mergeCell ref="F2:G2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152"/>
  <sheetViews>
    <sheetView workbookViewId="0">
      <selection activeCell="C4" sqref="C4"/>
    </sheetView>
  </sheetViews>
  <sheetFormatPr defaultRowHeight="15" x14ac:dyDescent="0.25"/>
  <cols>
    <col min="1" max="1" width="19.28515625" bestFit="1" customWidth="1"/>
    <col min="2" max="2" width="19" customWidth="1"/>
    <col min="3" max="3" width="8.85546875" customWidth="1"/>
    <col min="6" max="6" width="21.140625" customWidth="1"/>
    <col min="7" max="7" width="22.28515625" customWidth="1"/>
    <col min="8" max="8" width="26.140625" customWidth="1"/>
    <col min="9" max="9" width="27.140625" customWidth="1"/>
    <col min="10" max="20" width="19.28515625" customWidth="1"/>
    <col min="21" max="21" width="11.28515625" customWidth="1"/>
    <col min="22" max="44" width="3" customWidth="1"/>
    <col min="45" max="54" width="4" customWidth="1"/>
    <col min="55" max="55" width="10.7109375" customWidth="1"/>
    <col min="56" max="60" width="3" customWidth="1"/>
    <col min="61" max="78" width="4" customWidth="1"/>
    <col min="79" max="79" width="10.7109375" bestFit="1" customWidth="1"/>
  </cols>
  <sheetData>
    <row r="1" spans="1:11" x14ac:dyDescent="0.25">
      <c r="A1" s="3"/>
      <c r="B1" s="3"/>
      <c r="C1" s="3"/>
      <c r="F1" s="9"/>
      <c r="G1" s="9"/>
      <c r="H1" s="9"/>
      <c r="I1" s="9"/>
      <c r="J1" s="9"/>
      <c r="K1" s="9"/>
    </row>
    <row r="2" spans="1:11" x14ac:dyDescent="0.25">
      <c r="A2" s="111" t="s">
        <v>9</v>
      </c>
      <c r="B2" s="112" t="s">
        <v>47</v>
      </c>
      <c r="C2" s="5"/>
      <c r="F2" s="152" t="s">
        <v>203</v>
      </c>
      <c r="G2" s="153"/>
      <c r="H2" s="8"/>
      <c r="I2" s="8"/>
      <c r="J2" s="8"/>
      <c r="K2" s="8"/>
    </row>
    <row r="3" spans="1:11" x14ac:dyDescent="0.25">
      <c r="A3" s="108" t="s">
        <v>51</v>
      </c>
      <c r="B3" s="108">
        <v>66</v>
      </c>
      <c r="C3" s="5"/>
      <c r="F3" s="113" t="s">
        <v>9</v>
      </c>
      <c r="G3" t="s">
        <v>204</v>
      </c>
      <c r="H3" s="8"/>
      <c r="I3" s="8"/>
      <c r="J3" s="8"/>
      <c r="K3" s="8"/>
    </row>
    <row r="4" spans="1:11" x14ac:dyDescent="0.25">
      <c r="A4" s="108" t="s">
        <v>58</v>
      </c>
      <c r="B4" s="108">
        <v>60</v>
      </c>
      <c r="C4" s="5"/>
      <c r="F4" s="130" t="s">
        <v>64</v>
      </c>
      <c r="G4" s="14">
        <v>1999</v>
      </c>
      <c r="H4" s="8"/>
      <c r="I4" s="8"/>
      <c r="J4" s="8"/>
      <c r="K4" s="8"/>
    </row>
    <row r="5" spans="1:11" x14ac:dyDescent="0.25">
      <c r="A5" s="108" t="s">
        <v>58</v>
      </c>
      <c r="B5" s="108">
        <v>98</v>
      </c>
      <c r="C5" s="5"/>
      <c r="F5" s="130" t="s">
        <v>81</v>
      </c>
      <c r="G5" s="14">
        <v>404</v>
      </c>
      <c r="H5" s="8"/>
      <c r="I5" s="8"/>
      <c r="J5" s="8"/>
      <c r="K5" s="8"/>
    </row>
    <row r="6" spans="1:11" x14ac:dyDescent="0.25">
      <c r="A6" s="108" t="s">
        <v>62</v>
      </c>
      <c r="B6" s="108">
        <v>73</v>
      </c>
      <c r="C6" s="5"/>
      <c r="F6" s="130" t="s">
        <v>58</v>
      </c>
      <c r="G6" s="14">
        <v>1609</v>
      </c>
      <c r="H6" s="8"/>
      <c r="I6" s="8"/>
      <c r="J6" s="8"/>
      <c r="K6" s="8"/>
    </row>
    <row r="7" spans="1:11" x14ac:dyDescent="0.25">
      <c r="A7" s="108" t="s">
        <v>64</v>
      </c>
      <c r="B7" s="108">
        <v>20</v>
      </c>
      <c r="C7" s="3"/>
      <c r="F7" s="130" t="s">
        <v>83</v>
      </c>
      <c r="G7" s="14">
        <v>297</v>
      </c>
      <c r="H7" s="8"/>
      <c r="I7" s="8"/>
      <c r="J7" s="8"/>
      <c r="K7" s="8"/>
    </row>
    <row r="8" spans="1:11" x14ac:dyDescent="0.25">
      <c r="A8" s="108" t="s">
        <v>64</v>
      </c>
      <c r="B8" s="108">
        <v>105</v>
      </c>
      <c r="C8" s="5"/>
      <c r="F8" s="130" t="s">
        <v>85</v>
      </c>
      <c r="G8" s="14">
        <v>112</v>
      </c>
      <c r="H8" s="8"/>
      <c r="I8" s="8"/>
      <c r="J8" s="8"/>
      <c r="K8" s="8"/>
    </row>
    <row r="9" spans="1:11" x14ac:dyDescent="0.25">
      <c r="A9" s="108" t="s">
        <v>66</v>
      </c>
      <c r="B9" s="108">
        <v>96</v>
      </c>
      <c r="C9" s="5"/>
      <c r="F9" s="130" t="s">
        <v>80</v>
      </c>
      <c r="G9" s="14">
        <v>178</v>
      </c>
      <c r="H9" s="8"/>
      <c r="I9" s="8"/>
      <c r="J9" s="8"/>
      <c r="K9" s="8"/>
    </row>
    <row r="10" spans="1:11" x14ac:dyDescent="0.25">
      <c r="A10" s="108" t="s">
        <v>58</v>
      </c>
      <c r="B10" s="108">
        <v>55</v>
      </c>
      <c r="C10" s="5"/>
      <c r="F10" s="130" t="s">
        <v>51</v>
      </c>
      <c r="G10" s="14">
        <v>1747</v>
      </c>
      <c r="H10" s="8"/>
      <c r="I10" s="8"/>
      <c r="J10" s="8"/>
      <c r="K10" s="8"/>
    </row>
    <row r="11" spans="1:11" x14ac:dyDescent="0.25">
      <c r="A11" s="108" t="s">
        <v>69</v>
      </c>
      <c r="B11" s="108">
        <v>95</v>
      </c>
      <c r="C11" s="5"/>
      <c r="F11" s="130" t="s">
        <v>75</v>
      </c>
      <c r="G11" s="14">
        <v>519</v>
      </c>
      <c r="H11" s="8"/>
      <c r="I11" s="8"/>
      <c r="J11" s="8"/>
      <c r="K11" s="8"/>
    </row>
    <row r="12" spans="1:11" x14ac:dyDescent="0.25">
      <c r="A12" s="108" t="s">
        <v>51</v>
      </c>
      <c r="B12" s="108">
        <v>98</v>
      </c>
      <c r="C12" s="5"/>
      <c r="F12" s="130" t="s">
        <v>69</v>
      </c>
      <c r="G12" s="14">
        <v>377</v>
      </c>
      <c r="H12" s="8"/>
      <c r="I12" s="8"/>
      <c r="J12" s="8"/>
      <c r="K12" s="8"/>
    </row>
    <row r="13" spans="1:11" x14ac:dyDescent="0.25">
      <c r="A13" s="108" t="s">
        <v>51</v>
      </c>
      <c r="B13" s="108">
        <v>50</v>
      </c>
      <c r="C13" s="5"/>
      <c r="F13" s="130" t="s">
        <v>76</v>
      </c>
      <c r="G13" s="14">
        <v>67</v>
      </c>
      <c r="H13" s="8"/>
      <c r="I13" s="8"/>
      <c r="J13" s="8"/>
      <c r="K13" s="8"/>
    </row>
    <row r="14" spans="1:11" x14ac:dyDescent="0.25">
      <c r="A14" s="110" t="s">
        <v>64</v>
      </c>
      <c r="B14" s="110">
        <v>88</v>
      </c>
      <c r="C14" s="3"/>
      <c r="F14" s="130" t="s">
        <v>62</v>
      </c>
      <c r="G14" s="14">
        <v>331</v>
      </c>
      <c r="H14" s="8"/>
      <c r="I14" s="8"/>
      <c r="J14" s="8"/>
      <c r="K14" s="8"/>
    </row>
    <row r="15" spans="1:11" x14ac:dyDescent="0.25">
      <c r="A15" s="108" t="s">
        <v>66</v>
      </c>
      <c r="B15" s="108">
        <v>74</v>
      </c>
      <c r="C15" s="5"/>
      <c r="F15" s="130" t="s">
        <v>66</v>
      </c>
      <c r="G15" s="14">
        <v>1940</v>
      </c>
      <c r="H15" s="8"/>
      <c r="I15" s="8"/>
      <c r="J15" s="8"/>
      <c r="K15" s="8"/>
    </row>
    <row r="16" spans="1:11" x14ac:dyDescent="0.25">
      <c r="A16" s="108" t="s">
        <v>62</v>
      </c>
      <c r="B16" s="108">
        <v>61</v>
      </c>
      <c r="C16" s="5"/>
      <c r="F16" s="130" t="s">
        <v>77</v>
      </c>
      <c r="G16" s="14">
        <v>376</v>
      </c>
    </row>
    <row r="17" spans="1:11" x14ac:dyDescent="0.25">
      <c r="A17" s="108" t="s">
        <v>64</v>
      </c>
      <c r="B17" s="108">
        <v>99</v>
      </c>
      <c r="C17" s="5"/>
      <c r="F17" s="130" t="s">
        <v>74</v>
      </c>
      <c r="G17" s="14">
        <v>191</v>
      </c>
    </row>
    <row r="18" spans="1:11" x14ac:dyDescent="0.25">
      <c r="A18" s="108" t="s">
        <v>74</v>
      </c>
      <c r="B18" s="108">
        <v>26</v>
      </c>
      <c r="C18" s="5"/>
      <c r="F18" t="s">
        <v>205</v>
      </c>
      <c r="G18" s="14">
        <v>10147</v>
      </c>
    </row>
    <row r="19" spans="1:11" x14ac:dyDescent="0.25">
      <c r="A19" s="108" t="s">
        <v>75</v>
      </c>
      <c r="B19" s="108">
        <v>70</v>
      </c>
      <c r="C19" s="5"/>
    </row>
    <row r="20" spans="1:11" x14ac:dyDescent="0.25">
      <c r="A20" s="108" t="s">
        <v>64</v>
      </c>
      <c r="B20" s="108">
        <v>54</v>
      </c>
      <c r="C20" s="5"/>
    </row>
    <row r="21" spans="1:11" x14ac:dyDescent="0.25">
      <c r="A21" s="108" t="s">
        <v>76</v>
      </c>
      <c r="B21" s="108">
        <v>37</v>
      </c>
      <c r="C21" s="5"/>
      <c r="F21" s="101" t="s">
        <v>9</v>
      </c>
      <c r="G21" s="101" t="s">
        <v>47</v>
      </c>
      <c r="H21" s="120" t="s">
        <v>206</v>
      </c>
    </row>
    <row r="22" spans="1:11" x14ac:dyDescent="0.25">
      <c r="A22" s="108" t="s">
        <v>51</v>
      </c>
      <c r="B22" s="108">
        <v>95</v>
      </c>
      <c r="C22" s="5"/>
      <c r="F22" s="114" t="s">
        <v>64</v>
      </c>
      <c r="G22" s="108">
        <v>1999</v>
      </c>
      <c r="H22" s="115">
        <f>G22/$G$36</f>
        <v>0.19700404060313392</v>
      </c>
    </row>
    <row r="23" spans="1:11" x14ac:dyDescent="0.25">
      <c r="A23" s="108" t="s">
        <v>77</v>
      </c>
      <c r="B23" s="108">
        <v>30</v>
      </c>
      <c r="C23" s="5"/>
      <c r="F23" s="114" t="s">
        <v>81</v>
      </c>
      <c r="G23" s="108">
        <v>404</v>
      </c>
      <c r="H23" s="115">
        <f t="shared" ref="H23:H35" si="0">G23/$G$36</f>
        <v>3.9814723563614859E-2</v>
      </c>
    </row>
    <row r="24" spans="1:11" x14ac:dyDescent="0.25">
      <c r="A24" s="108" t="s">
        <v>51</v>
      </c>
      <c r="B24" s="108">
        <v>61</v>
      </c>
      <c r="C24" s="5"/>
      <c r="F24" s="114" t="s">
        <v>58</v>
      </c>
      <c r="G24" s="108">
        <v>1609</v>
      </c>
      <c r="H24" s="115">
        <f t="shared" si="0"/>
        <v>0.15856903518281265</v>
      </c>
    </row>
    <row r="25" spans="1:11" x14ac:dyDescent="0.25">
      <c r="A25" s="108" t="s">
        <v>51</v>
      </c>
      <c r="B25" s="108">
        <v>86</v>
      </c>
      <c r="C25" s="3"/>
      <c r="F25" s="114" t="s">
        <v>83</v>
      </c>
      <c r="G25" s="108">
        <v>297</v>
      </c>
      <c r="H25" s="115">
        <f t="shared" si="0"/>
        <v>2.9269734897013896E-2</v>
      </c>
    </row>
    <row r="26" spans="1:11" x14ac:dyDescent="0.25">
      <c r="A26" s="108" t="s">
        <v>51</v>
      </c>
      <c r="B26" s="108">
        <v>70</v>
      </c>
      <c r="C26" s="5"/>
      <c r="F26" s="116" t="s">
        <v>85</v>
      </c>
      <c r="G26" s="117">
        <v>112</v>
      </c>
      <c r="H26" s="115">
        <f t="shared" si="0"/>
        <v>1.1037745146348674E-2</v>
      </c>
      <c r="I26" s="14"/>
      <c r="J26" s="14"/>
      <c r="K26" s="14"/>
    </row>
    <row r="27" spans="1:11" x14ac:dyDescent="0.25">
      <c r="A27" s="108" t="s">
        <v>66</v>
      </c>
      <c r="B27" s="108">
        <v>55</v>
      </c>
      <c r="C27" s="5"/>
      <c r="F27" s="116" t="s">
        <v>80</v>
      </c>
      <c r="G27" s="117">
        <v>178</v>
      </c>
      <c r="H27" s="115">
        <f t="shared" si="0"/>
        <v>1.7542130679018428E-2</v>
      </c>
      <c r="I27" s="14"/>
      <c r="J27" s="14"/>
      <c r="K27" s="14"/>
    </row>
    <row r="28" spans="1:11" x14ac:dyDescent="0.25">
      <c r="A28" s="108" t="s">
        <v>58</v>
      </c>
      <c r="B28" s="108">
        <v>55</v>
      </c>
      <c r="C28" s="5"/>
      <c r="F28" s="116" t="s">
        <v>51</v>
      </c>
      <c r="G28" s="117">
        <v>1747</v>
      </c>
      <c r="H28" s="115">
        <f t="shared" si="0"/>
        <v>0.17216911402384941</v>
      </c>
      <c r="I28" s="14"/>
      <c r="J28" s="14"/>
      <c r="K28" s="14"/>
    </row>
    <row r="29" spans="1:11" x14ac:dyDescent="0.25">
      <c r="A29" s="108" t="s">
        <v>51</v>
      </c>
      <c r="B29" s="108">
        <v>65</v>
      </c>
      <c r="C29" s="5"/>
      <c r="F29" s="116" t="s">
        <v>75</v>
      </c>
      <c r="G29" s="117">
        <v>519</v>
      </c>
      <c r="H29" s="115">
        <f t="shared" si="0"/>
        <v>5.1148122597812158E-2</v>
      </c>
      <c r="I29" s="14"/>
      <c r="J29" s="14"/>
      <c r="K29" s="14"/>
    </row>
    <row r="30" spans="1:11" x14ac:dyDescent="0.25">
      <c r="A30" s="108" t="s">
        <v>66</v>
      </c>
      <c r="B30" s="108">
        <v>78</v>
      </c>
      <c r="F30" s="116" t="s">
        <v>69</v>
      </c>
      <c r="G30" s="117">
        <v>377</v>
      </c>
      <c r="H30" s="115">
        <f t="shared" si="0"/>
        <v>3.7153838572977237E-2</v>
      </c>
      <c r="I30" s="14"/>
      <c r="J30" s="14"/>
      <c r="K30" s="14"/>
    </row>
    <row r="31" spans="1:11" x14ac:dyDescent="0.25">
      <c r="A31" s="108" t="s">
        <v>64</v>
      </c>
      <c r="B31" s="108">
        <v>72</v>
      </c>
      <c r="F31" s="116" t="s">
        <v>76</v>
      </c>
      <c r="G31" s="117">
        <v>67</v>
      </c>
      <c r="H31" s="115">
        <f t="shared" si="0"/>
        <v>6.6029368286192967E-3</v>
      </c>
      <c r="I31" s="14"/>
      <c r="J31" s="14"/>
      <c r="K31" s="14"/>
    </row>
    <row r="32" spans="1:11" x14ac:dyDescent="0.25">
      <c r="A32" s="108" t="s">
        <v>51</v>
      </c>
      <c r="B32" s="108">
        <v>75</v>
      </c>
      <c r="F32" s="114" t="s">
        <v>62</v>
      </c>
      <c r="G32" s="108">
        <v>331</v>
      </c>
      <c r="H32" s="115">
        <f t="shared" si="0"/>
        <v>3.2620478959298316E-2</v>
      </c>
    </row>
    <row r="33" spans="1:11" x14ac:dyDescent="0.25">
      <c r="A33" s="108" t="s">
        <v>64</v>
      </c>
      <c r="B33" s="108">
        <v>50</v>
      </c>
      <c r="F33" s="114" t="s">
        <v>66</v>
      </c>
      <c r="G33" s="108">
        <v>1940</v>
      </c>
      <c r="H33" s="115">
        <f t="shared" si="0"/>
        <v>0.19118951414211097</v>
      </c>
    </row>
    <row r="34" spans="1:11" x14ac:dyDescent="0.25">
      <c r="A34" s="108" t="s">
        <v>69</v>
      </c>
      <c r="B34" s="108">
        <v>55</v>
      </c>
      <c r="F34" s="118" t="s">
        <v>77</v>
      </c>
      <c r="G34" s="108">
        <v>376</v>
      </c>
      <c r="H34" s="115">
        <f t="shared" si="0"/>
        <v>3.7055287277027692E-2</v>
      </c>
      <c r="I34" s="15"/>
      <c r="J34" s="15"/>
      <c r="K34" s="15"/>
    </row>
    <row r="35" spans="1:11" x14ac:dyDescent="0.25">
      <c r="A35" s="108" t="s">
        <v>51</v>
      </c>
      <c r="B35" s="108">
        <v>75</v>
      </c>
      <c r="F35" s="118" t="s">
        <v>74</v>
      </c>
      <c r="G35" s="108">
        <v>191</v>
      </c>
      <c r="H35" s="115">
        <f t="shared" si="0"/>
        <v>1.882329752636247E-2</v>
      </c>
      <c r="I35" s="15"/>
      <c r="J35" s="15"/>
      <c r="K35" s="15"/>
    </row>
    <row r="36" spans="1:11" x14ac:dyDescent="0.25">
      <c r="A36" s="108" t="s">
        <v>64</v>
      </c>
      <c r="B36" s="108">
        <v>96</v>
      </c>
      <c r="F36" s="118" t="s">
        <v>207</v>
      </c>
      <c r="G36" s="119">
        <f>SUM(G22:G35)</f>
        <v>10147</v>
      </c>
      <c r="H36" s="115">
        <v>1</v>
      </c>
      <c r="I36" s="15"/>
      <c r="J36" s="15"/>
      <c r="K36" s="15"/>
    </row>
    <row r="37" spans="1:11" x14ac:dyDescent="0.25">
      <c r="A37" s="108" t="s">
        <v>51</v>
      </c>
      <c r="B37" s="108">
        <v>50</v>
      </c>
      <c r="F37" s="13"/>
      <c r="G37" s="15"/>
      <c r="H37" s="15"/>
      <c r="I37" s="15"/>
      <c r="J37" s="15"/>
      <c r="K37" s="15"/>
    </row>
    <row r="38" spans="1:11" x14ac:dyDescent="0.25">
      <c r="A38" s="108" t="s">
        <v>51</v>
      </c>
      <c r="B38" s="108">
        <v>74</v>
      </c>
      <c r="F38" s="13"/>
      <c r="G38" s="14"/>
      <c r="H38" s="14"/>
      <c r="I38" s="14"/>
      <c r="J38" s="14"/>
      <c r="K38" s="14"/>
    </row>
    <row r="39" spans="1:11" x14ac:dyDescent="0.25">
      <c r="A39" s="108" t="s">
        <v>51</v>
      </c>
      <c r="B39" s="108">
        <v>117</v>
      </c>
      <c r="F39" s="13"/>
      <c r="G39" s="14"/>
      <c r="H39" s="14"/>
      <c r="I39" s="14"/>
      <c r="J39" s="14"/>
      <c r="K39" s="14"/>
    </row>
    <row r="40" spans="1:11" x14ac:dyDescent="0.25">
      <c r="A40" s="108" t="s">
        <v>80</v>
      </c>
      <c r="B40" s="108">
        <v>64</v>
      </c>
      <c r="F40" s="13"/>
      <c r="G40" s="14"/>
      <c r="H40" s="14"/>
      <c r="I40" s="14"/>
      <c r="J40" s="14"/>
      <c r="K40" s="14"/>
    </row>
    <row r="41" spans="1:11" x14ac:dyDescent="0.25">
      <c r="A41" s="108" t="s">
        <v>81</v>
      </c>
      <c r="B41" s="108">
        <v>90</v>
      </c>
      <c r="F41" s="13"/>
      <c r="G41" s="14"/>
      <c r="H41" s="14"/>
      <c r="I41" s="14"/>
      <c r="J41" s="14"/>
      <c r="K41" s="14"/>
    </row>
    <row r="42" spans="1:11" x14ac:dyDescent="0.25">
      <c r="A42" s="108" t="s">
        <v>83</v>
      </c>
      <c r="B42" s="108">
        <v>51</v>
      </c>
      <c r="F42" s="113" t="s">
        <v>204</v>
      </c>
      <c r="G42" s="113" t="s">
        <v>9</v>
      </c>
    </row>
    <row r="43" spans="1:11" x14ac:dyDescent="0.25">
      <c r="A43" s="108" t="s">
        <v>66</v>
      </c>
      <c r="B43" s="108">
        <v>81</v>
      </c>
      <c r="F43" s="113" t="s">
        <v>47</v>
      </c>
      <c r="G43" t="s">
        <v>64</v>
      </c>
      <c r="H43" t="s">
        <v>51</v>
      </c>
      <c r="I43" t="s">
        <v>66</v>
      </c>
      <c r="J43" t="s">
        <v>205</v>
      </c>
    </row>
    <row r="44" spans="1:11" x14ac:dyDescent="0.25">
      <c r="A44" s="108" t="s">
        <v>64</v>
      </c>
      <c r="B44" s="108">
        <v>55</v>
      </c>
      <c r="F44" t="s">
        <v>208</v>
      </c>
      <c r="G44" s="14">
        <v>141</v>
      </c>
      <c r="H44" s="14">
        <v>52</v>
      </c>
      <c r="I44" s="14">
        <v>140</v>
      </c>
      <c r="J44" s="14">
        <v>333</v>
      </c>
    </row>
    <row r="45" spans="1:11" x14ac:dyDescent="0.25">
      <c r="A45" s="108" t="s">
        <v>66</v>
      </c>
      <c r="B45" s="108">
        <v>78</v>
      </c>
      <c r="F45" t="s">
        <v>209</v>
      </c>
      <c r="G45" s="14">
        <v>491</v>
      </c>
      <c r="H45" s="14">
        <v>607</v>
      </c>
      <c r="I45" s="14">
        <v>451</v>
      </c>
      <c r="J45" s="14">
        <v>1549</v>
      </c>
    </row>
    <row r="46" spans="1:11" x14ac:dyDescent="0.25">
      <c r="A46" s="108" t="s">
        <v>77</v>
      </c>
      <c r="B46" s="110">
        <v>60</v>
      </c>
      <c r="F46" t="s">
        <v>210</v>
      </c>
      <c r="G46" s="14">
        <v>688</v>
      </c>
      <c r="H46" s="14">
        <v>741</v>
      </c>
      <c r="I46" s="14">
        <v>993</v>
      </c>
      <c r="J46" s="14">
        <v>2422</v>
      </c>
    </row>
    <row r="47" spans="1:11" x14ac:dyDescent="0.25">
      <c r="A47" s="108" t="s">
        <v>51</v>
      </c>
      <c r="B47" s="108">
        <v>64</v>
      </c>
      <c r="F47" t="s">
        <v>211</v>
      </c>
      <c r="G47" s="14">
        <v>332</v>
      </c>
      <c r="H47" s="14">
        <v>347</v>
      </c>
      <c r="I47" s="14">
        <v>225</v>
      </c>
      <c r="J47" s="14">
        <v>904</v>
      </c>
    </row>
    <row r="48" spans="1:11" x14ac:dyDescent="0.25">
      <c r="A48" s="108" t="s">
        <v>58</v>
      </c>
      <c r="B48" s="108">
        <v>101</v>
      </c>
      <c r="F48" t="s">
        <v>212</v>
      </c>
      <c r="G48" s="14">
        <v>131</v>
      </c>
      <c r="H48" s="14"/>
      <c r="I48" s="14">
        <v>131</v>
      </c>
      <c r="J48" s="14">
        <v>262</v>
      </c>
    </row>
    <row r="49" spans="1:11" x14ac:dyDescent="0.25">
      <c r="A49" s="108" t="s">
        <v>75</v>
      </c>
      <c r="B49" s="108">
        <v>57</v>
      </c>
      <c r="F49" t="s">
        <v>213</v>
      </c>
      <c r="G49" s="14">
        <v>216</v>
      </c>
      <c r="H49" s="14"/>
      <c r="I49" s="14"/>
      <c r="J49" s="14">
        <v>216</v>
      </c>
    </row>
    <row r="50" spans="1:11" x14ac:dyDescent="0.25">
      <c r="A50" s="108" t="s">
        <v>64</v>
      </c>
      <c r="B50" s="108">
        <v>54</v>
      </c>
      <c r="F50" t="s">
        <v>205</v>
      </c>
      <c r="G50" s="14">
        <v>1999</v>
      </c>
      <c r="H50" s="14">
        <v>1747</v>
      </c>
      <c r="I50" s="14">
        <v>1940</v>
      </c>
      <c r="J50" s="14">
        <v>5686</v>
      </c>
    </row>
    <row r="51" spans="1:11" x14ac:dyDescent="0.25">
      <c r="A51" s="108" t="s">
        <v>58</v>
      </c>
      <c r="B51" s="108">
        <v>71</v>
      </c>
    </row>
    <row r="52" spans="1:11" x14ac:dyDescent="0.25">
      <c r="A52" s="108" t="s">
        <v>62</v>
      </c>
      <c r="B52" s="108">
        <v>77</v>
      </c>
      <c r="F52" s="148" t="s">
        <v>254</v>
      </c>
    </row>
    <row r="53" spans="1:11" x14ac:dyDescent="0.25">
      <c r="A53" s="108" t="s">
        <v>66</v>
      </c>
      <c r="B53" s="108">
        <v>70</v>
      </c>
      <c r="F53" s="113" t="s">
        <v>204</v>
      </c>
      <c r="G53" s="113" t="s">
        <v>9</v>
      </c>
    </row>
    <row r="54" spans="1:11" x14ac:dyDescent="0.25">
      <c r="A54" s="108" t="s">
        <v>51</v>
      </c>
      <c r="B54" s="108">
        <v>50</v>
      </c>
      <c r="F54" s="113" t="s">
        <v>47</v>
      </c>
      <c r="G54" t="s">
        <v>64</v>
      </c>
      <c r="H54" t="s">
        <v>51</v>
      </c>
      <c r="I54" t="s">
        <v>66</v>
      </c>
      <c r="J54" t="s">
        <v>205</v>
      </c>
    </row>
    <row r="55" spans="1:11" x14ac:dyDescent="0.25">
      <c r="A55" s="108" t="s">
        <v>66</v>
      </c>
      <c r="B55" s="108">
        <v>58</v>
      </c>
      <c r="F55" t="s">
        <v>208</v>
      </c>
      <c r="G55" s="15">
        <v>0.42342342342342343</v>
      </c>
      <c r="H55" s="15">
        <v>0.15615615615615616</v>
      </c>
      <c r="I55" s="15">
        <v>0.42042042042042044</v>
      </c>
      <c r="J55" s="15">
        <v>1</v>
      </c>
    </row>
    <row r="56" spans="1:11" x14ac:dyDescent="0.25">
      <c r="A56" s="108" t="s">
        <v>74</v>
      </c>
      <c r="B56" s="108">
        <v>55</v>
      </c>
      <c r="F56" t="s">
        <v>209</v>
      </c>
      <c r="G56" s="15">
        <v>0.31697869593285993</v>
      </c>
      <c r="H56" s="15">
        <v>0.39186571981923823</v>
      </c>
      <c r="I56" s="15">
        <v>0.29115558424790189</v>
      </c>
      <c r="J56" s="15">
        <v>1</v>
      </c>
    </row>
    <row r="57" spans="1:11" x14ac:dyDescent="0.25">
      <c r="A57" s="108" t="s">
        <v>58</v>
      </c>
      <c r="B57" s="108">
        <v>49</v>
      </c>
      <c r="F57" t="s">
        <v>210</v>
      </c>
      <c r="G57" s="15">
        <v>0.28406275805119735</v>
      </c>
      <c r="H57" s="15">
        <v>0.30594549958711809</v>
      </c>
      <c r="I57" s="15">
        <v>0.40999174236168456</v>
      </c>
      <c r="J57" s="15">
        <v>1</v>
      </c>
    </row>
    <row r="58" spans="1:11" x14ac:dyDescent="0.25">
      <c r="A58" s="108" t="s">
        <v>51</v>
      </c>
      <c r="B58" s="108">
        <v>72</v>
      </c>
      <c r="F58" t="s">
        <v>211</v>
      </c>
      <c r="G58" s="15">
        <v>0.36725663716814161</v>
      </c>
      <c r="H58" s="15">
        <v>0.38384955752212391</v>
      </c>
      <c r="I58" s="15">
        <v>0.24889380530973451</v>
      </c>
      <c r="J58" s="15">
        <v>1</v>
      </c>
    </row>
    <row r="59" spans="1:11" x14ac:dyDescent="0.25">
      <c r="A59" s="108" t="s">
        <v>75</v>
      </c>
      <c r="B59" s="108">
        <v>62</v>
      </c>
      <c r="F59" t="s">
        <v>212</v>
      </c>
      <c r="G59" s="15">
        <v>0.5</v>
      </c>
      <c r="H59" s="15">
        <v>0</v>
      </c>
      <c r="I59" s="15">
        <v>0.5</v>
      </c>
      <c r="J59" s="15">
        <v>1</v>
      </c>
    </row>
    <row r="60" spans="1:11" x14ac:dyDescent="0.25">
      <c r="A60" s="108" t="s">
        <v>64</v>
      </c>
      <c r="B60" s="108">
        <v>50</v>
      </c>
      <c r="F60" t="s">
        <v>213</v>
      </c>
      <c r="G60" s="15">
        <v>1</v>
      </c>
      <c r="H60" s="15">
        <v>0</v>
      </c>
      <c r="I60" s="15">
        <v>0</v>
      </c>
      <c r="J60" s="15">
        <v>1</v>
      </c>
    </row>
    <row r="61" spans="1:11" x14ac:dyDescent="0.25">
      <c r="A61" s="108" t="s">
        <v>66</v>
      </c>
      <c r="B61" s="108">
        <v>86</v>
      </c>
      <c r="F61" t="s">
        <v>205</v>
      </c>
      <c r="G61" s="15">
        <v>0.35156524797748856</v>
      </c>
      <c r="H61" s="15">
        <v>0.30724586704185719</v>
      </c>
      <c r="I61" s="15">
        <v>0.34118888498065425</v>
      </c>
      <c r="J61" s="15">
        <v>1</v>
      </c>
    </row>
    <row r="62" spans="1:11" x14ac:dyDescent="0.25">
      <c r="A62" s="108" t="s">
        <v>64</v>
      </c>
      <c r="B62" s="108">
        <v>100</v>
      </c>
    </row>
    <row r="63" spans="1:11" x14ac:dyDescent="0.25">
      <c r="A63" s="108" t="s">
        <v>66</v>
      </c>
      <c r="B63" s="108">
        <v>78</v>
      </c>
    </row>
    <row r="64" spans="1:11" x14ac:dyDescent="0.25">
      <c r="A64" s="108" t="s">
        <v>66</v>
      </c>
      <c r="B64" s="110">
        <v>71</v>
      </c>
      <c r="F64" s="121" t="s">
        <v>9</v>
      </c>
      <c r="G64" s="122" t="s">
        <v>216</v>
      </c>
      <c r="H64" s="122" t="s">
        <v>214</v>
      </c>
      <c r="I64" s="122" t="s">
        <v>215</v>
      </c>
      <c r="J64" s="14"/>
      <c r="K64" s="14"/>
    </row>
    <row r="65" spans="1:11" x14ac:dyDescent="0.25">
      <c r="A65" s="108" t="s">
        <v>85</v>
      </c>
      <c r="B65" s="110">
        <v>46</v>
      </c>
      <c r="F65" s="146" t="s">
        <v>64</v>
      </c>
      <c r="G65" s="117">
        <v>1999</v>
      </c>
      <c r="H65" s="117">
        <f>(G65/G68)*100</f>
        <v>35.156524797748858</v>
      </c>
      <c r="I65" s="117">
        <v>71.39</v>
      </c>
      <c r="J65" s="14"/>
      <c r="K65" s="14"/>
    </row>
    <row r="66" spans="1:11" x14ac:dyDescent="0.25">
      <c r="A66" s="108" t="s">
        <v>83</v>
      </c>
      <c r="B66" s="108">
        <v>83</v>
      </c>
      <c r="F66" s="146" t="s">
        <v>51</v>
      </c>
      <c r="G66" s="117">
        <v>1747</v>
      </c>
      <c r="H66" s="117">
        <f>(G66/G68)*100</f>
        <v>30.724586704185718</v>
      </c>
      <c r="I66" s="117">
        <v>69.88</v>
      </c>
      <c r="J66" s="14"/>
      <c r="K66" s="14"/>
    </row>
    <row r="67" spans="1:11" x14ac:dyDescent="0.25">
      <c r="A67" s="108" t="s">
        <v>64</v>
      </c>
      <c r="B67" s="108">
        <v>11</v>
      </c>
      <c r="F67" s="109" t="s">
        <v>66</v>
      </c>
      <c r="G67" s="117">
        <v>1940</v>
      </c>
      <c r="H67" s="117">
        <f>(G67/G68)*100</f>
        <v>34.118888498065424</v>
      </c>
      <c r="I67" s="117">
        <v>71.849999999999994</v>
      </c>
      <c r="J67" s="14"/>
      <c r="K67" s="14"/>
    </row>
    <row r="68" spans="1:11" x14ac:dyDescent="0.25">
      <c r="A68" s="108" t="s">
        <v>66</v>
      </c>
      <c r="B68" s="108">
        <v>40</v>
      </c>
      <c r="F68" s="147" t="s">
        <v>207</v>
      </c>
      <c r="G68" s="109">
        <f>SUM(G65:G67)</f>
        <v>5686</v>
      </c>
      <c r="H68" s="109">
        <f>SUM(H65:H67)</f>
        <v>100</v>
      </c>
      <c r="I68" s="109">
        <f>AVERAGE(I65:I67)</f>
        <v>71.039999999999992</v>
      </c>
    </row>
    <row r="69" spans="1:11" x14ac:dyDescent="0.25">
      <c r="A69" s="108" t="s">
        <v>58</v>
      </c>
      <c r="B69" s="108">
        <v>72</v>
      </c>
    </row>
    <row r="70" spans="1:11" x14ac:dyDescent="0.25">
      <c r="A70" s="108" t="s">
        <v>66</v>
      </c>
      <c r="B70" s="108">
        <v>85</v>
      </c>
      <c r="F70" s="148" t="s">
        <v>253</v>
      </c>
    </row>
    <row r="71" spans="1:11" x14ac:dyDescent="0.25">
      <c r="A71" s="108" t="s">
        <v>58</v>
      </c>
      <c r="B71" s="108">
        <v>79</v>
      </c>
      <c r="F71" s="113" t="s">
        <v>204</v>
      </c>
      <c r="G71" s="113" t="s">
        <v>9</v>
      </c>
    </row>
    <row r="72" spans="1:11" x14ac:dyDescent="0.25">
      <c r="A72" s="108" t="s">
        <v>66</v>
      </c>
      <c r="B72" s="108">
        <v>65</v>
      </c>
      <c r="F72" s="113" t="s">
        <v>47</v>
      </c>
      <c r="G72" t="s">
        <v>64</v>
      </c>
      <c r="H72" t="s">
        <v>51</v>
      </c>
      <c r="I72" t="s">
        <v>66</v>
      </c>
      <c r="J72" t="s">
        <v>205</v>
      </c>
      <c r="K72" s="15"/>
    </row>
    <row r="73" spans="1:11" x14ac:dyDescent="0.25">
      <c r="A73" s="108" t="s">
        <v>51</v>
      </c>
      <c r="B73" s="110">
        <v>87</v>
      </c>
      <c r="F73" t="s">
        <v>208</v>
      </c>
      <c r="G73" s="15">
        <v>7.0535267633816914E-2</v>
      </c>
      <c r="H73" s="15">
        <v>2.9765311963365768E-2</v>
      </c>
      <c r="I73" s="15">
        <v>7.2164948453608241E-2</v>
      </c>
      <c r="J73" s="15">
        <v>5.8564896236370033E-2</v>
      </c>
      <c r="K73" s="15"/>
    </row>
    <row r="74" spans="1:11" x14ac:dyDescent="0.25">
      <c r="A74" s="108" t="s">
        <v>80</v>
      </c>
      <c r="B74" s="108">
        <v>70</v>
      </c>
      <c r="F74" t="s">
        <v>209</v>
      </c>
      <c r="G74" s="15">
        <v>0.24562281140570286</v>
      </c>
      <c r="H74" s="15">
        <v>0.34745277618775045</v>
      </c>
      <c r="I74" s="15">
        <v>0.23247422680412372</v>
      </c>
      <c r="J74" s="15">
        <v>0.27242349630671825</v>
      </c>
      <c r="K74" s="15"/>
    </row>
    <row r="75" spans="1:11" x14ac:dyDescent="0.25">
      <c r="A75" s="108" t="s">
        <v>64</v>
      </c>
      <c r="B75" s="108">
        <v>82</v>
      </c>
      <c r="F75" t="s">
        <v>210</v>
      </c>
      <c r="G75" s="15">
        <v>0.34417208604302152</v>
      </c>
      <c r="H75" s="15">
        <v>0.42415569547796222</v>
      </c>
      <c r="I75" s="15">
        <v>0.51185567010309274</v>
      </c>
      <c r="J75" s="15">
        <v>0.42595849454801266</v>
      </c>
      <c r="K75" s="15"/>
    </row>
    <row r="76" spans="1:11" x14ac:dyDescent="0.25">
      <c r="A76" s="108" t="s">
        <v>74</v>
      </c>
      <c r="B76" s="108">
        <v>74</v>
      </c>
      <c r="F76" t="s">
        <v>211</v>
      </c>
      <c r="G76" s="15">
        <v>0.16608304152076039</v>
      </c>
      <c r="H76" s="15">
        <v>0.19862621637092159</v>
      </c>
      <c r="I76" s="15">
        <v>0.11597938144329897</v>
      </c>
      <c r="J76" s="15">
        <v>0.15898698557861413</v>
      </c>
    </row>
    <row r="77" spans="1:11" x14ac:dyDescent="0.25">
      <c r="A77" s="108" t="s">
        <v>75</v>
      </c>
      <c r="B77" s="108">
        <v>50</v>
      </c>
      <c r="F77" t="s">
        <v>212</v>
      </c>
      <c r="G77" s="15">
        <v>6.5532766383191596E-2</v>
      </c>
      <c r="H77" s="15">
        <v>0</v>
      </c>
      <c r="I77" s="15">
        <v>6.7525773195876285E-2</v>
      </c>
      <c r="J77" s="15">
        <v>4.607808652831516E-2</v>
      </c>
    </row>
    <row r="78" spans="1:11" x14ac:dyDescent="0.25">
      <c r="A78" s="108" t="s">
        <v>62</v>
      </c>
      <c r="B78" s="108">
        <v>25</v>
      </c>
      <c r="F78" t="s">
        <v>213</v>
      </c>
      <c r="G78" s="15">
        <v>0.10805402701350675</v>
      </c>
      <c r="H78" s="15">
        <v>0</v>
      </c>
      <c r="I78" s="15">
        <v>0</v>
      </c>
      <c r="J78" s="15">
        <v>3.7988040801969748E-2</v>
      </c>
    </row>
    <row r="79" spans="1:11" x14ac:dyDescent="0.25">
      <c r="A79" s="108" t="s">
        <v>83</v>
      </c>
      <c r="B79" s="108">
        <v>50</v>
      </c>
      <c r="F79" t="s">
        <v>205</v>
      </c>
      <c r="G79" s="15">
        <v>1</v>
      </c>
      <c r="H79" s="15">
        <v>1</v>
      </c>
      <c r="I79" s="15">
        <v>1</v>
      </c>
      <c r="J79" s="15">
        <v>1</v>
      </c>
    </row>
    <row r="80" spans="1:11" x14ac:dyDescent="0.25">
      <c r="A80" s="108" t="s">
        <v>66</v>
      </c>
      <c r="B80" s="110">
        <v>45</v>
      </c>
      <c r="F80" s="148" t="s">
        <v>253</v>
      </c>
      <c r="G80" s="14"/>
      <c r="H80" s="14"/>
      <c r="I80" s="14"/>
      <c r="J80" s="14"/>
      <c r="K80" s="14"/>
    </row>
    <row r="81" spans="1:21" x14ac:dyDescent="0.25">
      <c r="A81" s="108" t="s">
        <v>58</v>
      </c>
      <c r="B81" s="108">
        <v>95</v>
      </c>
      <c r="F81" s="113" t="s">
        <v>204</v>
      </c>
      <c r="G81" s="113" t="s">
        <v>9</v>
      </c>
    </row>
    <row r="82" spans="1:21" x14ac:dyDescent="0.25">
      <c r="A82" s="108" t="s">
        <v>64</v>
      </c>
      <c r="B82" s="108">
        <v>30</v>
      </c>
      <c r="F82" s="113" t="s">
        <v>47</v>
      </c>
      <c r="G82" t="s">
        <v>64</v>
      </c>
      <c r="H82" t="s">
        <v>81</v>
      </c>
      <c r="I82" t="s">
        <v>58</v>
      </c>
      <c r="J82" t="s">
        <v>83</v>
      </c>
      <c r="K82" t="s">
        <v>85</v>
      </c>
      <c r="L82" t="s">
        <v>80</v>
      </c>
      <c r="M82" t="s">
        <v>51</v>
      </c>
      <c r="N82" t="s">
        <v>75</v>
      </c>
      <c r="O82" t="s">
        <v>69</v>
      </c>
      <c r="P82" t="s">
        <v>76</v>
      </c>
      <c r="Q82" t="s">
        <v>62</v>
      </c>
      <c r="R82" t="s">
        <v>66</v>
      </c>
      <c r="S82" t="s">
        <v>77</v>
      </c>
      <c r="T82" t="s">
        <v>74</v>
      </c>
      <c r="U82" t="s">
        <v>205</v>
      </c>
    </row>
    <row r="83" spans="1:21" x14ac:dyDescent="0.25">
      <c r="A83" s="108" t="s">
        <v>58</v>
      </c>
      <c r="B83" s="108">
        <v>50</v>
      </c>
      <c r="F83" t="s">
        <v>208</v>
      </c>
      <c r="G83" s="15">
        <v>7.0535267633816914E-2</v>
      </c>
      <c r="H83" s="15">
        <v>0.19306930693069307</v>
      </c>
      <c r="I83" s="15">
        <v>7.5201988812927278E-2</v>
      </c>
      <c r="J83" s="15">
        <v>0</v>
      </c>
      <c r="K83" s="15">
        <v>0</v>
      </c>
      <c r="L83" s="15">
        <v>0</v>
      </c>
      <c r="M83" s="15">
        <v>2.9765311963365768E-2</v>
      </c>
      <c r="N83" s="15">
        <v>5.7803468208092484E-2</v>
      </c>
      <c r="O83" s="15">
        <v>0</v>
      </c>
      <c r="P83" s="15">
        <v>1</v>
      </c>
      <c r="Q83" s="15">
        <v>0.22054380664652568</v>
      </c>
      <c r="R83" s="15">
        <v>7.2164948453608241E-2</v>
      </c>
      <c r="S83" s="15">
        <v>7.9787234042553196E-2</v>
      </c>
      <c r="T83" s="15">
        <v>0.32460732984293195</v>
      </c>
      <c r="U83" s="15">
        <v>7.8249728983936145E-2</v>
      </c>
    </row>
    <row r="84" spans="1:21" x14ac:dyDescent="0.25">
      <c r="A84" s="108" t="s">
        <v>81</v>
      </c>
      <c r="B84" s="108">
        <v>50</v>
      </c>
      <c r="F84" t="s">
        <v>209</v>
      </c>
      <c r="G84" s="15">
        <v>0.24562281140570286</v>
      </c>
      <c r="H84" s="15">
        <v>0.2722772277227723</v>
      </c>
      <c r="I84" s="15">
        <v>0.32939714108141704</v>
      </c>
      <c r="J84" s="15">
        <v>0.34006734006734007</v>
      </c>
      <c r="K84" s="15">
        <v>1</v>
      </c>
      <c r="L84" s="15">
        <v>1</v>
      </c>
      <c r="M84" s="15">
        <v>0.34745277618775045</v>
      </c>
      <c r="N84" s="15">
        <v>0.94219653179190754</v>
      </c>
      <c r="O84" s="15">
        <v>0.30769230769230771</v>
      </c>
      <c r="P84" s="15">
        <v>0</v>
      </c>
      <c r="Q84" s="15">
        <v>0.32628398791540786</v>
      </c>
      <c r="R84" s="15">
        <v>0.23247422680412372</v>
      </c>
      <c r="S84" s="15">
        <v>0.32180851063829785</v>
      </c>
      <c r="T84" s="15">
        <v>0.2879581151832461</v>
      </c>
      <c r="U84" s="15">
        <v>0.3418744456489603</v>
      </c>
    </row>
    <row r="85" spans="1:21" x14ac:dyDescent="0.25">
      <c r="A85" s="108" t="s">
        <v>64</v>
      </c>
      <c r="B85" s="108">
        <v>74</v>
      </c>
      <c r="F85" t="s">
        <v>210</v>
      </c>
      <c r="G85" s="15">
        <v>0.34417208604302152</v>
      </c>
      <c r="H85" s="15">
        <v>0.22277227722772278</v>
      </c>
      <c r="I85" s="15">
        <v>0.31883157240522064</v>
      </c>
      <c r="J85" s="15">
        <v>0.27946127946127947</v>
      </c>
      <c r="K85" s="15">
        <v>0</v>
      </c>
      <c r="L85" s="15">
        <v>0</v>
      </c>
      <c r="M85" s="15">
        <v>0.42415569547796222</v>
      </c>
      <c r="N85" s="15">
        <v>0</v>
      </c>
      <c r="O85" s="15">
        <v>0.25198938992042441</v>
      </c>
      <c r="P85" s="15">
        <v>0</v>
      </c>
      <c r="Q85" s="15">
        <v>0.45317220543806647</v>
      </c>
      <c r="R85" s="15">
        <v>0.51185567010309274</v>
      </c>
      <c r="S85" s="15">
        <v>0</v>
      </c>
      <c r="T85" s="15">
        <v>0.38743455497382201</v>
      </c>
      <c r="U85" s="15">
        <v>0.33773529121907953</v>
      </c>
    </row>
    <row r="86" spans="1:21" x14ac:dyDescent="0.25">
      <c r="A86" s="108" t="s">
        <v>51</v>
      </c>
      <c r="B86" s="108">
        <v>20</v>
      </c>
      <c r="F86" t="s">
        <v>211</v>
      </c>
      <c r="G86" s="15">
        <v>0.16608304152076039</v>
      </c>
      <c r="H86" s="15">
        <v>0.31188118811881188</v>
      </c>
      <c r="I86" s="15">
        <v>0.27656929770043504</v>
      </c>
      <c r="J86" s="15">
        <v>0.38047138047138046</v>
      </c>
      <c r="K86" s="15">
        <v>0</v>
      </c>
      <c r="L86" s="15">
        <v>0</v>
      </c>
      <c r="M86" s="15">
        <v>0.19862621637092159</v>
      </c>
      <c r="N86" s="15">
        <v>0</v>
      </c>
      <c r="O86" s="15">
        <v>0</v>
      </c>
      <c r="P86" s="15">
        <v>0</v>
      </c>
      <c r="Q86" s="15">
        <v>0</v>
      </c>
      <c r="R86" s="15">
        <v>0.11597938144329897</v>
      </c>
      <c r="S86" s="15">
        <v>0.59840425531914898</v>
      </c>
      <c r="T86" s="15">
        <v>0</v>
      </c>
      <c r="U86" s="15">
        <v>0.17867349955651918</v>
      </c>
    </row>
    <row r="87" spans="1:21" x14ac:dyDescent="0.25">
      <c r="A87" s="108" t="s">
        <v>69</v>
      </c>
      <c r="B87" s="108">
        <v>166</v>
      </c>
      <c r="F87" t="s">
        <v>212</v>
      </c>
      <c r="G87" s="15">
        <v>6.5532766383191596E-2</v>
      </c>
      <c r="H87" s="15">
        <v>0</v>
      </c>
      <c r="I87" s="15">
        <v>0</v>
      </c>
      <c r="J87" s="15">
        <v>0</v>
      </c>
      <c r="K87" s="15">
        <v>0</v>
      </c>
      <c r="L87" s="15">
        <v>0</v>
      </c>
      <c r="M87" s="15">
        <v>0</v>
      </c>
      <c r="N87" s="15">
        <v>0</v>
      </c>
      <c r="O87" s="15">
        <v>0</v>
      </c>
      <c r="P87" s="15">
        <v>0</v>
      </c>
      <c r="Q87" s="15">
        <v>0</v>
      </c>
      <c r="R87" s="15">
        <v>6.7525773195876285E-2</v>
      </c>
      <c r="S87" s="15">
        <v>0</v>
      </c>
      <c r="T87" s="15">
        <v>0</v>
      </c>
      <c r="U87" s="15">
        <v>2.5820439538779934E-2</v>
      </c>
    </row>
    <row r="88" spans="1:21" x14ac:dyDescent="0.25">
      <c r="A88" s="108" t="s">
        <v>66</v>
      </c>
      <c r="B88" s="108">
        <v>131</v>
      </c>
      <c r="F88" t="s">
        <v>217</v>
      </c>
      <c r="G88" s="15">
        <v>0</v>
      </c>
      <c r="H88" s="15">
        <v>0</v>
      </c>
      <c r="I88" s="15">
        <v>0</v>
      </c>
      <c r="J88" s="15">
        <v>0</v>
      </c>
      <c r="K88" s="15">
        <v>0</v>
      </c>
      <c r="L88" s="15">
        <v>0</v>
      </c>
      <c r="M88" s="15">
        <v>0</v>
      </c>
      <c r="N88" s="15">
        <v>0</v>
      </c>
      <c r="O88" s="15">
        <v>0.44031830238726788</v>
      </c>
      <c r="P88" s="15">
        <v>0</v>
      </c>
      <c r="Q88" s="15">
        <v>0</v>
      </c>
      <c r="R88" s="15">
        <v>0</v>
      </c>
      <c r="S88" s="15">
        <v>0</v>
      </c>
      <c r="T88" s="15">
        <v>0</v>
      </c>
      <c r="U88" s="15">
        <v>1.6359515127623927E-2</v>
      </c>
    </row>
    <row r="89" spans="1:21" x14ac:dyDescent="0.25">
      <c r="A89" s="108" t="s">
        <v>64</v>
      </c>
      <c r="B89" s="108">
        <v>49</v>
      </c>
      <c r="F89" t="s">
        <v>213</v>
      </c>
      <c r="G89" s="15">
        <v>0.10805402701350675</v>
      </c>
      <c r="H89" s="15">
        <v>0</v>
      </c>
      <c r="I89" s="15">
        <v>0</v>
      </c>
      <c r="J89" s="15">
        <v>0</v>
      </c>
      <c r="K89" s="15">
        <v>0</v>
      </c>
      <c r="L89" s="15">
        <v>0</v>
      </c>
      <c r="M89" s="15">
        <v>0</v>
      </c>
      <c r="N89" s="15">
        <v>0</v>
      </c>
      <c r="O89" s="15">
        <v>0</v>
      </c>
      <c r="P89" s="15">
        <v>0</v>
      </c>
      <c r="Q89" s="15">
        <v>0</v>
      </c>
      <c r="R89" s="15">
        <v>0</v>
      </c>
      <c r="S89" s="15">
        <v>0</v>
      </c>
      <c r="T89" s="15">
        <v>0</v>
      </c>
      <c r="U89" s="15">
        <v>2.1287079925101014E-2</v>
      </c>
    </row>
    <row r="90" spans="1:21" x14ac:dyDescent="0.25">
      <c r="A90" s="108" t="s">
        <v>64</v>
      </c>
      <c r="B90" s="108">
        <v>121</v>
      </c>
      <c r="F90" t="s">
        <v>205</v>
      </c>
      <c r="G90" s="15">
        <v>1</v>
      </c>
      <c r="H90" s="15">
        <v>1</v>
      </c>
      <c r="I90" s="15">
        <v>1</v>
      </c>
      <c r="J90" s="15">
        <v>1</v>
      </c>
      <c r="K90" s="15">
        <v>1</v>
      </c>
      <c r="L90" s="15">
        <v>1</v>
      </c>
      <c r="M90" s="15">
        <v>1</v>
      </c>
      <c r="N90" s="15">
        <v>1</v>
      </c>
      <c r="O90" s="15">
        <v>1</v>
      </c>
      <c r="P90" s="15">
        <v>1</v>
      </c>
      <c r="Q90" s="15">
        <v>1</v>
      </c>
      <c r="R90" s="15">
        <v>1</v>
      </c>
      <c r="S90" s="15">
        <v>1</v>
      </c>
      <c r="T90" s="15">
        <v>1</v>
      </c>
      <c r="U90" s="15">
        <v>1</v>
      </c>
    </row>
    <row r="91" spans="1:21" x14ac:dyDescent="0.25">
      <c r="A91" s="108" t="s">
        <v>76</v>
      </c>
      <c r="B91" s="108">
        <v>30</v>
      </c>
      <c r="F91" s="13"/>
      <c r="G91" s="14"/>
      <c r="H91" s="14"/>
      <c r="I91" s="14"/>
      <c r="J91" s="14"/>
      <c r="K91" s="14"/>
    </row>
    <row r="92" spans="1:21" ht="15.75" thickBot="1" x14ac:dyDescent="0.3">
      <c r="A92" s="108" t="s">
        <v>75</v>
      </c>
      <c r="B92" s="108">
        <v>68</v>
      </c>
      <c r="F92" s="13"/>
      <c r="G92" s="14"/>
      <c r="H92" s="14"/>
      <c r="I92" s="14"/>
      <c r="J92" s="14"/>
      <c r="K92" s="14"/>
    </row>
    <row r="93" spans="1:21" ht="15.75" x14ac:dyDescent="0.25">
      <c r="A93" s="108" t="s">
        <v>66</v>
      </c>
      <c r="B93" s="108">
        <v>58</v>
      </c>
      <c r="F93" s="144" t="s">
        <v>218</v>
      </c>
      <c r="G93" s="126"/>
      <c r="H93" s="14"/>
      <c r="I93" s="145" t="s">
        <v>241</v>
      </c>
      <c r="J93" s="127"/>
      <c r="K93" s="14"/>
      <c r="L93" s="145" t="s">
        <v>235</v>
      </c>
      <c r="M93" s="127"/>
      <c r="O93" s="144" t="s">
        <v>236</v>
      </c>
      <c r="P93" s="126"/>
    </row>
    <row r="94" spans="1:21" x14ac:dyDescent="0.25">
      <c r="A94" s="108" t="s">
        <v>85</v>
      </c>
      <c r="B94" s="108">
        <v>66</v>
      </c>
      <c r="F94" s="8"/>
      <c r="G94" s="8"/>
      <c r="H94" s="14"/>
      <c r="I94" s="8"/>
      <c r="J94" s="8"/>
      <c r="K94" s="14"/>
      <c r="L94" s="8"/>
      <c r="M94" s="8"/>
      <c r="O94" s="8"/>
      <c r="P94" s="8"/>
    </row>
    <row r="95" spans="1:21" x14ac:dyDescent="0.25">
      <c r="A95" s="108" t="s">
        <v>51</v>
      </c>
      <c r="B95" s="108">
        <v>128</v>
      </c>
      <c r="F95" s="100" t="s">
        <v>187</v>
      </c>
      <c r="G95" s="8">
        <v>71.392857142857139</v>
      </c>
      <c r="I95" s="100" t="s">
        <v>187</v>
      </c>
      <c r="J95" s="8">
        <v>69.88</v>
      </c>
      <c r="L95" s="100" t="s">
        <v>187</v>
      </c>
      <c r="M95" s="8">
        <v>71.851851851851848</v>
      </c>
      <c r="O95" s="100" t="s">
        <v>187</v>
      </c>
      <c r="P95" s="8">
        <v>70.409090909090907</v>
      </c>
    </row>
    <row r="96" spans="1:21" x14ac:dyDescent="0.25">
      <c r="A96" s="108" t="s">
        <v>75</v>
      </c>
      <c r="B96" s="108">
        <v>68</v>
      </c>
      <c r="F96" s="100" t="s">
        <v>158</v>
      </c>
      <c r="G96" s="8">
        <v>8.0381595338961667</v>
      </c>
      <c r="I96" s="100" t="s">
        <v>158</v>
      </c>
      <c r="J96" s="8">
        <v>5.1782622567807435</v>
      </c>
      <c r="L96" s="100" t="s">
        <v>158</v>
      </c>
      <c r="M96" s="8">
        <v>4.9962104453246035</v>
      </c>
      <c r="O96" s="100" t="s">
        <v>158</v>
      </c>
      <c r="P96" s="8">
        <v>6.1269608897229944</v>
      </c>
    </row>
    <row r="97" spans="1:16" x14ac:dyDescent="0.25">
      <c r="A97" s="108" t="s">
        <v>51</v>
      </c>
      <c r="B97" s="108">
        <v>79</v>
      </c>
      <c r="F97" s="100" t="s">
        <v>188</v>
      </c>
      <c r="G97" s="8">
        <v>60.5</v>
      </c>
      <c r="I97" s="100" t="s">
        <v>188</v>
      </c>
      <c r="J97" s="8">
        <v>70</v>
      </c>
      <c r="L97" s="100" t="s">
        <v>188</v>
      </c>
      <c r="M97" s="8">
        <v>71</v>
      </c>
      <c r="O97" s="100" t="s">
        <v>188</v>
      </c>
      <c r="P97" s="8">
        <v>70</v>
      </c>
    </row>
    <row r="98" spans="1:16" x14ac:dyDescent="0.25">
      <c r="A98" s="108" t="s">
        <v>51</v>
      </c>
      <c r="B98" s="108">
        <v>42</v>
      </c>
      <c r="F98" s="100" t="s">
        <v>189</v>
      </c>
      <c r="G98" s="8">
        <v>20</v>
      </c>
      <c r="I98" s="100" t="s">
        <v>189</v>
      </c>
      <c r="J98" s="8">
        <v>50</v>
      </c>
      <c r="L98" s="100" t="s">
        <v>189</v>
      </c>
      <c r="M98" s="8">
        <v>78</v>
      </c>
      <c r="O98" s="100" t="s">
        <v>189</v>
      </c>
      <c r="P98" s="8">
        <v>98</v>
      </c>
    </row>
    <row r="99" spans="1:16" x14ac:dyDescent="0.25">
      <c r="A99" s="110" t="s">
        <v>51</v>
      </c>
      <c r="B99" s="108">
        <v>44</v>
      </c>
      <c r="F99" s="100" t="s">
        <v>190</v>
      </c>
      <c r="G99" s="8">
        <v>42.533942250704243</v>
      </c>
      <c r="I99" s="100" t="s">
        <v>190</v>
      </c>
      <c r="J99" s="8">
        <v>25.891311283903718</v>
      </c>
      <c r="L99" s="100" t="s">
        <v>190</v>
      </c>
      <c r="M99" s="8">
        <v>25.96107100982562</v>
      </c>
      <c r="O99" s="100" t="s">
        <v>190</v>
      </c>
      <c r="P99" s="8">
        <v>28.737993916978514</v>
      </c>
    </row>
    <row r="100" spans="1:16" x14ac:dyDescent="0.25">
      <c r="A100" s="108" t="s">
        <v>81</v>
      </c>
      <c r="B100" s="110">
        <v>60</v>
      </c>
      <c r="F100" s="100" t="s">
        <v>191</v>
      </c>
      <c r="G100" s="8">
        <v>1809.1362433862437</v>
      </c>
      <c r="I100" s="100" t="s">
        <v>191</v>
      </c>
      <c r="J100" s="8">
        <v>670.36</v>
      </c>
      <c r="L100" s="100" t="s">
        <v>191</v>
      </c>
      <c r="M100" s="8">
        <v>673.97720797720831</v>
      </c>
      <c r="O100" s="100" t="s">
        <v>191</v>
      </c>
      <c r="P100" s="8">
        <v>825.87229437229416</v>
      </c>
    </row>
    <row r="101" spans="1:16" x14ac:dyDescent="0.25">
      <c r="A101" s="108" t="s">
        <v>64</v>
      </c>
      <c r="B101" s="108">
        <v>20</v>
      </c>
      <c r="F101" s="100" t="s">
        <v>192</v>
      </c>
      <c r="G101" s="8">
        <v>3.6965205943410915</v>
      </c>
      <c r="I101" s="100" t="s">
        <v>192</v>
      </c>
      <c r="J101" s="8">
        <v>9.5182579038768367E-3</v>
      </c>
      <c r="L101" s="100" t="s">
        <v>192</v>
      </c>
      <c r="M101" s="8">
        <v>-0.14923653765069833</v>
      </c>
      <c r="O101" s="100" t="s">
        <v>192</v>
      </c>
      <c r="P101" s="8">
        <v>-0.86478652788937938</v>
      </c>
    </row>
    <row r="102" spans="1:16" x14ac:dyDescent="0.25">
      <c r="A102" s="108" t="s">
        <v>58</v>
      </c>
      <c r="B102" s="108">
        <v>20</v>
      </c>
      <c r="F102" s="100" t="s">
        <v>193</v>
      </c>
      <c r="G102" s="8">
        <v>1.4110622154146617</v>
      </c>
      <c r="I102" s="100" t="s">
        <v>193</v>
      </c>
      <c r="J102" s="8">
        <v>0.32610302432274429</v>
      </c>
      <c r="L102" s="100" t="s">
        <v>193</v>
      </c>
      <c r="M102" s="8">
        <v>0.33643587684335224</v>
      </c>
      <c r="O102" s="100" t="s">
        <v>193</v>
      </c>
      <c r="P102" s="8">
        <v>0.10776053758224817</v>
      </c>
    </row>
    <row r="103" spans="1:16" x14ac:dyDescent="0.25">
      <c r="A103" s="108" t="s">
        <v>64</v>
      </c>
      <c r="B103" s="108">
        <v>131</v>
      </c>
      <c r="F103" s="100" t="s">
        <v>194</v>
      </c>
      <c r="G103" s="8">
        <v>205</v>
      </c>
      <c r="I103" s="100" t="s">
        <v>194</v>
      </c>
      <c r="J103" s="8">
        <v>108</v>
      </c>
      <c r="L103" s="100" t="s">
        <v>194</v>
      </c>
      <c r="M103" s="8">
        <v>101</v>
      </c>
      <c r="O103" s="100" t="s">
        <v>194</v>
      </c>
      <c r="P103" s="8">
        <v>103</v>
      </c>
    </row>
    <row r="104" spans="1:16" x14ac:dyDescent="0.25">
      <c r="A104" s="108" t="s">
        <v>58</v>
      </c>
      <c r="B104" s="108">
        <v>98</v>
      </c>
      <c r="F104" s="100" t="s">
        <v>195</v>
      </c>
      <c r="G104" s="8">
        <v>11</v>
      </c>
      <c r="I104" s="100" t="s">
        <v>195</v>
      </c>
      <c r="J104" s="8">
        <v>20</v>
      </c>
      <c r="L104" s="100" t="s">
        <v>195</v>
      </c>
      <c r="M104" s="8">
        <v>30</v>
      </c>
      <c r="O104" s="100" t="s">
        <v>195</v>
      </c>
      <c r="P104" s="8">
        <v>20</v>
      </c>
    </row>
    <row r="105" spans="1:16" x14ac:dyDescent="0.25">
      <c r="A105" s="108" t="s">
        <v>64</v>
      </c>
      <c r="B105" s="108">
        <v>62</v>
      </c>
      <c r="F105" s="100" t="s">
        <v>196</v>
      </c>
      <c r="G105" s="8">
        <v>216</v>
      </c>
      <c r="I105" s="100" t="s">
        <v>196</v>
      </c>
      <c r="J105" s="8">
        <v>128</v>
      </c>
      <c r="L105" s="100" t="s">
        <v>196</v>
      </c>
      <c r="M105" s="8">
        <v>131</v>
      </c>
      <c r="O105" s="100" t="s">
        <v>196</v>
      </c>
      <c r="P105" s="8">
        <v>123</v>
      </c>
    </row>
    <row r="106" spans="1:16" x14ac:dyDescent="0.25">
      <c r="A106" s="108" t="s">
        <v>62</v>
      </c>
      <c r="B106" s="108">
        <v>28</v>
      </c>
      <c r="F106" s="100" t="s">
        <v>197</v>
      </c>
      <c r="G106" s="8">
        <v>1999</v>
      </c>
      <c r="I106" s="100" t="s">
        <v>197</v>
      </c>
      <c r="J106" s="8">
        <v>1747</v>
      </c>
      <c r="L106" s="100" t="s">
        <v>197</v>
      </c>
      <c r="M106" s="8">
        <v>1940</v>
      </c>
      <c r="O106" s="100" t="s">
        <v>197</v>
      </c>
      <c r="P106" s="8">
        <v>1549</v>
      </c>
    </row>
    <row r="107" spans="1:16" ht="15.75" thickBot="1" x14ac:dyDescent="0.3">
      <c r="A107" s="108" t="s">
        <v>81</v>
      </c>
      <c r="B107" s="108">
        <v>40</v>
      </c>
      <c r="F107" s="128" t="s">
        <v>198</v>
      </c>
      <c r="G107" s="123">
        <v>28</v>
      </c>
      <c r="I107" s="129" t="s">
        <v>198</v>
      </c>
      <c r="J107" s="124">
        <v>25</v>
      </c>
      <c r="L107" s="129" t="s">
        <v>198</v>
      </c>
      <c r="M107" s="124">
        <v>27</v>
      </c>
      <c r="O107" s="128" t="s">
        <v>198</v>
      </c>
      <c r="P107" s="123">
        <v>22</v>
      </c>
    </row>
    <row r="108" spans="1:16" x14ac:dyDescent="0.25">
      <c r="A108" s="108" t="s">
        <v>58</v>
      </c>
      <c r="B108" s="108">
        <v>40</v>
      </c>
      <c r="F108" s="100" t="s">
        <v>238</v>
      </c>
      <c r="G108">
        <f>_xlfn.QUARTILE.INC([4]q2!B2:B29,1)</f>
        <v>49.75</v>
      </c>
      <c r="I108" s="100" t="s">
        <v>238</v>
      </c>
      <c r="J108">
        <f>_xlfn.QUARTILE.INC([4]q2!B68:B92,1)</f>
        <v>50</v>
      </c>
      <c r="L108" s="100" t="s">
        <v>238</v>
      </c>
      <c r="M108">
        <f>_xlfn.QUARTILE.INC([4]q2!B115:B141,1)</f>
        <v>56.5</v>
      </c>
      <c r="O108" s="100" t="s">
        <v>238</v>
      </c>
      <c r="P108">
        <f>_xlfn.QUARTILE.INC([4]q2!B36:B58,1)</f>
        <v>52.5</v>
      </c>
    </row>
    <row r="109" spans="1:16" x14ac:dyDescent="0.25">
      <c r="A109" s="108" t="s">
        <v>58</v>
      </c>
      <c r="B109" s="108">
        <v>57</v>
      </c>
      <c r="F109" s="100" t="s">
        <v>239</v>
      </c>
      <c r="G109">
        <f>_xlfn.QUARTILE.INC([4]q2!B2:B29,3)</f>
        <v>96.75</v>
      </c>
      <c r="I109" s="100" t="s">
        <v>239</v>
      </c>
      <c r="J109">
        <f>_xlfn.QUARTILE.INC([4]q2!B68:B92,3)</f>
        <v>86</v>
      </c>
      <c r="L109" s="100" t="s">
        <v>239</v>
      </c>
      <c r="M109">
        <f>_xlfn.QUARTILE.INC([4]q2!B115:B141,3)</f>
        <v>85.5</v>
      </c>
      <c r="O109" s="100" t="s">
        <v>239</v>
      </c>
      <c r="P109">
        <f>_xlfn.QUARTILE.INC([4]q2!B36:B58,3)</f>
        <v>96.5</v>
      </c>
    </row>
    <row r="110" spans="1:16" x14ac:dyDescent="0.25">
      <c r="A110" s="108" t="s">
        <v>64</v>
      </c>
      <c r="B110" s="108">
        <v>40</v>
      </c>
      <c r="F110" s="100" t="s">
        <v>240</v>
      </c>
      <c r="G110">
        <f>G109-G108</f>
        <v>47</v>
      </c>
      <c r="I110" s="100" t="s">
        <v>240</v>
      </c>
      <c r="J110">
        <f>J109-J108</f>
        <v>36</v>
      </c>
      <c r="L110" s="100" t="s">
        <v>240</v>
      </c>
      <c r="M110">
        <f>M109-M108</f>
        <v>29</v>
      </c>
      <c r="O110" s="100" t="s">
        <v>240</v>
      </c>
      <c r="P110">
        <f>P109-P108</f>
        <v>44</v>
      </c>
    </row>
    <row r="111" spans="1:16" x14ac:dyDescent="0.25">
      <c r="A111" s="108" t="s">
        <v>80</v>
      </c>
      <c r="B111" s="108">
        <v>44</v>
      </c>
    </row>
    <row r="112" spans="1:16" x14ac:dyDescent="0.25">
      <c r="A112" s="108" t="s">
        <v>64</v>
      </c>
      <c r="B112" s="108">
        <v>20</v>
      </c>
    </row>
    <row r="113" spans="1:2" x14ac:dyDescent="0.25">
      <c r="A113" s="108" t="s">
        <v>58</v>
      </c>
      <c r="B113" s="108">
        <v>110</v>
      </c>
    </row>
    <row r="114" spans="1:2" x14ac:dyDescent="0.25">
      <c r="A114" s="108" t="s">
        <v>51</v>
      </c>
      <c r="B114" s="108">
        <v>102</v>
      </c>
    </row>
    <row r="115" spans="1:2" x14ac:dyDescent="0.25">
      <c r="A115" s="108" t="s">
        <v>75</v>
      </c>
      <c r="B115" s="110">
        <v>59</v>
      </c>
    </row>
    <row r="116" spans="1:2" x14ac:dyDescent="0.25">
      <c r="A116" s="108" t="s">
        <v>58</v>
      </c>
      <c r="B116" s="108">
        <v>111</v>
      </c>
    </row>
    <row r="117" spans="1:2" x14ac:dyDescent="0.25">
      <c r="A117" s="108" t="s">
        <v>64</v>
      </c>
      <c r="B117" s="108">
        <v>106</v>
      </c>
    </row>
    <row r="118" spans="1:2" x14ac:dyDescent="0.25">
      <c r="A118" s="108" t="s">
        <v>77</v>
      </c>
      <c r="B118" s="108">
        <v>61</v>
      </c>
    </row>
    <row r="119" spans="1:2" x14ac:dyDescent="0.25">
      <c r="A119" s="108" t="s">
        <v>81</v>
      </c>
      <c r="B119" s="108">
        <v>126</v>
      </c>
    </row>
    <row r="120" spans="1:2" x14ac:dyDescent="0.25">
      <c r="A120" s="108" t="s">
        <v>74</v>
      </c>
      <c r="B120" s="108">
        <v>16</v>
      </c>
    </row>
    <row r="121" spans="1:2" x14ac:dyDescent="0.25">
      <c r="A121" s="108" t="s">
        <v>58</v>
      </c>
      <c r="B121" s="108">
        <v>31</v>
      </c>
    </row>
    <row r="122" spans="1:2" x14ac:dyDescent="0.25">
      <c r="A122" s="108" t="s">
        <v>66</v>
      </c>
      <c r="B122" s="108">
        <v>41</v>
      </c>
    </row>
    <row r="123" spans="1:2" x14ac:dyDescent="0.25">
      <c r="A123" s="108" t="s">
        <v>66</v>
      </c>
      <c r="B123" s="108">
        <v>40</v>
      </c>
    </row>
    <row r="124" spans="1:2" x14ac:dyDescent="0.25">
      <c r="A124" s="108" t="s">
        <v>66</v>
      </c>
      <c r="B124" s="108">
        <v>104</v>
      </c>
    </row>
    <row r="125" spans="1:2" x14ac:dyDescent="0.25">
      <c r="A125" s="108" t="s">
        <v>58</v>
      </c>
      <c r="B125" s="108">
        <v>123</v>
      </c>
    </row>
    <row r="126" spans="1:2" x14ac:dyDescent="0.25">
      <c r="A126" s="108" t="s">
        <v>62</v>
      </c>
      <c r="B126" s="108">
        <v>20</v>
      </c>
    </row>
    <row r="127" spans="1:2" x14ac:dyDescent="0.25">
      <c r="A127" s="108" t="s">
        <v>51</v>
      </c>
      <c r="B127" s="108">
        <v>45</v>
      </c>
    </row>
    <row r="128" spans="1:2" x14ac:dyDescent="0.25">
      <c r="A128" s="108" t="s">
        <v>77</v>
      </c>
      <c r="B128" s="108">
        <v>101</v>
      </c>
    </row>
    <row r="129" spans="1:2" x14ac:dyDescent="0.25">
      <c r="A129" s="108" t="s">
        <v>58</v>
      </c>
      <c r="B129" s="108">
        <v>30</v>
      </c>
    </row>
    <row r="130" spans="1:2" x14ac:dyDescent="0.25">
      <c r="A130" s="108" t="s">
        <v>75</v>
      </c>
      <c r="B130" s="108">
        <v>30</v>
      </c>
    </row>
    <row r="131" spans="1:2" x14ac:dyDescent="0.25">
      <c r="A131" s="110" t="s">
        <v>51</v>
      </c>
      <c r="B131" s="108">
        <v>32</v>
      </c>
    </row>
    <row r="132" spans="1:2" x14ac:dyDescent="0.25">
      <c r="A132" s="108" t="s">
        <v>62</v>
      </c>
      <c r="B132" s="108">
        <v>47</v>
      </c>
    </row>
    <row r="133" spans="1:2" x14ac:dyDescent="0.25">
      <c r="A133" s="108" t="s">
        <v>66</v>
      </c>
      <c r="B133" s="108">
        <v>59</v>
      </c>
    </row>
    <row r="134" spans="1:2" x14ac:dyDescent="0.25">
      <c r="A134" s="108" t="s">
        <v>64</v>
      </c>
      <c r="B134" s="108">
        <v>59</v>
      </c>
    </row>
    <row r="135" spans="1:2" x14ac:dyDescent="0.25">
      <c r="A135" s="108" t="s">
        <v>64</v>
      </c>
      <c r="B135" s="108">
        <v>216</v>
      </c>
    </row>
    <row r="136" spans="1:2" x14ac:dyDescent="0.25">
      <c r="A136" s="108" t="s">
        <v>64</v>
      </c>
      <c r="B136" s="108">
        <v>58</v>
      </c>
    </row>
    <row r="137" spans="1:2" x14ac:dyDescent="0.25">
      <c r="A137" s="108" t="s">
        <v>83</v>
      </c>
      <c r="B137" s="108">
        <v>113</v>
      </c>
    </row>
    <row r="138" spans="1:2" x14ac:dyDescent="0.25">
      <c r="A138" s="108" t="s">
        <v>74</v>
      </c>
      <c r="B138" s="108">
        <v>20</v>
      </c>
    </row>
    <row r="139" spans="1:2" x14ac:dyDescent="0.25">
      <c r="A139" s="108" t="s">
        <v>66</v>
      </c>
      <c r="B139" s="108">
        <v>71</v>
      </c>
    </row>
    <row r="140" spans="1:2" x14ac:dyDescent="0.25">
      <c r="A140" s="108" t="s">
        <v>64</v>
      </c>
      <c r="B140" s="108">
        <v>77</v>
      </c>
    </row>
    <row r="141" spans="1:2" x14ac:dyDescent="0.25">
      <c r="A141" s="108" t="s">
        <v>58</v>
      </c>
      <c r="B141" s="108">
        <v>70</v>
      </c>
    </row>
    <row r="142" spans="1:2" x14ac:dyDescent="0.25">
      <c r="A142" s="108" t="s">
        <v>69</v>
      </c>
      <c r="B142" s="108">
        <v>61</v>
      </c>
    </row>
    <row r="143" spans="1:2" x14ac:dyDescent="0.25">
      <c r="A143" s="108" t="s">
        <v>66</v>
      </c>
      <c r="B143" s="108">
        <v>30</v>
      </c>
    </row>
    <row r="144" spans="1:2" x14ac:dyDescent="0.25">
      <c r="A144" s="108" t="s">
        <v>58</v>
      </c>
      <c r="B144" s="108">
        <v>70</v>
      </c>
    </row>
    <row r="145" spans="1:2" x14ac:dyDescent="0.25">
      <c r="A145" s="108" t="s">
        <v>66</v>
      </c>
      <c r="B145" s="108">
        <v>95</v>
      </c>
    </row>
    <row r="146" spans="1:2" x14ac:dyDescent="0.25">
      <c r="A146" s="108" t="s">
        <v>66</v>
      </c>
      <c r="B146" s="110">
        <v>100</v>
      </c>
    </row>
    <row r="147" spans="1:2" x14ac:dyDescent="0.25">
      <c r="A147" s="108" t="s">
        <v>66</v>
      </c>
      <c r="B147" s="108">
        <v>30</v>
      </c>
    </row>
    <row r="148" spans="1:2" x14ac:dyDescent="0.25">
      <c r="A148" s="108" t="s">
        <v>58</v>
      </c>
      <c r="B148" s="108">
        <v>64</v>
      </c>
    </row>
    <row r="149" spans="1:2" x14ac:dyDescent="0.25">
      <c r="A149" s="108" t="s">
        <v>77</v>
      </c>
      <c r="B149" s="108">
        <v>124</v>
      </c>
    </row>
    <row r="150" spans="1:2" x14ac:dyDescent="0.25">
      <c r="A150" s="108" t="s">
        <v>75</v>
      </c>
      <c r="B150" s="108">
        <v>55</v>
      </c>
    </row>
    <row r="151" spans="1:2" x14ac:dyDescent="0.25">
      <c r="A151" s="108" t="s">
        <v>81</v>
      </c>
      <c r="B151" s="108">
        <v>38</v>
      </c>
    </row>
    <row r="152" spans="1:2" x14ac:dyDescent="0.25">
      <c r="A152" s="108" t="s">
        <v>66</v>
      </c>
      <c r="B152" s="108">
        <v>121</v>
      </c>
    </row>
  </sheetData>
  <mergeCells count="1">
    <mergeCell ref="F2:G2"/>
  </mergeCells>
  <pageMargins left="0.7" right="0.7" top="0.75" bottom="0.75" header="0.3" footer="0.3"/>
  <pageSetup orientation="portrait" r:id="rId6"/>
  <ignoredErrors>
    <ignoredError sqref="M108:M110 G108:G110 P108:P109 J108:J109" formulaRange="1"/>
  </ignoredErrors>
  <drawing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106"/>
  <sheetViews>
    <sheetView topLeftCell="R41" workbookViewId="0">
      <selection activeCell="P5" sqref="P5"/>
    </sheetView>
  </sheetViews>
  <sheetFormatPr defaultRowHeight="15" x14ac:dyDescent="0.25"/>
  <cols>
    <col min="3" max="3" width="35.140625" customWidth="1"/>
    <col min="4" max="4" width="23" customWidth="1"/>
    <col min="5" max="5" width="15.5703125" bestFit="1" customWidth="1"/>
    <col min="6" max="6" width="20.28515625" customWidth="1"/>
    <col min="7" max="7" width="45.28515625" customWidth="1"/>
    <col min="8" max="8" width="6.7109375" customWidth="1"/>
    <col min="9" max="9" width="10.7109375" bestFit="1" customWidth="1"/>
    <col min="10" max="10" width="24.7109375" customWidth="1"/>
    <col min="11" max="11" width="23.5703125" customWidth="1"/>
    <col min="14" max="14" width="31.140625" customWidth="1"/>
    <col min="15" max="15" width="21.7109375" customWidth="1"/>
    <col min="17" max="17" width="24.7109375" customWidth="1"/>
    <col min="18" max="18" width="18.7109375" bestFit="1" customWidth="1"/>
    <col min="19" max="19" width="25.5703125" customWidth="1"/>
    <col min="20" max="20" width="11.28515625" bestFit="1" customWidth="1"/>
    <col min="22" max="22" width="15.5703125" customWidth="1"/>
  </cols>
  <sheetData>
    <row r="1" spans="1:22" ht="15.75" thickBot="1" x14ac:dyDescent="0.3">
      <c r="C1" s="130" t="s">
        <v>242</v>
      </c>
      <c r="D1" s="9"/>
      <c r="E1" s="9"/>
      <c r="F1" s="9"/>
      <c r="G1" s="9"/>
      <c r="J1" s="130" t="s">
        <v>243</v>
      </c>
      <c r="N1" s="130" t="s">
        <v>244</v>
      </c>
    </row>
    <row r="2" spans="1:22" x14ac:dyDescent="0.25">
      <c r="A2" s="5"/>
      <c r="B2" s="5"/>
      <c r="C2" s="162" t="s">
        <v>91</v>
      </c>
      <c r="D2" s="163"/>
      <c r="E2" s="8"/>
      <c r="F2" s="149" t="s">
        <v>186</v>
      </c>
      <c r="G2" s="150"/>
      <c r="J2" s="158" t="s">
        <v>93</v>
      </c>
      <c r="K2" s="159"/>
      <c r="N2" s="158" t="s">
        <v>93</v>
      </c>
      <c r="O2" s="159"/>
    </row>
    <row r="3" spans="1:22" x14ac:dyDescent="0.25">
      <c r="A3" s="5"/>
      <c r="B3" s="5"/>
      <c r="C3" s="28"/>
      <c r="D3" s="29"/>
      <c r="E3" s="8"/>
      <c r="F3" s="104" t="s">
        <v>187</v>
      </c>
      <c r="G3" s="105">
        <v>67.646666666666661</v>
      </c>
      <c r="J3" s="30"/>
      <c r="K3" s="31"/>
      <c r="N3" s="30"/>
      <c r="O3" s="31"/>
      <c r="S3" s="113" t="s">
        <v>226</v>
      </c>
      <c r="T3" s="113" t="s">
        <v>46</v>
      </c>
    </row>
    <row r="4" spans="1:22" x14ac:dyDescent="0.25">
      <c r="A4" s="5"/>
      <c r="B4" s="5"/>
      <c r="C4" s="160" t="s">
        <v>30</v>
      </c>
      <c r="D4" s="161"/>
      <c r="E4" s="8"/>
      <c r="F4" s="104" t="s">
        <v>158</v>
      </c>
      <c r="G4" s="105">
        <v>2.5461843482497857</v>
      </c>
      <c r="J4" s="160" t="s">
        <v>30</v>
      </c>
      <c r="K4" s="161"/>
      <c r="N4" s="160" t="s">
        <v>30</v>
      </c>
      <c r="O4" s="161"/>
      <c r="S4" s="113" t="s">
        <v>3</v>
      </c>
      <c r="T4" t="s">
        <v>63</v>
      </c>
      <c r="U4" t="s">
        <v>52</v>
      </c>
      <c r="V4" s="136" t="s">
        <v>205</v>
      </c>
    </row>
    <row r="5" spans="1:22" x14ac:dyDescent="0.25">
      <c r="A5" s="5"/>
      <c r="B5" s="5"/>
      <c r="C5" s="32" t="s">
        <v>94</v>
      </c>
      <c r="D5" s="125">
        <v>31.184262221364605</v>
      </c>
      <c r="E5" s="8"/>
      <c r="F5" s="104" t="s">
        <v>188</v>
      </c>
      <c r="G5" s="105">
        <v>64</v>
      </c>
      <c r="J5" s="32" t="s">
        <v>96</v>
      </c>
      <c r="K5" s="33">
        <v>150</v>
      </c>
      <c r="N5" s="32" t="s">
        <v>96</v>
      </c>
      <c r="O5" s="33">
        <v>71</v>
      </c>
      <c r="P5" t="s">
        <v>251</v>
      </c>
      <c r="S5" t="s">
        <v>56</v>
      </c>
      <c r="T5" s="14">
        <v>22</v>
      </c>
      <c r="U5" s="14">
        <v>57</v>
      </c>
      <c r="V5" s="14">
        <v>79</v>
      </c>
    </row>
    <row r="6" spans="1:22" x14ac:dyDescent="0.25">
      <c r="A6" s="5"/>
      <c r="B6" s="5"/>
      <c r="C6" s="32" t="s">
        <v>97</v>
      </c>
      <c r="D6" s="8">
        <v>67.646666666666661</v>
      </c>
      <c r="E6" s="8"/>
      <c r="F6" s="104" t="s">
        <v>189</v>
      </c>
      <c r="G6" s="105">
        <v>50</v>
      </c>
      <c r="J6" s="32" t="s">
        <v>98</v>
      </c>
      <c r="K6" s="33">
        <v>114</v>
      </c>
      <c r="N6" s="32" t="s">
        <v>98</v>
      </c>
      <c r="O6" s="33">
        <v>57</v>
      </c>
      <c r="P6" s="154" t="s">
        <v>252</v>
      </c>
      <c r="Q6" s="155"/>
      <c r="R6" s="155"/>
      <c r="S6" t="s">
        <v>49</v>
      </c>
      <c r="T6" s="14">
        <v>14</v>
      </c>
      <c r="U6" s="14">
        <v>57</v>
      </c>
      <c r="V6" s="14">
        <v>71</v>
      </c>
    </row>
    <row r="7" spans="1:22" x14ac:dyDescent="0.25">
      <c r="A7" s="5"/>
      <c r="B7" s="5"/>
      <c r="C7" s="32" t="s">
        <v>96</v>
      </c>
      <c r="D7" s="33">
        <v>150</v>
      </c>
      <c r="E7" s="8"/>
      <c r="F7" s="104" t="s">
        <v>190</v>
      </c>
      <c r="G7" s="105">
        <v>31.184262221364605</v>
      </c>
      <c r="J7" s="32" t="s">
        <v>99</v>
      </c>
      <c r="K7" s="35">
        <v>0.95</v>
      </c>
      <c r="N7" s="32" t="s">
        <v>99</v>
      </c>
      <c r="O7" s="35">
        <v>0.95</v>
      </c>
      <c r="S7" t="s">
        <v>205</v>
      </c>
      <c r="T7" s="14">
        <v>36</v>
      </c>
      <c r="U7" s="14">
        <v>114</v>
      </c>
      <c r="V7" s="14">
        <v>150</v>
      </c>
    </row>
    <row r="8" spans="1:22" x14ac:dyDescent="0.25">
      <c r="A8" s="5"/>
      <c r="B8" s="5"/>
      <c r="C8" s="32" t="s">
        <v>99</v>
      </c>
      <c r="D8" s="36">
        <v>0.95</v>
      </c>
      <c r="E8" s="8"/>
      <c r="F8" s="104" t="s">
        <v>191</v>
      </c>
      <c r="G8" s="105">
        <v>972.45821029082765</v>
      </c>
      <c r="J8" s="32"/>
      <c r="K8" s="38"/>
      <c r="N8" s="32"/>
      <c r="O8" s="38"/>
    </row>
    <row r="9" spans="1:22" x14ac:dyDescent="0.25">
      <c r="A9" s="5"/>
      <c r="B9" s="5"/>
      <c r="C9" s="39"/>
      <c r="D9" s="40"/>
      <c r="E9" s="8"/>
      <c r="F9" s="104" t="s">
        <v>192</v>
      </c>
      <c r="G9" s="105">
        <v>2.8203041980289028</v>
      </c>
      <c r="J9" s="32"/>
      <c r="K9" s="41"/>
      <c r="N9" s="32"/>
      <c r="O9" s="41"/>
    </row>
    <row r="10" spans="1:22" x14ac:dyDescent="0.25">
      <c r="A10" s="5"/>
      <c r="B10" s="5"/>
      <c r="C10" s="160" t="s">
        <v>100</v>
      </c>
      <c r="D10" s="161"/>
      <c r="E10" s="8"/>
      <c r="F10" s="104" t="s">
        <v>193</v>
      </c>
      <c r="G10" s="105">
        <v>1.0528035482115978</v>
      </c>
      <c r="J10" s="156" t="s">
        <v>100</v>
      </c>
      <c r="K10" s="157"/>
      <c r="N10" s="156" t="s">
        <v>100</v>
      </c>
      <c r="O10" s="157"/>
    </row>
    <row r="11" spans="1:22" x14ac:dyDescent="0.25">
      <c r="A11" s="5"/>
      <c r="B11" s="5"/>
      <c r="C11" s="32" t="s">
        <v>101</v>
      </c>
      <c r="D11" s="42">
        <f>D5/SQRT(D7)</f>
        <v>2.5461843482497857</v>
      </c>
      <c r="E11" s="8"/>
      <c r="F11" s="104" t="s">
        <v>194</v>
      </c>
      <c r="G11" s="105">
        <v>205</v>
      </c>
      <c r="J11" s="32" t="s">
        <v>104</v>
      </c>
      <c r="K11" s="44">
        <f>K6/K5</f>
        <v>0.76</v>
      </c>
      <c r="N11" s="32" t="s">
        <v>104</v>
      </c>
      <c r="O11" s="44">
        <f>O6/O5</f>
        <v>0.80281690140845074</v>
      </c>
      <c r="P11" s="154" t="s">
        <v>249</v>
      </c>
      <c r="Q11" s="155"/>
      <c r="R11" s="155"/>
    </row>
    <row r="12" spans="1:22" x14ac:dyDescent="0.25">
      <c r="A12" s="5"/>
      <c r="B12" s="5"/>
      <c r="C12" s="32"/>
      <c r="D12" s="41"/>
      <c r="E12" s="8"/>
      <c r="F12" s="104" t="s">
        <v>195</v>
      </c>
      <c r="G12" s="105">
        <v>11</v>
      </c>
      <c r="J12" s="32" t="s">
        <v>108</v>
      </c>
      <c r="K12" s="47">
        <f>NORMSINV(1-(1-K7)/2)</f>
        <v>1.9599639845400536</v>
      </c>
      <c r="N12" s="32" t="s">
        <v>108</v>
      </c>
      <c r="O12" s="47">
        <f>NORMSINV(1-(1-O7)/2)</f>
        <v>1.9599639845400536</v>
      </c>
    </row>
    <row r="13" spans="1:22" x14ac:dyDescent="0.25">
      <c r="A13" s="5"/>
      <c r="B13" s="5"/>
      <c r="C13" s="32" t="s">
        <v>108</v>
      </c>
      <c r="D13" s="47">
        <f>NORMSINV(1-(1-D8)/2)</f>
        <v>1.9599639845400536</v>
      </c>
      <c r="E13" s="8"/>
      <c r="F13" s="104" t="s">
        <v>196</v>
      </c>
      <c r="G13" s="105">
        <v>216</v>
      </c>
      <c r="J13" s="32" t="s">
        <v>113</v>
      </c>
      <c r="K13" s="42">
        <f>SQRT(K11*(1-K11)/K5)</f>
        <v>3.4871191548325388E-2</v>
      </c>
      <c r="N13" s="32" t="s">
        <v>113</v>
      </c>
      <c r="O13" s="42">
        <f>SQRT(O11*(1-O11)/O5)</f>
        <v>4.7218688741835838E-2</v>
      </c>
    </row>
    <row r="14" spans="1:22" x14ac:dyDescent="0.25">
      <c r="A14" s="5"/>
      <c r="B14" s="5"/>
      <c r="C14" s="32" t="s">
        <v>115</v>
      </c>
      <c r="D14" s="42">
        <f>ABS(D13*D11)</f>
        <v>4.9904296205691692</v>
      </c>
      <c r="E14" s="8"/>
      <c r="F14" s="104" t="s">
        <v>197</v>
      </c>
      <c r="G14" s="105">
        <v>10147</v>
      </c>
      <c r="J14" s="32" t="s">
        <v>115</v>
      </c>
      <c r="K14" s="42">
        <f>ABS(K12*K13)</f>
        <v>6.8346279532715271E-2</v>
      </c>
      <c r="N14" s="32" t="s">
        <v>115</v>
      </c>
      <c r="O14" s="42">
        <f>ABS(O12*O13)</f>
        <v>9.2546929331205133E-2</v>
      </c>
    </row>
    <row r="15" spans="1:22" ht="15.75" thickBot="1" x14ac:dyDescent="0.3">
      <c r="A15" s="5"/>
      <c r="B15" s="5"/>
      <c r="C15" s="51"/>
      <c r="D15" s="52"/>
      <c r="E15" s="8"/>
      <c r="F15" s="106" t="s">
        <v>198</v>
      </c>
      <c r="G15" s="107">
        <v>150</v>
      </c>
      <c r="J15" s="32"/>
      <c r="K15" s="41"/>
      <c r="N15" s="32"/>
      <c r="O15" s="41"/>
    </row>
    <row r="16" spans="1:22" x14ac:dyDescent="0.25">
      <c r="A16" s="5"/>
      <c r="B16" s="5"/>
      <c r="C16" s="160" t="s">
        <v>119</v>
      </c>
      <c r="D16" s="161"/>
      <c r="J16" s="156" t="s">
        <v>119</v>
      </c>
      <c r="K16" s="157"/>
      <c r="N16" s="156" t="s">
        <v>119</v>
      </c>
      <c r="O16" s="157"/>
    </row>
    <row r="17" spans="1:23" x14ac:dyDescent="0.25">
      <c r="A17" s="5"/>
      <c r="B17" s="3"/>
      <c r="C17" s="32" t="s">
        <v>120</v>
      </c>
      <c r="D17" s="53">
        <f>D6-D14</f>
        <v>62.656237046097495</v>
      </c>
      <c r="J17" s="32" t="s">
        <v>120</v>
      </c>
      <c r="K17" s="55">
        <f>K11-K14</f>
        <v>0.69165372046728479</v>
      </c>
      <c r="N17" s="32" t="s">
        <v>120</v>
      </c>
      <c r="O17" s="55">
        <f>O11-O14</f>
        <v>0.71026997207724563</v>
      </c>
    </row>
    <row r="18" spans="1:23" ht="15.75" thickBot="1" x14ac:dyDescent="0.3">
      <c r="A18" s="5"/>
      <c r="B18" s="5"/>
      <c r="C18" s="56" t="s">
        <v>124</v>
      </c>
      <c r="D18" s="57">
        <f>D6+D14</f>
        <v>72.637096287235835</v>
      </c>
      <c r="J18" s="56" t="s">
        <v>124</v>
      </c>
      <c r="K18" s="58">
        <f>K11+K14</f>
        <v>0.82834627953271522</v>
      </c>
      <c r="N18" s="56" t="s">
        <v>124</v>
      </c>
      <c r="O18" s="58">
        <f>O11+O14</f>
        <v>0.89536383073965586</v>
      </c>
    </row>
    <row r="19" spans="1:23" ht="30" x14ac:dyDescent="0.25">
      <c r="A19" s="3"/>
      <c r="B19" s="5"/>
      <c r="N19" s="131" t="s">
        <v>219</v>
      </c>
      <c r="O19" s="132">
        <v>0.19700000000000001</v>
      </c>
      <c r="P19" s="154" t="s">
        <v>250</v>
      </c>
      <c r="Q19" s="155"/>
      <c r="R19" s="155"/>
    </row>
    <row r="20" spans="1:23" x14ac:dyDescent="0.25">
      <c r="A20" s="5"/>
      <c r="B20" s="5"/>
    </row>
    <row r="21" spans="1:23" ht="15.75" thickBot="1" x14ac:dyDescent="0.3">
      <c r="A21" s="5"/>
      <c r="B21" s="5"/>
    </row>
    <row r="22" spans="1:23" x14ac:dyDescent="0.25">
      <c r="A22" s="5"/>
      <c r="B22" s="5"/>
      <c r="N22" s="158" t="s">
        <v>93</v>
      </c>
      <c r="O22" s="159"/>
    </row>
    <row r="23" spans="1:23" x14ac:dyDescent="0.25">
      <c r="A23" s="5"/>
      <c r="B23" s="5"/>
      <c r="N23" s="30"/>
      <c r="O23" s="31"/>
    </row>
    <row r="24" spans="1:23" x14ac:dyDescent="0.25">
      <c r="A24" s="5"/>
      <c r="B24" s="5"/>
      <c r="N24" s="160" t="s">
        <v>30</v>
      </c>
      <c r="O24" s="161"/>
      <c r="V24" t="s">
        <v>220</v>
      </c>
      <c r="W24" s="15">
        <v>0.80300000000000005</v>
      </c>
    </row>
    <row r="25" spans="1:23" x14ac:dyDescent="0.25">
      <c r="A25" s="5"/>
      <c r="B25" s="5"/>
      <c r="N25" s="32" t="s">
        <v>96</v>
      </c>
      <c r="O25" s="33">
        <v>79</v>
      </c>
      <c r="P25" t="s">
        <v>245</v>
      </c>
      <c r="V25" t="s">
        <v>221</v>
      </c>
      <c r="W25" s="15">
        <v>0.19700000000000001</v>
      </c>
    </row>
    <row r="26" spans="1:23" x14ac:dyDescent="0.25">
      <c r="A26" s="5"/>
      <c r="B26" s="5"/>
      <c r="N26" s="32" t="s">
        <v>98</v>
      </c>
      <c r="O26" s="33">
        <v>57</v>
      </c>
      <c r="P26" s="154" t="s">
        <v>246</v>
      </c>
      <c r="Q26" s="155"/>
      <c r="R26" s="155"/>
    </row>
    <row r="27" spans="1:23" x14ac:dyDescent="0.25">
      <c r="A27" s="5"/>
      <c r="B27" s="5"/>
      <c r="D27" s="13"/>
      <c r="E27" s="14"/>
      <c r="F27" s="14"/>
      <c r="G27" s="14"/>
      <c r="H27" s="14"/>
      <c r="I27" s="14"/>
      <c r="N27" s="32" t="s">
        <v>99</v>
      </c>
      <c r="O27" s="35">
        <v>0.95</v>
      </c>
    </row>
    <row r="28" spans="1:23" x14ac:dyDescent="0.25">
      <c r="A28" s="5"/>
      <c r="B28" s="3"/>
      <c r="D28" s="13"/>
      <c r="E28" s="14"/>
      <c r="F28" s="14"/>
      <c r="G28" s="14"/>
      <c r="H28" s="14"/>
      <c r="I28" s="14"/>
      <c r="N28" s="32"/>
      <c r="O28" s="38"/>
    </row>
    <row r="29" spans="1:23" x14ac:dyDescent="0.25">
      <c r="A29" s="5"/>
      <c r="B29" s="5"/>
      <c r="D29" s="13"/>
      <c r="E29" s="14"/>
      <c r="F29" s="14"/>
      <c r="G29" s="14"/>
      <c r="H29" s="14"/>
      <c r="I29" s="14"/>
      <c r="N29" s="32"/>
      <c r="O29" s="41"/>
    </row>
    <row r="30" spans="1:23" x14ac:dyDescent="0.25">
      <c r="A30" s="5"/>
      <c r="B30" s="5"/>
      <c r="N30" s="156" t="s">
        <v>100</v>
      </c>
      <c r="O30" s="157"/>
    </row>
    <row r="31" spans="1:23" x14ac:dyDescent="0.25">
      <c r="A31" s="5"/>
      <c r="B31" s="5"/>
      <c r="N31" s="32" t="s">
        <v>104</v>
      </c>
      <c r="O31" s="44">
        <f>O26/O25</f>
        <v>0.72151898734177211</v>
      </c>
      <c r="P31" s="154" t="s">
        <v>247</v>
      </c>
      <c r="Q31" s="155"/>
      <c r="R31" s="155"/>
    </row>
    <row r="32" spans="1:23" x14ac:dyDescent="0.25">
      <c r="A32" s="5"/>
      <c r="B32" s="5"/>
      <c r="N32" s="32" t="s">
        <v>108</v>
      </c>
      <c r="O32" s="47">
        <f>NORMSINV(1-(1-O27)/2)</f>
        <v>1.9599639845400536</v>
      </c>
    </row>
    <row r="33" spans="1:21" x14ac:dyDescent="0.25">
      <c r="A33" s="5"/>
      <c r="B33" s="5"/>
      <c r="D33" s="13"/>
      <c r="E33" s="15"/>
      <c r="F33" s="15"/>
      <c r="G33" s="15"/>
      <c r="H33" s="15"/>
      <c r="I33" s="15"/>
      <c r="N33" s="32" t="s">
        <v>113</v>
      </c>
      <c r="O33" s="42">
        <f>SQRT(O31*(1-O31)/O25)</f>
        <v>5.0432225262223893E-2</v>
      </c>
    </row>
    <row r="34" spans="1:21" x14ac:dyDescent="0.25">
      <c r="A34" s="5"/>
      <c r="B34" s="5"/>
      <c r="D34" s="13"/>
      <c r="E34" s="15"/>
      <c r="F34" s="15"/>
      <c r="G34" s="15"/>
      <c r="H34" s="15"/>
      <c r="I34" s="15"/>
      <c r="N34" s="32" t="s">
        <v>115</v>
      </c>
      <c r="O34" s="42">
        <f>ABS(O32*O33)</f>
        <v>9.8845345174169888E-2</v>
      </c>
    </row>
    <row r="35" spans="1:21" x14ac:dyDescent="0.25">
      <c r="A35" s="5"/>
      <c r="B35" s="5"/>
      <c r="D35" s="13"/>
      <c r="E35" s="15"/>
      <c r="F35" s="15"/>
      <c r="G35" s="15"/>
      <c r="H35" s="15"/>
      <c r="I35" s="15"/>
      <c r="N35" s="32"/>
      <c r="O35" s="41"/>
    </row>
    <row r="36" spans="1:21" x14ac:dyDescent="0.25">
      <c r="A36" s="5"/>
      <c r="B36" s="5"/>
      <c r="N36" s="156" t="s">
        <v>119</v>
      </c>
      <c r="O36" s="157"/>
    </row>
    <row r="37" spans="1:21" x14ac:dyDescent="0.25">
      <c r="A37" s="5"/>
      <c r="B37" s="5"/>
      <c r="N37" s="32" t="s">
        <v>120</v>
      </c>
      <c r="O37" s="55">
        <f>O31-O34</f>
        <v>0.62267364216760224</v>
      </c>
    </row>
    <row r="38" spans="1:21" ht="15.75" thickBot="1" x14ac:dyDescent="0.3">
      <c r="A38" s="5"/>
      <c r="B38" s="5"/>
      <c r="N38" s="56" t="s">
        <v>124</v>
      </c>
      <c r="O38" s="58">
        <f>O31+O34</f>
        <v>0.82036433251594199</v>
      </c>
    </row>
    <row r="39" spans="1:21" ht="30" x14ac:dyDescent="0.25">
      <c r="A39" s="5"/>
      <c r="B39" s="5"/>
      <c r="N39" s="131" t="s">
        <v>219</v>
      </c>
      <c r="O39" s="132">
        <v>0.27800000000000002</v>
      </c>
      <c r="P39" s="154" t="s">
        <v>248</v>
      </c>
      <c r="Q39" s="155"/>
      <c r="R39" s="155"/>
    </row>
    <row r="40" spans="1:21" x14ac:dyDescent="0.25">
      <c r="A40" s="3"/>
      <c r="B40" s="5"/>
    </row>
    <row r="41" spans="1:21" x14ac:dyDescent="0.25">
      <c r="A41" s="3"/>
      <c r="B41" s="5"/>
      <c r="T41" t="s">
        <v>220</v>
      </c>
      <c r="U41" s="15">
        <v>0.72199999999999998</v>
      </c>
    </row>
    <row r="42" spans="1:21" x14ac:dyDescent="0.25">
      <c r="A42" s="5"/>
      <c r="B42" s="5"/>
      <c r="T42" t="s">
        <v>221</v>
      </c>
      <c r="U42" s="15">
        <v>0.27800000000000002</v>
      </c>
    </row>
    <row r="43" spans="1:21" x14ac:dyDescent="0.25">
      <c r="A43" s="5"/>
      <c r="B43" s="5"/>
    </row>
    <row r="44" spans="1:21" x14ac:dyDescent="0.25">
      <c r="A44" s="5"/>
      <c r="B44" s="5"/>
    </row>
    <row r="45" spans="1:21" x14ac:dyDescent="0.25">
      <c r="A45" s="5"/>
      <c r="B45" s="5"/>
    </row>
    <row r="46" spans="1:21" x14ac:dyDescent="0.25">
      <c r="A46" s="5"/>
      <c r="B46" s="5"/>
    </row>
    <row r="47" spans="1:21" x14ac:dyDescent="0.25">
      <c r="A47" s="5"/>
    </row>
    <row r="48" spans="1:21" x14ac:dyDescent="0.25">
      <c r="A48" s="5"/>
    </row>
    <row r="49" spans="1:1" x14ac:dyDescent="0.25">
      <c r="A49" s="5"/>
    </row>
    <row r="50" spans="1:1" x14ac:dyDescent="0.25">
      <c r="A50" s="5"/>
    </row>
    <row r="51" spans="1:1" x14ac:dyDescent="0.25">
      <c r="A51" s="5"/>
    </row>
    <row r="52" spans="1:1" x14ac:dyDescent="0.25">
      <c r="A52" s="5"/>
    </row>
    <row r="53" spans="1:1" x14ac:dyDescent="0.25">
      <c r="A53" s="5"/>
    </row>
    <row r="54" spans="1:1" x14ac:dyDescent="0.25">
      <c r="A54" s="5"/>
    </row>
    <row r="55" spans="1:1" x14ac:dyDescent="0.25">
      <c r="A55" s="5"/>
    </row>
    <row r="56" spans="1:1" x14ac:dyDescent="0.25">
      <c r="A56" s="5"/>
    </row>
    <row r="57" spans="1:1" x14ac:dyDescent="0.25">
      <c r="A57" s="5"/>
    </row>
    <row r="58" spans="1:1" x14ac:dyDescent="0.25">
      <c r="A58" s="5"/>
    </row>
    <row r="59" spans="1:1" x14ac:dyDescent="0.25">
      <c r="A59" s="5"/>
    </row>
    <row r="60" spans="1:1" x14ac:dyDescent="0.25">
      <c r="A60" s="3"/>
    </row>
    <row r="61" spans="1:1" x14ac:dyDescent="0.25">
      <c r="A61" s="5"/>
    </row>
    <row r="62" spans="1:1" x14ac:dyDescent="0.25">
      <c r="A62" s="5"/>
    </row>
    <row r="63" spans="1:1" x14ac:dyDescent="0.25">
      <c r="A63" s="5"/>
    </row>
    <row r="64" spans="1:1" x14ac:dyDescent="0.25">
      <c r="A64" s="5"/>
    </row>
    <row r="65" spans="1:1" x14ac:dyDescent="0.25">
      <c r="A65" s="5"/>
    </row>
    <row r="66" spans="1:1" x14ac:dyDescent="0.25">
      <c r="A66" s="5"/>
    </row>
    <row r="67" spans="1:1" x14ac:dyDescent="0.25">
      <c r="A67" s="5"/>
    </row>
    <row r="68" spans="1:1" x14ac:dyDescent="0.25">
      <c r="A68" s="5"/>
    </row>
    <row r="69" spans="1:1" x14ac:dyDescent="0.25">
      <c r="A69" s="5"/>
    </row>
    <row r="70" spans="1:1" x14ac:dyDescent="0.25">
      <c r="A70" s="5"/>
    </row>
    <row r="71" spans="1:1" x14ac:dyDescent="0.25">
      <c r="A71" s="5"/>
    </row>
    <row r="72" spans="1:1" x14ac:dyDescent="0.25">
      <c r="A72" s="5"/>
    </row>
    <row r="73" spans="1:1" x14ac:dyDescent="0.25">
      <c r="A73" s="5"/>
    </row>
    <row r="74" spans="1:1" x14ac:dyDescent="0.25">
      <c r="A74" s="5"/>
    </row>
    <row r="75" spans="1:1" x14ac:dyDescent="0.25">
      <c r="A75" s="5"/>
    </row>
    <row r="76" spans="1:1" x14ac:dyDescent="0.25">
      <c r="A76" s="5"/>
    </row>
    <row r="77" spans="1:1" x14ac:dyDescent="0.25">
      <c r="A77" s="3"/>
    </row>
    <row r="78" spans="1:1" x14ac:dyDescent="0.25">
      <c r="A78" s="3"/>
    </row>
    <row r="79" spans="1:1" x14ac:dyDescent="0.25">
      <c r="A79" s="5"/>
    </row>
    <row r="80" spans="1:1" x14ac:dyDescent="0.25">
      <c r="A80" s="5"/>
    </row>
    <row r="81" spans="1:1" x14ac:dyDescent="0.25">
      <c r="A81" s="5"/>
    </row>
    <row r="82" spans="1:1" x14ac:dyDescent="0.25">
      <c r="A82" s="5"/>
    </row>
    <row r="83" spans="1:1" x14ac:dyDescent="0.25">
      <c r="A83" s="5"/>
    </row>
    <row r="84" spans="1:1" x14ac:dyDescent="0.25">
      <c r="A84" s="5"/>
    </row>
    <row r="85" spans="1:1" x14ac:dyDescent="0.25">
      <c r="A85" s="5"/>
    </row>
    <row r="86" spans="1:1" x14ac:dyDescent="0.25">
      <c r="A86" s="5"/>
    </row>
    <row r="87" spans="1:1" x14ac:dyDescent="0.25">
      <c r="A87" s="5"/>
    </row>
    <row r="88" spans="1:1" x14ac:dyDescent="0.25">
      <c r="A88" s="5"/>
    </row>
    <row r="89" spans="1:1" x14ac:dyDescent="0.25">
      <c r="A89" s="3"/>
    </row>
    <row r="90" spans="1:1" x14ac:dyDescent="0.25">
      <c r="A90" s="5"/>
    </row>
    <row r="91" spans="1:1" x14ac:dyDescent="0.25">
      <c r="A91" s="5"/>
    </row>
    <row r="92" spans="1:1" x14ac:dyDescent="0.25">
      <c r="A92" s="5"/>
    </row>
    <row r="93" spans="1:1" x14ac:dyDescent="0.25">
      <c r="A93" s="5"/>
    </row>
    <row r="94" spans="1:1" x14ac:dyDescent="0.25">
      <c r="A94" s="5"/>
    </row>
    <row r="95" spans="1:1" x14ac:dyDescent="0.25">
      <c r="A95" s="5"/>
    </row>
    <row r="96" spans="1:1" x14ac:dyDescent="0.25">
      <c r="A96" s="5"/>
    </row>
    <row r="97" spans="1:1" x14ac:dyDescent="0.25">
      <c r="A97" s="5"/>
    </row>
    <row r="98" spans="1:1" x14ac:dyDescent="0.25">
      <c r="A98" s="5"/>
    </row>
    <row r="99" spans="1:1" x14ac:dyDescent="0.25">
      <c r="A99" s="5"/>
    </row>
    <row r="100" spans="1:1" x14ac:dyDescent="0.25">
      <c r="A100" s="5"/>
    </row>
    <row r="101" spans="1:1" x14ac:dyDescent="0.25">
      <c r="A101" s="5"/>
    </row>
    <row r="102" spans="1:1" x14ac:dyDescent="0.25">
      <c r="A102" s="5"/>
    </row>
    <row r="103" spans="1:1" x14ac:dyDescent="0.25">
      <c r="A103" s="5"/>
    </row>
    <row r="104" spans="1:1" x14ac:dyDescent="0.25">
      <c r="A104" s="5"/>
    </row>
    <row r="105" spans="1:1" x14ac:dyDescent="0.25">
      <c r="A105" s="5"/>
    </row>
    <row r="106" spans="1:1" x14ac:dyDescent="0.25">
      <c r="A106" s="5"/>
    </row>
  </sheetData>
  <mergeCells count="23">
    <mergeCell ref="J2:K2"/>
    <mergeCell ref="J4:K4"/>
    <mergeCell ref="J10:K10"/>
    <mergeCell ref="J16:K16"/>
    <mergeCell ref="C2:D2"/>
    <mergeCell ref="C4:D4"/>
    <mergeCell ref="C10:D10"/>
    <mergeCell ref="C16:D16"/>
    <mergeCell ref="F2:G2"/>
    <mergeCell ref="N30:O30"/>
    <mergeCell ref="N36:O36"/>
    <mergeCell ref="N2:O2"/>
    <mergeCell ref="N4:O4"/>
    <mergeCell ref="N10:O10"/>
    <mergeCell ref="N16:O16"/>
    <mergeCell ref="N22:O22"/>
    <mergeCell ref="N24:O24"/>
    <mergeCell ref="P26:R26"/>
    <mergeCell ref="P31:R31"/>
    <mergeCell ref="P39:R39"/>
    <mergeCell ref="P6:R6"/>
    <mergeCell ref="P11:R11"/>
    <mergeCell ref="P19:R19"/>
  </mergeCells>
  <pageMargins left="0.7" right="0.7" top="0.75" bottom="0.75" header="0.3" footer="0.3"/>
  <pageSetup paperSize="9" orientation="portrait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44"/>
  <sheetViews>
    <sheetView topLeftCell="K22" zoomScaleNormal="100" workbookViewId="0">
      <selection activeCell="B43" sqref="B43"/>
    </sheetView>
  </sheetViews>
  <sheetFormatPr defaultRowHeight="15" x14ac:dyDescent="0.25"/>
  <cols>
    <col min="1" max="1" width="24.140625" bestFit="1" customWidth="1"/>
    <col min="2" max="2" width="28.7109375" customWidth="1"/>
    <col min="3" max="3" width="9.140625" customWidth="1"/>
    <col min="5" max="5" width="36.42578125" customWidth="1"/>
    <col min="7" max="7" width="42.28515625" customWidth="1"/>
    <col min="13" max="13" width="29.28515625" customWidth="1"/>
    <col min="15" max="15" width="9.140625" customWidth="1"/>
    <col min="16" max="16" width="14.28515625" customWidth="1"/>
    <col min="19" max="19" width="19.28515625" customWidth="1"/>
    <col min="20" max="20" width="17.140625" customWidth="1"/>
  </cols>
  <sheetData>
    <row r="1" spans="1:16" x14ac:dyDescent="0.25">
      <c r="B1" s="130" t="s">
        <v>227</v>
      </c>
      <c r="M1" s="130" t="s">
        <v>229</v>
      </c>
    </row>
    <row r="2" spans="1:16" ht="15.75" thickBot="1" x14ac:dyDescent="0.3">
      <c r="A2" s="13"/>
      <c r="B2" s="14"/>
    </row>
    <row r="3" spans="1:16" x14ac:dyDescent="0.25">
      <c r="A3" s="13"/>
      <c r="B3" s="162" t="s">
        <v>130</v>
      </c>
      <c r="C3" s="179"/>
      <c r="D3" s="179"/>
      <c r="E3" s="163"/>
      <c r="M3" s="162" t="s">
        <v>129</v>
      </c>
      <c r="N3" s="179"/>
      <c r="O3" s="179"/>
      <c r="P3" s="163"/>
    </row>
    <row r="4" spans="1:16" x14ac:dyDescent="0.25">
      <c r="A4" s="13"/>
      <c r="B4" s="180"/>
      <c r="C4" s="181"/>
      <c r="D4" s="181"/>
      <c r="E4" s="182"/>
      <c r="M4" s="180"/>
      <c r="N4" s="181"/>
      <c r="O4" s="181"/>
      <c r="P4" s="182"/>
    </row>
    <row r="5" spans="1:16" x14ac:dyDescent="0.25">
      <c r="A5" s="13"/>
      <c r="B5" s="160" t="s">
        <v>131</v>
      </c>
      <c r="C5" s="176"/>
      <c r="D5" s="176"/>
      <c r="E5" s="161"/>
      <c r="M5" s="160" t="s">
        <v>131</v>
      </c>
      <c r="N5" s="176"/>
      <c r="O5" s="176"/>
      <c r="P5" s="161"/>
    </row>
    <row r="6" spans="1:16" x14ac:dyDescent="0.25">
      <c r="A6" s="13"/>
      <c r="B6" s="32" t="s">
        <v>134</v>
      </c>
      <c r="C6" s="62" t="s">
        <v>137</v>
      </c>
      <c r="D6" s="62" t="s">
        <v>222</v>
      </c>
      <c r="E6" s="64">
        <f>IF(E7="","",E7)</f>
        <v>0.75</v>
      </c>
      <c r="M6" s="32" t="s">
        <v>134</v>
      </c>
      <c r="N6" s="99" t="s">
        <v>135</v>
      </c>
      <c r="O6" s="62" t="s">
        <v>224</v>
      </c>
      <c r="P6" s="63">
        <v>27</v>
      </c>
    </row>
    <row r="7" spans="1:16" x14ac:dyDescent="0.25">
      <c r="A7" s="13"/>
      <c r="B7" s="32" t="s">
        <v>139</v>
      </c>
      <c r="C7" s="62" t="s">
        <v>137</v>
      </c>
      <c r="D7" s="65" t="s">
        <v>223</v>
      </c>
      <c r="E7" s="67">
        <v>0.75</v>
      </c>
      <c r="M7" s="32" t="s">
        <v>139</v>
      </c>
      <c r="N7" s="99" t="s">
        <v>135</v>
      </c>
      <c r="O7" s="65" t="s">
        <v>225</v>
      </c>
      <c r="P7" s="66">
        <v>27</v>
      </c>
    </row>
    <row r="8" spans="1:16" x14ac:dyDescent="0.25">
      <c r="A8" s="13"/>
      <c r="B8" s="68" t="s">
        <v>141</v>
      </c>
      <c r="C8" s="69"/>
      <c r="D8" s="69"/>
      <c r="E8" s="70" t="str">
        <f>IF(D7="&lt;","Lower",IF(D7="&gt;","Upper","Two"))</f>
        <v>Upper</v>
      </c>
      <c r="M8" s="68" t="s">
        <v>141</v>
      </c>
      <c r="N8" s="69"/>
      <c r="O8" s="69"/>
      <c r="P8" s="70" t="str">
        <f>IF(O7="&lt;","Lower",IF(O7="&gt;","Upper","Two"))</f>
        <v>Lower</v>
      </c>
    </row>
    <row r="9" spans="1:16" x14ac:dyDescent="0.25">
      <c r="A9" s="13"/>
      <c r="B9" s="160" t="s">
        <v>144</v>
      </c>
      <c r="C9" s="176"/>
      <c r="D9" s="176"/>
      <c r="E9" s="161"/>
      <c r="M9" s="160" t="s">
        <v>144</v>
      </c>
      <c r="N9" s="176"/>
      <c r="O9" s="176"/>
      <c r="P9" s="161"/>
    </row>
    <row r="10" spans="1:16" x14ac:dyDescent="0.25">
      <c r="B10" s="71"/>
      <c r="C10" s="72"/>
      <c r="D10" s="62" t="s">
        <v>145</v>
      </c>
      <c r="E10" s="73">
        <v>0.05</v>
      </c>
      <c r="M10" s="71"/>
      <c r="N10" s="72"/>
      <c r="O10" s="62" t="s">
        <v>145</v>
      </c>
      <c r="P10" s="73">
        <v>0.05</v>
      </c>
    </row>
    <row r="11" spans="1:16" x14ac:dyDescent="0.25">
      <c r="B11" s="160" t="s">
        <v>146</v>
      </c>
      <c r="C11" s="176"/>
      <c r="D11" s="176"/>
      <c r="E11" s="161"/>
      <c r="M11" s="160" t="s">
        <v>146</v>
      </c>
      <c r="N11" s="176"/>
      <c r="O11" s="176"/>
      <c r="P11" s="161"/>
    </row>
    <row r="12" spans="1:16" x14ac:dyDescent="0.25">
      <c r="A12" s="13"/>
      <c r="B12" s="177" t="str">
        <f>IF(D6="=","Lower Critical Value","Critical Value")</f>
        <v>Critical Value</v>
      </c>
      <c r="C12" s="178"/>
      <c r="D12" s="178"/>
      <c r="E12" s="75">
        <f>IF(E8="Two",NORMSINV(E10/2),IF(E8="Lower",NORMSINV(E10),NORMSINV(1-E10)))</f>
        <v>1.6448536269514715</v>
      </c>
      <c r="M12" s="177" t="s">
        <v>106</v>
      </c>
      <c r="N12" s="178"/>
      <c r="O12" s="178"/>
      <c r="P12" s="74">
        <f>P18-1</f>
        <v>149</v>
      </c>
    </row>
    <row r="13" spans="1:16" x14ac:dyDescent="0.25">
      <c r="A13" s="13"/>
      <c r="B13" s="170" t="str">
        <f>IF(D6="=","Upper Critical Value","")</f>
        <v/>
      </c>
      <c r="C13" s="171"/>
      <c r="D13" s="172"/>
      <c r="E13" s="75" t="str">
        <f>IF(D6="=",-E12,"")</f>
        <v/>
      </c>
      <c r="M13" s="177" t="str">
        <f>IF(O6="=","Lower Critical Value","Critical Value")</f>
        <v>Critical Value</v>
      </c>
      <c r="N13" s="178"/>
      <c r="O13" s="178"/>
      <c r="P13" s="75">
        <f>IF(P8="Two",-(TINV(P10,P12)),IF(P8="Lower",-(TINV(P10*2,P12)),TINV(P10*2,P12)))</f>
        <v>-1.6551445337979596</v>
      </c>
    </row>
    <row r="14" spans="1:16" x14ac:dyDescent="0.25">
      <c r="A14" s="13"/>
      <c r="B14" s="160" t="s">
        <v>152</v>
      </c>
      <c r="C14" s="176"/>
      <c r="D14" s="176"/>
      <c r="E14" s="161"/>
      <c r="M14" s="170" t="str">
        <f>IF(O6="=","Upper Critical Value","")</f>
        <v/>
      </c>
      <c r="N14" s="171"/>
      <c r="O14" s="172"/>
      <c r="P14" s="75" t="str">
        <f>IF(O6="=",-P13,"")</f>
        <v/>
      </c>
    </row>
    <row r="15" spans="1:16" x14ac:dyDescent="0.25">
      <c r="A15" s="13"/>
      <c r="B15" s="170" t="s">
        <v>96</v>
      </c>
      <c r="C15" s="171"/>
      <c r="D15" s="172"/>
      <c r="E15" s="33">
        <v>150</v>
      </c>
      <c r="M15" s="160" t="s">
        <v>152</v>
      </c>
      <c r="N15" s="176"/>
      <c r="O15" s="176"/>
      <c r="P15" s="161"/>
    </row>
    <row r="16" spans="1:16" x14ac:dyDescent="0.25">
      <c r="A16" s="13"/>
      <c r="B16" s="170" t="s">
        <v>154</v>
      </c>
      <c r="C16" s="171"/>
      <c r="D16" s="172"/>
      <c r="E16" s="33">
        <v>122</v>
      </c>
      <c r="M16" s="170" t="s">
        <v>153</v>
      </c>
      <c r="N16" s="171"/>
      <c r="O16" s="172"/>
      <c r="P16" s="33">
        <v>17.180891784351381</v>
      </c>
    </row>
    <row r="17" spans="1:17" x14ac:dyDescent="0.25">
      <c r="A17" s="13"/>
      <c r="B17" s="167"/>
      <c r="C17" s="168"/>
      <c r="D17" s="168"/>
      <c r="E17" s="169"/>
      <c r="M17" s="170" t="s">
        <v>155</v>
      </c>
      <c r="N17" s="171"/>
      <c r="O17" s="172"/>
      <c r="P17" s="33">
        <v>25.686666666666667</v>
      </c>
    </row>
    <row r="18" spans="1:17" x14ac:dyDescent="0.25">
      <c r="A18" s="13"/>
      <c r="B18" s="177" t="s">
        <v>156</v>
      </c>
      <c r="C18" s="178"/>
      <c r="D18" s="178"/>
      <c r="E18" s="77">
        <f>E16/E15</f>
        <v>0.81333333333333335</v>
      </c>
      <c r="M18" s="170" t="s">
        <v>96</v>
      </c>
      <c r="N18" s="171"/>
      <c r="O18" s="172"/>
      <c r="P18" s="33">
        <v>150</v>
      </c>
    </row>
    <row r="19" spans="1:17" x14ac:dyDescent="0.25">
      <c r="A19" s="13"/>
      <c r="B19" s="177" t="s">
        <v>158</v>
      </c>
      <c r="C19" s="178"/>
      <c r="D19" s="178"/>
      <c r="E19" s="77">
        <f>SQRT(E6*(1-E6)/E15)</f>
        <v>3.5355339059327376E-2</v>
      </c>
      <c r="M19" s="167"/>
      <c r="N19" s="168"/>
      <c r="O19" s="168"/>
      <c r="P19" s="169"/>
    </row>
    <row r="20" spans="1:17" x14ac:dyDescent="0.25">
      <c r="B20" s="177" t="s">
        <v>161</v>
      </c>
      <c r="C20" s="183"/>
      <c r="D20" s="183"/>
      <c r="E20" s="79">
        <f>(E18-E6)/E19</f>
        <v>1.7913371790059209</v>
      </c>
      <c r="M20" s="170" t="s">
        <v>101</v>
      </c>
      <c r="N20" s="171"/>
      <c r="O20" s="172"/>
      <c r="P20" s="78">
        <f>P16/SQRT(P18)</f>
        <v>1.4028139399212161</v>
      </c>
    </row>
    <row r="21" spans="1:17" x14ac:dyDescent="0.25">
      <c r="B21" s="177" t="s">
        <v>165</v>
      </c>
      <c r="C21" s="178"/>
      <c r="D21" s="178"/>
      <c r="E21" s="79">
        <f>IF(E8="Two",2*(1-NORMSDIST(ABS(E20))),IF(E20*E12&gt;0,1-NORMSDIST(ABS(E20)),NORMSDIST(ABS(E20))))</f>
        <v>3.6619601666312396E-2</v>
      </c>
      <c r="M21" s="173" t="s">
        <v>163</v>
      </c>
      <c r="N21" s="174"/>
      <c r="O21" s="175"/>
      <c r="P21" s="79">
        <f>(P17-P6)/P20</f>
        <v>-0.93621348915814961</v>
      </c>
    </row>
    <row r="22" spans="1:17" x14ac:dyDescent="0.25">
      <c r="B22" s="167"/>
      <c r="C22" s="168"/>
      <c r="D22" s="168"/>
      <c r="E22" s="169"/>
      <c r="M22" s="170" t="s">
        <v>165</v>
      </c>
      <c r="N22" s="171"/>
      <c r="O22" s="172"/>
      <c r="P22" s="79">
        <f>IF(O6="=",TDIST(ABS(P21),P12,2),IF(P21*P13&gt;0,TDIST(ABS(P21),P12,1),1-TDIST(ABS(P21),P12,1)))</f>
        <v>0.17533910186752955</v>
      </c>
    </row>
    <row r="23" spans="1:17" x14ac:dyDescent="0.25">
      <c r="B23" s="160" t="s">
        <v>168</v>
      </c>
      <c r="C23" s="176"/>
      <c r="D23" s="176"/>
      <c r="E23" s="161"/>
      <c r="M23" s="167"/>
      <c r="N23" s="168"/>
      <c r="O23" s="168"/>
      <c r="P23" s="169"/>
    </row>
    <row r="24" spans="1:17" ht="15.75" thickBot="1" x14ac:dyDescent="0.3">
      <c r="B24" s="164" t="str">
        <f>IF(E21&lt;E10,"Reject Null Hypothesis", "Fail to reject Null Hypothesis")</f>
        <v>Reject Null Hypothesis</v>
      </c>
      <c r="C24" s="165"/>
      <c r="D24" s="165"/>
      <c r="E24" s="166"/>
      <c r="M24" s="160" t="s">
        <v>168</v>
      </c>
      <c r="N24" s="176"/>
      <c r="O24" s="176"/>
      <c r="P24" s="161"/>
    </row>
    <row r="25" spans="1:17" ht="15.75" thickBot="1" x14ac:dyDescent="0.3">
      <c r="M25" s="164" t="str">
        <f>IF(P22&lt;P10,"Reject Null Hypothesis", "Fail to reject Null Hypothesis")</f>
        <v>Fail to reject Null Hypothesis</v>
      </c>
      <c r="N25" s="165"/>
      <c r="O25" s="165"/>
      <c r="P25" s="166"/>
    </row>
    <row r="26" spans="1:17" x14ac:dyDescent="0.25">
      <c r="B26" s="149" t="s">
        <v>228</v>
      </c>
      <c r="C26" s="150"/>
      <c r="E26" s="137" t="s">
        <v>230</v>
      </c>
      <c r="F26" s="138"/>
    </row>
    <row r="27" spans="1:17" x14ac:dyDescent="0.25">
      <c r="B27" s="104" t="s">
        <v>187</v>
      </c>
      <c r="C27" s="105">
        <v>67.646666666666661</v>
      </c>
      <c r="E27" s="139"/>
      <c r="F27" s="139"/>
    </row>
    <row r="28" spans="1:17" ht="15.75" thickBot="1" x14ac:dyDescent="0.3">
      <c r="B28" s="104" t="s">
        <v>158</v>
      </c>
      <c r="C28" s="105">
        <v>2.5461843482497857</v>
      </c>
      <c r="E28" s="140" t="s">
        <v>187</v>
      </c>
      <c r="F28" s="139">
        <v>16.8</v>
      </c>
    </row>
    <row r="29" spans="1:17" x14ac:dyDescent="0.25">
      <c r="B29" s="104" t="s">
        <v>188</v>
      </c>
      <c r="C29" s="105">
        <v>64</v>
      </c>
      <c r="E29" s="140" t="s">
        <v>158</v>
      </c>
      <c r="F29" s="139">
        <v>1.3186665354695772</v>
      </c>
      <c r="P29" s="145" t="s">
        <v>256</v>
      </c>
      <c r="Q29" s="145"/>
    </row>
    <row r="30" spans="1:17" x14ac:dyDescent="0.25">
      <c r="B30" s="104" t="s">
        <v>189</v>
      </c>
      <c r="C30" s="105">
        <v>50</v>
      </c>
      <c r="E30" s="140" t="s">
        <v>188</v>
      </c>
      <c r="F30" s="139">
        <v>15</v>
      </c>
      <c r="P30" s="8"/>
      <c r="Q30" s="8"/>
    </row>
    <row r="31" spans="1:17" x14ac:dyDescent="0.25">
      <c r="B31" s="104" t="s">
        <v>190</v>
      </c>
      <c r="C31" s="105">
        <v>31.184262221364605</v>
      </c>
      <c r="E31" s="140" t="s">
        <v>189</v>
      </c>
      <c r="F31" s="139">
        <v>5</v>
      </c>
      <c r="P31" s="100" t="s">
        <v>187</v>
      </c>
      <c r="Q31" s="8">
        <v>25.686666666666667</v>
      </c>
    </row>
    <row r="32" spans="1:17" x14ac:dyDescent="0.25">
      <c r="B32" s="104" t="s">
        <v>191</v>
      </c>
      <c r="C32" s="105">
        <v>972.45821029082765</v>
      </c>
      <c r="E32" s="140" t="s">
        <v>190</v>
      </c>
      <c r="F32" s="139">
        <v>16.150300763920796</v>
      </c>
      <c r="P32" s="100" t="s">
        <v>158</v>
      </c>
      <c r="Q32" s="8">
        <v>1.4028139399212161</v>
      </c>
    </row>
    <row r="33" spans="2:17" x14ac:dyDescent="0.25">
      <c r="B33" s="104" t="s">
        <v>192</v>
      </c>
      <c r="C33" s="105">
        <v>2.8203041980289028</v>
      </c>
      <c r="E33" s="140" t="s">
        <v>191</v>
      </c>
      <c r="F33" s="139">
        <v>260.83221476510067</v>
      </c>
      <c r="P33" s="100" t="s">
        <v>188</v>
      </c>
      <c r="Q33" s="8">
        <v>22</v>
      </c>
    </row>
    <row r="34" spans="2:17" x14ac:dyDescent="0.25">
      <c r="B34" s="104" t="s">
        <v>193</v>
      </c>
      <c r="C34" s="105">
        <v>1.0528035482115978</v>
      </c>
      <c r="E34" s="140" t="s">
        <v>192</v>
      </c>
      <c r="F34" s="139">
        <v>-0.22384093680590444</v>
      </c>
      <c r="P34" s="100" t="s">
        <v>189</v>
      </c>
      <c r="Q34" s="8">
        <v>22</v>
      </c>
    </row>
    <row r="35" spans="2:17" x14ac:dyDescent="0.25">
      <c r="B35" s="104" t="s">
        <v>194</v>
      </c>
      <c r="C35" s="105">
        <v>205</v>
      </c>
      <c r="E35" s="140" t="s">
        <v>193</v>
      </c>
      <c r="F35" s="139">
        <v>0.93252533499152401</v>
      </c>
      <c r="P35" s="100" t="s">
        <v>190</v>
      </c>
      <c r="Q35" s="8">
        <v>17.180891784351381</v>
      </c>
    </row>
    <row r="36" spans="2:17" x14ac:dyDescent="0.25">
      <c r="B36" s="104" t="s">
        <v>195</v>
      </c>
      <c r="C36" s="105">
        <v>11</v>
      </c>
      <c r="E36" s="140" t="s">
        <v>194</v>
      </c>
      <c r="F36" s="139">
        <v>60</v>
      </c>
      <c r="P36" s="100" t="s">
        <v>191</v>
      </c>
      <c r="Q36" s="8">
        <v>295.18304250559282</v>
      </c>
    </row>
    <row r="37" spans="2:17" x14ac:dyDescent="0.25">
      <c r="B37" s="104" t="s">
        <v>196</v>
      </c>
      <c r="C37" s="105">
        <v>216</v>
      </c>
      <c r="E37" s="140" t="s">
        <v>195</v>
      </c>
      <c r="F37" s="139">
        <v>0</v>
      </c>
      <c r="P37" s="100" t="s">
        <v>192</v>
      </c>
      <c r="Q37" s="8">
        <v>-0.37145487123292442</v>
      </c>
    </row>
    <row r="38" spans="2:17" x14ac:dyDescent="0.25">
      <c r="B38" s="104" t="s">
        <v>197</v>
      </c>
      <c r="C38" s="105">
        <v>10147</v>
      </c>
      <c r="E38" s="140" t="s">
        <v>196</v>
      </c>
      <c r="F38" s="139">
        <v>60</v>
      </c>
      <c r="P38" s="100" t="s">
        <v>193</v>
      </c>
      <c r="Q38" s="8">
        <v>0.66740179445856229</v>
      </c>
    </row>
    <row r="39" spans="2:17" ht="15.75" thickBot="1" x14ac:dyDescent="0.3">
      <c r="B39" s="106" t="s">
        <v>198</v>
      </c>
      <c r="C39" s="107">
        <v>150</v>
      </c>
      <c r="E39" s="140" t="s">
        <v>197</v>
      </c>
      <c r="F39" s="139">
        <v>2520</v>
      </c>
      <c r="P39" s="100" t="s">
        <v>194</v>
      </c>
      <c r="Q39" s="8">
        <v>71</v>
      </c>
    </row>
    <row r="40" spans="2:17" x14ac:dyDescent="0.25">
      <c r="E40" s="140" t="s">
        <v>198</v>
      </c>
      <c r="F40" s="139">
        <v>150</v>
      </c>
      <c r="P40" s="100" t="s">
        <v>195</v>
      </c>
      <c r="Q40" s="8">
        <v>1</v>
      </c>
    </row>
    <row r="41" spans="2:17" x14ac:dyDescent="0.25">
      <c r="P41" s="100" t="s">
        <v>196</v>
      </c>
      <c r="Q41" s="8">
        <v>72</v>
      </c>
    </row>
    <row r="42" spans="2:17" x14ac:dyDescent="0.25">
      <c r="P42" s="100" t="s">
        <v>197</v>
      </c>
      <c r="Q42" s="8">
        <v>3853</v>
      </c>
    </row>
    <row r="43" spans="2:17" x14ac:dyDescent="0.25">
      <c r="P43" s="100" t="s">
        <v>198</v>
      </c>
      <c r="Q43" s="8">
        <v>150</v>
      </c>
    </row>
    <row r="44" spans="2:17" ht="15.75" thickBot="1" x14ac:dyDescent="0.3">
      <c r="P44" s="128" t="s">
        <v>255</v>
      </c>
      <c r="Q44" s="123">
        <v>2.771978831130423</v>
      </c>
    </row>
  </sheetData>
  <mergeCells count="38">
    <mergeCell ref="B3:E3"/>
    <mergeCell ref="B4:E4"/>
    <mergeCell ref="B5:E5"/>
    <mergeCell ref="B9:E9"/>
    <mergeCell ref="B11:E11"/>
    <mergeCell ref="B18:D18"/>
    <mergeCell ref="B12:D12"/>
    <mergeCell ref="B20:D20"/>
    <mergeCell ref="B21:D21"/>
    <mergeCell ref="B22:E22"/>
    <mergeCell ref="B13:D13"/>
    <mergeCell ref="B14:E14"/>
    <mergeCell ref="B15:D15"/>
    <mergeCell ref="B16:D16"/>
    <mergeCell ref="B17:E17"/>
    <mergeCell ref="M18:O18"/>
    <mergeCell ref="M3:P3"/>
    <mergeCell ref="M4:P4"/>
    <mergeCell ref="M5:P5"/>
    <mergeCell ref="M9:P9"/>
    <mergeCell ref="M11:P11"/>
    <mergeCell ref="M12:O12"/>
    <mergeCell ref="M13:O13"/>
    <mergeCell ref="M14:O14"/>
    <mergeCell ref="M15:P15"/>
    <mergeCell ref="M16:O16"/>
    <mergeCell ref="M17:O17"/>
    <mergeCell ref="M25:P25"/>
    <mergeCell ref="B26:C26"/>
    <mergeCell ref="M19:P19"/>
    <mergeCell ref="M20:O20"/>
    <mergeCell ref="M21:O21"/>
    <mergeCell ref="M22:O22"/>
    <mergeCell ref="M23:P23"/>
    <mergeCell ref="M24:P24"/>
    <mergeCell ref="B19:D19"/>
    <mergeCell ref="B23:E23"/>
    <mergeCell ref="B24:E24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T151"/>
  <sheetViews>
    <sheetView topLeftCell="Q34" workbookViewId="0">
      <selection activeCell="S47" sqref="S47"/>
    </sheetView>
  </sheetViews>
  <sheetFormatPr defaultRowHeight="15" x14ac:dyDescent="0.25"/>
  <cols>
    <col min="1" max="1" width="15" customWidth="1"/>
    <col min="2" max="2" width="15.5703125" customWidth="1"/>
    <col min="3" max="3" width="10.7109375" bestFit="1" customWidth="1"/>
    <col min="4" max="4" width="18.5703125" customWidth="1"/>
    <col min="5" max="5" width="12.42578125" customWidth="1"/>
    <col min="6" max="6" width="11.140625" customWidth="1"/>
    <col min="7" max="7" width="14.85546875" customWidth="1"/>
    <col min="18" max="18" width="16.140625" customWidth="1"/>
    <col min="19" max="19" width="14.28515625" customWidth="1"/>
    <col min="20" max="20" width="17.85546875" customWidth="1"/>
  </cols>
  <sheetData>
    <row r="1" spans="1:20" x14ac:dyDescent="0.25">
      <c r="A1" s="134" t="s">
        <v>47</v>
      </c>
      <c r="B1" s="134" t="s">
        <v>24</v>
      </c>
      <c r="C1" s="134" t="s">
        <v>26</v>
      </c>
      <c r="D1" s="134" t="s">
        <v>30</v>
      </c>
    </row>
    <row r="2" spans="1:20" ht="15.75" thickBot="1" x14ac:dyDescent="0.3">
      <c r="A2" s="5">
        <v>66</v>
      </c>
      <c r="B2" s="5">
        <v>23</v>
      </c>
      <c r="C2" s="5">
        <v>16</v>
      </c>
      <c r="D2" s="5">
        <v>1</v>
      </c>
      <c r="J2" s="130" t="s">
        <v>257</v>
      </c>
      <c r="R2" s="130" t="s">
        <v>231</v>
      </c>
    </row>
    <row r="3" spans="1:20" x14ac:dyDescent="0.25">
      <c r="A3" s="5">
        <v>60</v>
      </c>
      <c r="B3" s="5">
        <v>21</v>
      </c>
      <c r="C3" s="5">
        <v>16</v>
      </c>
      <c r="D3" s="5">
        <v>1</v>
      </c>
      <c r="R3" s="133"/>
      <c r="S3" s="133" t="s">
        <v>24</v>
      </c>
      <c r="T3" s="133" t="s">
        <v>47</v>
      </c>
    </row>
    <row r="4" spans="1:20" x14ac:dyDescent="0.25">
      <c r="A4" s="5">
        <v>98</v>
      </c>
      <c r="B4" s="5">
        <v>12</v>
      </c>
      <c r="C4" s="5">
        <v>22</v>
      </c>
      <c r="D4" s="5">
        <v>3.5</v>
      </c>
      <c r="R4" s="8" t="s">
        <v>24</v>
      </c>
      <c r="S4" s="8">
        <f>VARP('Q5'!$B$2:$B$151)</f>
        <v>293.21515555555555</v>
      </c>
      <c r="T4" s="8"/>
    </row>
    <row r="5" spans="1:20" ht="15.75" thickBot="1" x14ac:dyDescent="0.3">
      <c r="A5" s="5">
        <v>73</v>
      </c>
      <c r="B5" s="5">
        <v>22</v>
      </c>
      <c r="C5" s="5">
        <v>21</v>
      </c>
      <c r="D5" s="5">
        <v>2.5</v>
      </c>
      <c r="R5" s="123" t="s">
        <v>47</v>
      </c>
      <c r="S5" s="123">
        <v>221.72928888888885</v>
      </c>
      <c r="T5" s="123">
        <f>VARP('Q5'!$A$2:$A$151)</f>
        <v>965.9751555555556</v>
      </c>
    </row>
    <row r="6" spans="1:20" x14ac:dyDescent="0.25">
      <c r="A6" s="5">
        <v>20</v>
      </c>
      <c r="B6" s="5">
        <v>30</v>
      </c>
      <c r="C6" s="5">
        <v>3</v>
      </c>
      <c r="D6" s="5">
        <v>0.1</v>
      </c>
    </row>
    <row r="7" spans="1:20" x14ac:dyDescent="0.25">
      <c r="A7" s="5">
        <v>105</v>
      </c>
      <c r="B7" s="5">
        <v>54</v>
      </c>
      <c r="C7" s="5">
        <v>11</v>
      </c>
      <c r="D7" s="5">
        <v>3</v>
      </c>
    </row>
    <row r="8" spans="1:20" ht="15.75" thickBot="1" x14ac:dyDescent="0.3">
      <c r="A8" s="5">
        <v>96</v>
      </c>
      <c r="B8" s="5">
        <v>7</v>
      </c>
      <c r="C8" s="5">
        <v>5</v>
      </c>
      <c r="D8" s="5">
        <v>3.5</v>
      </c>
      <c r="R8" s="130" t="s">
        <v>232</v>
      </c>
    </row>
    <row r="9" spans="1:20" x14ac:dyDescent="0.25">
      <c r="A9" s="5">
        <v>55</v>
      </c>
      <c r="B9" s="5">
        <v>22</v>
      </c>
      <c r="C9" s="5">
        <v>4</v>
      </c>
      <c r="D9" s="5">
        <v>1.5</v>
      </c>
      <c r="R9" s="133"/>
      <c r="S9" s="133" t="s">
        <v>24</v>
      </c>
      <c r="T9" s="133" t="s">
        <v>47</v>
      </c>
    </row>
    <row r="10" spans="1:20" x14ac:dyDescent="0.25">
      <c r="A10" s="5">
        <v>95</v>
      </c>
      <c r="B10" s="5">
        <v>10</v>
      </c>
      <c r="C10" s="5">
        <v>14</v>
      </c>
      <c r="D10" s="5">
        <v>3</v>
      </c>
      <c r="R10" s="8" t="s">
        <v>24</v>
      </c>
      <c r="S10" s="8">
        <v>1</v>
      </c>
      <c r="T10" s="8"/>
    </row>
    <row r="11" spans="1:20" ht="15.75" thickBot="1" x14ac:dyDescent="0.3">
      <c r="A11" s="5">
        <v>98</v>
      </c>
      <c r="B11" s="5">
        <v>46</v>
      </c>
      <c r="C11" s="5">
        <v>13</v>
      </c>
      <c r="D11" s="5">
        <v>1</v>
      </c>
      <c r="R11" s="123" t="s">
        <v>47</v>
      </c>
      <c r="S11" s="123">
        <v>0.41662648893427889</v>
      </c>
      <c r="T11" s="123">
        <v>1</v>
      </c>
    </row>
    <row r="12" spans="1:20" x14ac:dyDescent="0.25">
      <c r="A12" s="5">
        <v>50</v>
      </c>
      <c r="B12" s="5">
        <v>28</v>
      </c>
      <c r="C12" s="5">
        <v>19</v>
      </c>
      <c r="D12" s="5">
        <v>0.5</v>
      </c>
      <c r="S12">
        <f>S11*100</f>
        <v>41.662648893427892</v>
      </c>
    </row>
    <row r="13" spans="1:20" x14ac:dyDescent="0.25">
      <c r="A13" s="3">
        <v>88</v>
      </c>
      <c r="B13" s="5">
        <v>34</v>
      </c>
      <c r="C13" s="5">
        <v>20</v>
      </c>
      <c r="D13" s="5">
        <v>2</v>
      </c>
    </row>
    <row r="14" spans="1:20" x14ac:dyDescent="0.25">
      <c r="A14" s="5">
        <v>74</v>
      </c>
      <c r="B14" s="5">
        <v>33</v>
      </c>
      <c r="C14" s="5">
        <v>8</v>
      </c>
      <c r="D14" s="5">
        <v>1</v>
      </c>
    </row>
    <row r="15" spans="1:20" x14ac:dyDescent="0.25">
      <c r="A15" s="5">
        <v>61</v>
      </c>
      <c r="B15" s="5">
        <v>42</v>
      </c>
      <c r="C15" s="5">
        <v>18</v>
      </c>
      <c r="D15" s="5">
        <v>1</v>
      </c>
    </row>
    <row r="16" spans="1:20" x14ac:dyDescent="0.25">
      <c r="A16" s="5">
        <v>99</v>
      </c>
      <c r="B16" s="5">
        <v>44</v>
      </c>
      <c r="C16" s="5">
        <v>15</v>
      </c>
      <c r="D16" s="5">
        <v>3</v>
      </c>
    </row>
    <row r="17" spans="1:20" x14ac:dyDescent="0.25">
      <c r="A17" s="5">
        <v>26</v>
      </c>
      <c r="B17" s="5">
        <v>14</v>
      </c>
      <c r="C17" s="5">
        <v>1</v>
      </c>
      <c r="D17" s="5">
        <v>0.2</v>
      </c>
    </row>
    <row r="18" spans="1:20" x14ac:dyDescent="0.25">
      <c r="A18" s="5">
        <v>70</v>
      </c>
      <c r="B18" s="5">
        <v>41</v>
      </c>
      <c r="C18" s="5">
        <v>5</v>
      </c>
      <c r="D18" s="5">
        <v>1</v>
      </c>
    </row>
    <row r="19" spans="1:20" ht="15.75" thickBot="1" x14ac:dyDescent="0.3">
      <c r="A19" s="5">
        <v>54</v>
      </c>
      <c r="B19" s="5">
        <v>11</v>
      </c>
      <c r="C19" s="5">
        <v>8</v>
      </c>
      <c r="D19" s="5">
        <v>1</v>
      </c>
      <c r="J19" s="130" t="s">
        <v>258</v>
      </c>
      <c r="R19" s="130" t="s">
        <v>231</v>
      </c>
    </row>
    <row r="20" spans="1:20" x14ac:dyDescent="0.25">
      <c r="A20" s="5">
        <v>37</v>
      </c>
      <c r="B20" s="5">
        <v>14</v>
      </c>
      <c r="C20" s="5">
        <v>14</v>
      </c>
      <c r="D20" s="5">
        <v>0</v>
      </c>
      <c r="R20" s="133"/>
      <c r="S20" s="133" t="s">
        <v>26</v>
      </c>
      <c r="T20" s="133" t="s">
        <v>47</v>
      </c>
    </row>
    <row r="21" spans="1:20" x14ac:dyDescent="0.25">
      <c r="A21" s="5">
        <v>95</v>
      </c>
      <c r="B21" s="5">
        <v>2</v>
      </c>
      <c r="C21" s="5">
        <v>12</v>
      </c>
      <c r="D21" s="5">
        <v>2.5</v>
      </c>
      <c r="E21" s="14"/>
      <c r="R21" s="8" t="s">
        <v>26</v>
      </c>
      <c r="S21" s="8">
        <f>VARP('Q5'!$C$2:$C$151)</f>
        <v>43.636666666666663</v>
      </c>
      <c r="T21" s="8"/>
    </row>
    <row r="22" spans="1:20" ht="15.75" thickBot="1" x14ac:dyDescent="0.3">
      <c r="A22" s="5">
        <v>30</v>
      </c>
      <c r="B22" s="5">
        <v>20</v>
      </c>
      <c r="C22" s="5">
        <v>12</v>
      </c>
      <c r="D22" s="5">
        <v>1</v>
      </c>
      <c r="E22" s="14"/>
      <c r="R22" s="123" t="s">
        <v>47</v>
      </c>
      <c r="S22" s="123">
        <v>66.10733333333333</v>
      </c>
      <c r="T22" s="123">
        <f>VARP('Q5'!$A$2:$A$151)</f>
        <v>965.9751555555556</v>
      </c>
    </row>
    <row r="23" spans="1:20" x14ac:dyDescent="0.25">
      <c r="A23" s="5">
        <v>61</v>
      </c>
      <c r="B23" s="5">
        <v>22</v>
      </c>
      <c r="C23" s="5">
        <v>0</v>
      </c>
      <c r="D23" s="5">
        <v>1.5</v>
      </c>
      <c r="E23" s="14"/>
    </row>
    <row r="24" spans="1:20" x14ac:dyDescent="0.25">
      <c r="A24" s="5">
        <v>86</v>
      </c>
      <c r="B24" s="5">
        <v>28</v>
      </c>
      <c r="C24" s="5">
        <v>16</v>
      </c>
      <c r="D24" s="5">
        <v>1</v>
      </c>
    </row>
    <row r="25" spans="1:20" ht="15.75" thickBot="1" x14ac:dyDescent="0.3">
      <c r="A25" s="5">
        <v>70</v>
      </c>
      <c r="B25" s="5">
        <v>7</v>
      </c>
      <c r="C25" s="5">
        <v>12</v>
      </c>
      <c r="D25" s="5">
        <v>2.5</v>
      </c>
      <c r="R25" s="130" t="s">
        <v>232</v>
      </c>
    </row>
    <row r="26" spans="1:20" x14ac:dyDescent="0.25">
      <c r="A26" s="5">
        <v>55</v>
      </c>
      <c r="B26" s="5">
        <v>23</v>
      </c>
      <c r="C26" s="5">
        <v>12</v>
      </c>
      <c r="D26" s="5">
        <v>1.5</v>
      </c>
      <c r="R26" s="133"/>
      <c r="S26" s="133" t="s">
        <v>26</v>
      </c>
      <c r="T26" s="133" t="s">
        <v>47</v>
      </c>
    </row>
    <row r="27" spans="1:20" x14ac:dyDescent="0.25">
      <c r="A27" s="5">
        <v>55</v>
      </c>
      <c r="B27" s="5">
        <v>67</v>
      </c>
      <c r="C27" s="5">
        <v>8</v>
      </c>
      <c r="D27" s="5">
        <v>1.5</v>
      </c>
      <c r="R27" s="8" t="s">
        <v>26</v>
      </c>
      <c r="S27" s="8">
        <v>1</v>
      </c>
      <c r="T27" s="8"/>
    </row>
    <row r="28" spans="1:20" ht="15.75" thickBot="1" x14ac:dyDescent="0.3">
      <c r="A28" s="5">
        <v>65</v>
      </c>
      <c r="B28" s="5">
        <v>13</v>
      </c>
      <c r="C28" s="5">
        <v>7</v>
      </c>
      <c r="D28" s="5">
        <v>1.5</v>
      </c>
      <c r="E28" s="16"/>
      <c r="R28" s="123" t="s">
        <v>47</v>
      </c>
      <c r="S28" s="123">
        <v>0.32198888214301108</v>
      </c>
      <c r="T28" s="123">
        <v>1</v>
      </c>
    </row>
    <row r="29" spans="1:20" x14ac:dyDescent="0.25">
      <c r="A29" s="5">
        <v>78</v>
      </c>
      <c r="B29" s="5">
        <v>32</v>
      </c>
      <c r="C29" s="5">
        <v>16</v>
      </c>
      <c r="D29" s="5">
        <v>2</v>
      </c>
      <c r="E29" s="16"/>
      <c r="S29">
        <f>S28*100</f>
        <v>32.198888214301107</v>
      </c>
    </row>
    <row r="30" spans="1:20" x14ac:dyDescent="0.25">
      <c r="A30" s="5">
        <v>72</v>
      </c>
      <c r="B30" s="5">
        <v>37</v>
      </c>
      <c r="C30" s="5">
        <v>9</v>
      </c>
      <c r="D30" s="5">
        <v>2.5</v>
      </c>
      <c r="E30" s="15"/>
    </row>
    <row r="31" spans="1:20" x14ac:dyDescent="0.25">
      <c r="A31" s="5">
        <v>75</v>
      </c>
      <c r="B31" s="5">
        <v>25</v>
      </c>
      <c r="C31" s="5">
        <v>2</v>
      </c>
      <c r="D31" s="5">
        <v>1.5</v>
      </c>
    </row>
    <row r="32" spans="1:20" x14ac:dyDescent="0.25">
      <c r="A32" s="5">
        <v>50</v>
      </c>
      <c r="B32" s="5">
        <v>45</v>
      </c>
      <c r="C32" s="5">
        <v>16</v>
      </c>
      <c r="D32" s="5">
        <v>1</v>
      </c>
    </row>
    <row r="33" spans="1:20" x14ac:dyDescent="0.25">
      <c r="A33" s="5">
        <v>55</v>
      </c>
      <c r="B33" s="5">
        <v>13</v>
      </c>
      <c r="C33" s="5">
        <v>12</v>
      </c>
      <c r="D33" s="5">
        <v>1.5</v>
      </c>
    </row>
    <row r="34" spans="1:20" x14ac:dyDescent="0.25">
      <c r="A34" s="5">
        <v>75</v>
      </c>
      <c r="B34" s="5">
        <v>12</v>
      </c>
      <c r="C34" s="5">
        <v>21</v>
      </c>
      <c r="D34" s="5">
        <v>2</v>
      </c>
    </row>
    <row r="35" spans="1:20" x14ac:dyDescent="0.25">
      <c r="A35" s="5">
        <v>96</v>
      </c>
      <c r="B35" s="5">
        <v>24</v>
      </c>
      <c r="C35" s="5">
        <v>2</v>
      </c>
      <c r="D35" s="5">
        <v>3</v>
      </c>
    </row>
    <row r="36" spans="1:20" ht="15.75" thickBot="1" x14ac:dyDescent="0.3">
      <c r="A36" s="5">
        <v>50</v>
      </c>
      <c r="B36" s="5">
        <v>26</v>
      </c>
      <c r="C36" s="5">
        <v>21</v>
      </c>
      <c r="D36" s="5">
        <v>2.5</v>
      </c>
      <c r="J36" s="130" t="s">
        <v>259</v>
      </c>
      <c r="R36" s="130" t="s">
        <v>231</v>
      </c>
    </row>
    <row r="37" spans="1:20" x14ac:dyDescent="0.25">
      <c r="A37" s="5">
        <v>74</v>
      </c>
      <c r="B37" s="5">
        <v>35</v>
      </c>
      <c r="C37" s="5">
        <v>16</v>
      </c>
      <c r="D37" s="5">
        <v>1.5</v>
      </c>
      <c r="R37" s="133"/>
      <c r="S37" s="133" t="s">
        <v>30</v>
      </c>
      <c r="T37" s="133" t="s">
        <v>47</v>
      </c>
    </row>
    <row r="38" spans="1:20" x14ac:dyDescent="0.25">
      <c r="A38" s="5">
        <v>117</v>
      </c>
      <c r="B38" s="5">
        <v>68</v>
      </c>
      <c r="C38" s="5">
        <v>13</v>
      </c>
      <c r="D38" s="5">
        <v>3</v>
      </c>
      <c r="R38" s="8" t="s">
        <v>30</v>
      </c>
      <c r="S38" s="8">
        <f>VARP('Q5'!$D$2:$D$151)</f>
        <v>1.095056000000002</v>
      </c>
      <c r="T38" s="8"/>
    </row>
    <row r="39" spans="1:20" ht="15.75" thickBot="1" x14ac:dyDescent="0.3">
      <c r="A39" s="5">
        <v>64</v>
      </c>
      <c r="B39" s="5">
        <v>24</v>
      </c>
      <c r="C39" s="5">
        <v>18</v>
      </c>
      <c r="D39" s="5">
        <v>1.5</v>
      </c>
      <c r="R39" s="123" t="s">
        <v>47</v>
      </c>
      <c r="S39" s="123">
        <v>23.359093333333327</v>
      </c>
      <c r="T39" s="123">
        <f>VARP('Q5'!$A$2:$A$151)</f>
        <v>965.9751555555556</v>
      </c>
    </row>
    <row r="40" spans="1:20" x14ac:dyDescent="0.25">
      <c r="A40" s="5">
        <v>90</v>
      </c>
      <c r="B40" s="5">
        <v>4</v>
      </c>
      <c r="C40" s="5">
        <v>17</v>
      </c>
      <c r="D40" s="5">
        <v>2</v>
      </c>
    </row>
    <row r="41" spans="1:20" x14ac:dyDescent="0.25">
      <c r="A41" s="5">
        <v>51</v>
      </c>
      <c r="B41" s="5">
        <v>17</v>
      </c>
      <c r="C41" s="5">
        <v>10</v>
      </c>
      <c r="D41" s="5">
        <v>0.5</v>
      </c>
    </row>
    <row r="42" spans="1:20" ht="15.75" thickBot="1" x14ac:dyDescent="0.3">
      <c r="A42" s="5">
        <v>81</v>
      </c>
      <c r="B42" s="5">
        <v>66</v>
      </c>
      <c r="C42" s="5">
        <v>13</v>
      </c>
      <c r="D42" s="5">
        <v>1</v>
      </c>
      <c r="R42" s="130" t="s">
        <v>232</v>
      </c>
    </row>
    <row r="43" spans="1:20" x14ac:dyDescent="0.25">
      <c r="A43" s="5">
        <v>55</v>
      </c>
      <c r="B43" s="5">
        <v>2</v>
      </c>
      <c r="C43" s="5">
        <v>12</v>
      </c>
      <c r="D43" s="5">
        <v>1.5</v>
      </c>
      <c r="R43" s="133"/>
      <c r="S43" s="133" t="s">
        <v>30</v>
      </c>
      <c r="T43" s="133" t="s">
        <v>47</v>
      </c>
    </row>
    <row r="44" spans="1:20" x14ac:dyDescent="0.25">
      <c r="A44" s="5">
        <v>78</v>
      </c>
      <c r="B44" s="5">
        <v>45</v>
      </c>
      <c r="C44" s="5">
        <v>18</v>
      </c>
      <c r="D44" s="5">
        <v>2.5</v>
      </c>
      <c r="R44" s="8" t="s">
        <v>30</v>
      </c>
      <c r="S44" s="8">
        <v>1</v>
      </c>
      <c r="T44" s="8"/>
    </row>
    <row r="45" spans="1:20" ht="15.75" thickBot="1" x14ac:dyDescent="0.3">
      <c r="A45" s="3">
        <v>60</v>
      </c>
      <c r="B45" s="5">
        <v>37</v>
      </c>
      <c r="C45" s="5">
        <v>10</v>
      </c>
      <c r="D45" s="5">
        <v>0.5</v>
      </c>
      <c r="R45" s="123" t="s">
        <v>47</v>
      </c>
      <c r="S45" s="123">
        <v>0.71821560834862552</v>
      </c>
      <c r="T45" s="123">
        <v>1</v>
      </c>
    </row>
    <row r="46" spans="1:20" x14ac:dyDescent="0.25">
      <c r="A46" s="5">
        <v>64</v>
      </c>
      <c r="B46" s="5">
        <v>23</v>
      </c>
      <c r="C46" s="5">
        <v>22</v>
      </c>
      <c r="D46" s="5">
        <v>1.5</v>
      </c>
      <c r="S46">
        <f>S45*100</f>
        <v>71.821560834862552</v>
      </c>
    </row>
    <row r="47" spans="1:20" x14ac:dyDescent="0.25">
      <c r="A47" s="5">
        <v>101</v>
      </c>
      <c r="B47" s="5">
        <v>39</v>
      </c>
      <c r="C47" s="5">
        <v>10</v>
      </c>
      <c r="D47" s="5">
        <v>2.5</v>
      </c>
    </row>
    <row r="48" spans="1:20" x14ac:dyDescent="0.25">
      <c r="A48" s="5">
        <v>57</v>
      </c>
      <c r="B48" s="5">
        <v>15</v>
      </c>
      <c r="C48" s="5">
        <v>12</v>
      </c>
      <c r="D48" s="5">
        <v>1.5</v>
      </c>
    </row>
    <row r="49" spans="1:4" x14ac:dyDescent="0.25">
      <c r="A49" s="5">
        <v>54</v>
      </c>
      <c r="B49" s="5">
        <v>5</v>
      </c>
      <c r="C49" s="5">
        <v>17</v>
      </c>
      <c r="D49" s="5">
        <v>1</v>
      </c>
    </row>
    <row r="50" spans="1:4" x14ac:dyDescent="0.25">
      <c r="A50" s="5">
        <v>71</v>
      </c>
      <c r="B50" s="5">
        <v>43</v>
      </c>
      <c r="C50" s="5">
        <v>15</v>
      </c>
      <c r="D50" s="5">
        <v>1.5</v>
      </c>
    </row>
    <row r="51" spans="1:4" x14ac:dyDescent="0.25">
      <c r="A51" s="5">
        <v>77</v>
      </c>
      <c r="B51" s="5">
        <v>10</v>
      </c>
      <c r="C51" s="5">
        <v>22</v>
      </c>
      <c r="D51" s="5">
        <v>2</v>
      </c>
    </row>
    <row r="52" spans="1:4" x14ac:dyDescent="0.25">
      <c r="A52" s="5">
        <v>70</v>
      </c>
      <c r="B52" s="5">
        <v>16</v>
      </c>
      <c r="C52" s="5">
        <v>5</v>
      </c>
      <c r="D52" s="5">
        <v>2</v>
      </c>
    </row>
    <row r="53" spans="1:4" x14ac:dyDescent="0.25">
      <c r="A53" s="5">
        <v>50</v>
      </c>
      <c r="B53" s="5">
        <v>51</v>
      </c>
      <c r="C53" s="5">
        <v>3</v>
      </c>
      <c r="D53" s="5">
        <v>0.5</v>
      </c>
    </row>
    <row r="54" spans="1:4" x14ac:dyDescent="0.25">
      <c r="A54" s="5">
        <v>58</v>
      </c>
      <c r="B54" s="5">
        <v>17</v>
      </c>
      <c r="C54" s="5">
        <v>1</v>
      </c>
      <c r="D54" s="5">
        <v>1</v>
      </c>
    </row>
    <row r="55" spans="1:4" x14ac:dyDescent="0.25">
      <c r="A55" s="5">
        <v>55</v>
      </c>
      <c r="B55" s="5">
        <v>22</v>
      </c>
      <c r="C55" s="5">
        <v>5</v>
      </c>
      <c r="D55" s="5">
        <v>0.5</v>
      </c>
    </row>
    <row r="56" spans="1:4" x14ac:dyDescent="0.25">
      <c r="A56" s="5">
        <v>49</v>
      </c>
      <c r="B56" s="5">
        <v>10</v>
      </c>
      <c r="C56" s="5">
        <v>6</v>
      </c>
      <c r="D56" s="5">
        <v>0.5</v>
      </c>
    </row>
    <row r="57" spans="1:4" x14ac:dyDescent="0.25">
      <c r="A57" s="5">
        <v>72</v>
      </c>
      <c r="B57" s="5">
        <v>17</v>
      </c>
      <c r="C57" s="5">
        <v>10</v>
      </c>
      <c r="D57" s="5">
        <v>2.5</v>
      </c>
    </row>
    <row r="58" spans="1:4" x14ac:dyDescent="0.25">
      <c r="A58" s="5">
        <v>62</v>
      </c>
      <c r="B58" s="5">
        <v>49</v>
      </c>
      <c r="C58" s="5">
        <v>9</v>
      </c>
      <c r="D58" s="5">
        <v>1</v>
      </c>
    </row>
    <row r="59" spans="1:4" x14ac:dyDescent="0.25">
      <c r="A59" s="5">
        <v>50</v>
      </c>
      <c r="B59" s="5">
        <v>20</v>
      </c>
      <c r="C59" s="5">
        <v>5</v>
      </c>
      <c r="D59" s="5">
        <v>0.5</v>
      </c>
    </row>
    <row r="60" spans="1:4" x14ac:dyDescent="0.25">
      <c r="A60" s="5">
        <v>86</v>
      </c>
      <c r="B60" s="5">
        <v>57</v>
      </c>
      <c r="C60" s="5">
        <v>11</v>
      </c>
      <c r="D60" s="5">
        <v>2.5</v>
      </c>
    </row>
    <row r="61" spans="1:4" x14ac:dyDescent="0.25">
      <c r="A61" s="5">
        <v>100</v>
      </c>
      <c r="B61" s="5">
        <v>23</v>
      </c>
      <c r="C61" s="5">
        <v>24</v>
      </c>
      <c r="D61" s="5">
        <v>3</v>
      </c>
    </row>
    <row r="62" spans="1:4" x14ac:dyDescent="0.25">
      <c r="A62" s="5">
        <v>78</v>
      </c>
      <c r="B62" s="5">
        <v>39</v>
      </c>
      <c r="C62" s="5">
        <v>18</v>
      </c>
      <c r="D62" s="5">
        <v>1.5</v>
      </c>
    </row>
    <row r="63" spans="1:4" x14ac:dyDescent="0.25">
      <c r="A63" s="3">
        <v>71</v>
      </c>
      <c r="B63" s="5">
        <v>12</v>
      </c>
      <c r="C63" s="5">
        <v>16</v>
      </c>
      <c r="D63" s="5">
        <v>2.5</v>
      </c>
    </row>
    <row r="64" spans="1:4" x14ac:dyDescent="0.25">
      <c r="A64" s="3">
        <v>46</v>
      </c>
      <c r="B64" s="5">
        <v>6</v>
      </c>
      <c r="C64" s="5">
        <v>16</v>
      </c>
      <c r="D64" s="5">
        <v>1</v>
      </c>
    </row>
    <row r="65" spans="1:4" x14ac:dyDescent="0.25">
      <c r="A65" s="5">
        <v>83</v>
      </c>
      <c r="B65" s="5">
        <v>59</v>
      </c>
      <c r="C65" s="5">
        <v>19</v>
      </c>
      <c r="D65" s="5">
        <v>2.5</v>
      </c>
    </row>
    <row r="66" spans="1:4" x14ac:dyDescent="0.25">
      <c r="A66" s="5">
        <v>11</v>
      </c>
      <c r="B66" s="5">
        <v>5</v>
      </c>
      <c r="C66" s="5">
        <v>2</v>
      </c>
      <c r="D66" s="5">
        <v>0</v>
      </c>
    </row>
    <row r="67" spans="1:4" x14ac:dyDescent="0.25">
      <c r="A67" s="5">
        <v>40</v>
      </c>
      <c r="B67" s="5">
        <v>22</v>
      </c>
      <c r="C67" s="5">
        <v>14</v>
      </c>
      <c r="D67" s="5">
        <v>0.5</v>
      </c>
    </row>
    <row r="68" spans="1:4" x14ac:dyDescent="0.25">
      <c r="A68" s="5">
        <v>72</v>
      </c>
      <c r="B68" s="5">
        <v>19</v>
      </c>
      <c r="C68" s="5">
        <v>18</v>
      </c>
      <c r="D68" s="5">
        <v>2</v>
      </c>
    </row>
    <row r="69" spans="1:4" x14ac:dyDescent="0.25">
      <c r="A69" s="5">
        <v>85</v>
      </c>
      <c r="B69" s="5">
        <v>18</v>
      </c>
      <c r="C69" s="5">
        <v>16</v>
      </c>
      <c r="D69" s="5">
        <v>2.5</v>
      </c>
    </row>
    <row r="70" spans="1:4" x14ac:dyDescent="0.25">
      <c r="A70" s="5">
        <v>79</v>
      </c>
      <c r="B70" s="5">
        <v>53</v>
      </c>
      <c r="C70" s="5">
        <v>15</v>
      </c>
      <c r="D70" s="5">
        <v>1.5</v>
      </c>
    </row>
    <row r="71" spans="1:4" x14ac:dyDescent="0.25">
      <c r="A71" s="5">
        <v>65</v>
      </c>
      <c r="B71" s="5">
        <v>14</v>
      </c>
      <c r="C71" s="5">
        <v>5</v>
      </c>
      <c r="D71" s="5">
        <v>1.5</v>
      </c>
    </row>
    <row r="72" spans="1:4" x14ac:dyDescent="0.25">
      <c r="A72" s="3">
        <v>87</v>
      </c>
      <c r="B72" s="5">
        <v>14</v>
      </c>
      <c r="C72" s="5">
        <v>22</v>
      </c>
      <c r="D72" s="5">
        <v>1.5</v>
      </c>
    </row>
    <row r="73" spans="1:4" x14ac:dyDescent="0.25">
      <c r="A73" s="5">
        <v>70</v>
      </c>
      <c r="B73" s="5">
        <v>4</v>
      </c>
      <c r="C73" s="5">
        <v>25</v>
      </c>
      <c r="D73" s="5">
        <v>1.5</v>
      </c>
    </row>
    <row r="74" spans="1:4" x14ac:dyDescent="0.25">
      <c r="A74" s="5">
        <v>82</v>
      </c>
      <c r="B74" s="5">
        <v>48</v>
      </c>
      <c r="C74" s="5">
        <v>9</v>
      </c>
      <c r="D74" s="5">
        <v>2.5</v>
      </c>
    </row>
    <row r="75" spans="1:4" x14ac:dyDescent="0.25">
      <c r="A75" s="5">
        <v>74</v>
      </c>
      <c r="B75" s="5">
        <v>23</v>
      </c>
      <c r="C75" s="5">
        <v>4</v>
      </c>
      <c r="D75" s="5">
        <v>2.5</v>
      </c>
    </row>
    <row r="76" spans="1:4" x14ac:dyDescent="0.25">
      <c r="A76" s="5">
        <v>50</v>
      </c>
      <c r="B76" s="5">
        <v>24</v>
      </c>
      <c r="C76" s="5">
        <v>5</v>
      </c>
      <c r="D76" s="5">
        <v>0.5</v>
      </c>
    </row>
    <row r="77" spans="1:4" x14ac:dyDescent="0.25">
      <c r="A77" s="5">
        <v>25</v>
      </c>
      <c r="B77" s="5">
        <v>1</v>
      </c>
      <c r="C77" s="5">
        <v>14</v>
      </c>
      <c r="D77" s="5">
        <v>0.1</v>
      </c>
    </row>
    <row r="78" spans="1:4" x14ac:dyDescent="0.25">
      <c r="A78" s="5">
        <v>50</v>
      </c>
      <c r="B78" s="5">
        <v>42</v>
      </c>
      <c r="C78" s="5">
        <v>23</v>
      </c>
      <c r="D78" s="5">
        <v>0.5</v>
      </c>
    </row>
    <row r="79" spans="1:4" x14ac:dyDescent="0.25">
      <c r="A79" s="3">
        <v>45</v>
      </c>
      <c r="B79" s="5">
        <v>14</v>
      </c>
      <c r="C79" s="5">
        <v>4</v>
      </c>
      <c r="D79" s="5">
        <v>0.5</v>
      </c>
    </row>
    <row r="80" spans="1:4" x14ac:dyDescent="0.25">
      <c r="A80" s="5">
        <v>95</v>
      </c>
      <c r="B80" s="5">
        <v>29</v>
      </c>
      <c r="C80" s="5">
        <v>9</v>
      </c>
      <c r="D80" s="5">
        <v>2.5</v>
      </c>
    </row>
    <row r="81" spans="1:4" x14ac:dyDescent="0.25">
      <c r="A81" s="5">
        <v>30</v>
      </c>
      <c r="B81" s="5">
        <v>27</v>
      </c>
      <c r="C81" s="5">
        <v>5</v>
      </c>
      <c r="D81" s="3">
        <v>1</v>
      </c>
    </row>
    <row r="82" spans="1:4" x14ac:dyDescent="0.25">
      <c r="A82" s="5">
        <v>50</v>
      </c>
      <c r="B82" s="5">
        <v>22</v>
      </c>
      <c r="C82" s="5">
        <v>17</v>
      </c>
      <c r="D82" s="5">
        <v>2.5</v>
      </c>
    </row>
    <row r="83" spans="1:4" x14ac:dyDescent="0.25">
      <c r="A83" s="5">
        <v>50</v>
      </c>
      <c r="B83" s="5">
        <v>54</v>
      </c>
      <c r="C83" s="5">
        <v>6</v>
      </c>
      <c r="D83" s="5">
        <v>1</v>
      </c>
    </row>
    <row r="84" spans="1:4" x14ac:dyDescent="0.25">
      <c r="A84" s="5">
        <v>74</v>
      </c>
      <c r="B84" s="5">
        <v>48</v>
      </c>
      <c r="C84" s="5">
        <v>20</v>
      </c>
      <c r="D84" s="5">
        <v>1</v>
      </c>
    </row>
    <row r="85" spans="1:4" x14ac:dyDescent="0.25">
      <c r="A85" s="5">
        <v>20</v>
      </c>
      <c r="B85" s="5">
        <v>24</v>
      </c>
      <c r="C85" s="5">
        <v>10</v>
      </c>
      <c r="D85" s="5">
        <v>0.1</v>
      </c>
    </row>
    <row r="86" spans="1:4" x14ac:dyDescent="0.25">
      <c r="A86" s="5">
        <v>166</v>
      </c>
      <c r="B86" s="5">
        <v>48</v>
      </c>
      <c r="C86" s="5">
        <v>17</v>
      </c>
      <c r="D86" s="5">
        <v>4</v>
      </c>
    </row>
    <row r="87" spans="1:4" x14ac:dyDescent="0.25">
      <c r="A87" s="5">
        <v>131</v>
      </c>
      <c r="B87" s="5">
        <v>59</v>
      </c>
      <c r="C87" s="5">
        <v>15</v>
      </c>
      <c r="D87" s="5">
        <v>3.5</v>
      </c>
    </row>
    <row r="88" spans="1:4" x14ac:dyDescent="0.25">
      <c r="A88" s="5">
        <v>49</v>
      </c>
      <c r="B88" s="5">
        <v>53</v>
      </c>
      <c r="C88" s="5">
        <v>17</v>
      </c>
      <c r="D88" s="5">
        <v>1.5</v>
      </c>
    </row>
    <row r="89" spans="1:4" x14ac:dyDescent="0.25">
      <c r="A89" s="5">
        <v>121</v>
      </c>
      <c r="B89" s="5">
        <v>8</v>
      </c>
      <c r="C89" s="5">
        <v>22</v>
      </c>
      <c r="D89" s="5">
        <v>3.5</v>
      </c>
    </row>
    <row r="90" spans="1:4" x14ac:dyDescent="0.25">
      <c r="A90" s="5">
        <v>30</v>
      </c>
      <c r="B90" s="5">
        <v>19</v>
      </c>
      <c r="C90" s="5">
        <v>12</v>
      </c>
      <c r="D90" s="5">
        <v>0.2</v>
      </c>
    </row>
    <row r="91" spans="1:4" x14ac:dyDescent="0.25">
      <c r="A91" s="5">
        <v>68</v>
      </c>
      <c r="B91" s="5">
        <v>28</v>
      </c>
      <c r="C91" s="5">
        <v>3</v>
      </c>
      <c r="D91" s="5">
        <v>1.5</v>
      </c>
    </row>
    <row r="92" spans="1:4" x14ac:dyDescent="0.25">
      <c r="A92" s="5">
        <v>58</v>
      </c>
      <c r="B92" s="5">
        <v>13</v>
      </c>
      <c r="C92" s="5">
        <v>17</v>
      </c>
      <c r="D92" s="5">
        <v>1</v>
      </c>
    </row>
    <row r="93" spans="1:4" x14ac:dyDescent="0.25">
      <c r="A93" s="5">
        <v>66</v>
      </c>
      <c r="B93" s="5">
        <v>32</v>
      </c>
      <c r="C93" s="5">
        <v>14</v>
      </c>
      <c r="D93" s="5">
        <v>1</v>
      </c>
    </row>
    <row r="94" spans="1:4" x14ac:dyDescent="0.25">
      <c r="A94" s="5">
        <v>128</v>
      </c>
      <c r="B94" s="5">
        <v>64</v>
      </c>
      <c r="C94" s="5">
        <v>12</v>
      </c>
      <c r="D94" s="5">
        <v>3.5</v>
      </c>
    </row>
    <row r="95" spans="1:4" x14ac:dyDescent="0.25">
      <c r="A95" s="5">
        <v>68</v>
      </c>
      <c r="B95" s="5">
        <v>4</v>
      </c>
      <c r="C95" s="5">
        <v>13</v>
      </c>
      <c r="D95" s="5">
        <v>1.5</v>
      </c>
    </row>
    <row r="96" spans="1:4" x14ac:dyDescent="0.25">
      <c r="A96" s="5">
        <v>79</v>
      </c>
      <c r="B96" s="5">
        <v>72</v>
      </c>
      <c r="C96" s="5">
        <v>20</v>
      </c>
      <c r="D96" s="5">
        <v>1.5</v>
      </c>
    </row>
    <row r="97" spans="1:4" x14ac:dyDescent="0.25">
      <c r="A97" s="5">
        <v>42</v>
      </c>
      <c r="B97" s="5">
        <v>11</v>
      </c>
      <c r="C97" s="5">
        <v>23</v>
      </c>
      <c r="D97" s="5">
        <v>0</v>
      </c>
    </row>
    <row r="98" spans="1:4" x14ac:dyDescent="0.25">
      <c r="A98" s="5">
        <v>44</v>
      </c>
      <c r="B98" s="5">
        <v>2</v>
      </c>
      <c r="C98" s="5">
        <v>15</v>
      </c>
      <c r="D98" s="5">
        <v>0</v>
      </c>
    </row>
    <row r="99" spans="1:4" x14ac:dyDescent="0.25">
      <c r="A99" s="3">
        <v>60</v>
      </c>
      <c r="B99" s="5">
        <v>22</v>
      </c>
      <c r="C99" s="5">
        <v>17</v>
      </c>
      <c r="D99" s="5">
        <v>2.5</v>
      </c>
    </row>
    <row r="100" spans="1:4" x14ac:dyDescent="0.25">
      <c r="A100" s="5">
        <v>20</v>
      </c>
      <c r="B100" s="5">
        <v>2</v>
      </c>
      <c r="C100" s="5">
        <v>2</v>
      </c>
      <c r="D100" s="5">
        <v>0.1</v>
      </c>
    </row>
    <row r="101" spans="1:4" x14ac:dyDescent="0.25">
      <c r="A101" s="5">
        <v>20</v>
      </c>
      <c r="B101" s="5">
        <v>8</v>
      </c>
      <c r="C101" s="5">
        <v>8</v>
      </c>
      <c r="D101" s="5">
        <v>0.1</v>
      </c>
    </row>
    <row r="102" spans="1:4" x14ac:dyDescent="0.25">
      <c r="A102" s="5">
        <v>131</v>
      </c>
      <c r="B102" s="5">
        <v>63</v>
      </c>
      <c r="C102" s="5">
        <v>10</v>
      </c>
      <c r="D102" s="5">
        <v>4</v>
      </c>
    </row>
    <row r="103" spans="1:4" x14ac:dyDescent="0.25">
      <c r="A103" s="5">
        <v>98</v>
      </c>
      <c r="B103" s="5">
        <v>45</v>
      </c>
      <c r="C103" s="5">
        <v>22</v>
      </c>
      <c r="D103" s="5">
        <v>3</v>
      </c>
    </row>
    <row r="104" spans="1:4" x14ac:dyDescent="0.25">
      <c r="A104" s="5">
        <v>62</v>
      </c>
      <c r="B104" s="5">
        <v>44</v>
      </c>
      <c r="C104" s="5">
        <v>2</v>
      </c>
      <c r="D104" s="5">
        <v>1</v>
      </c>
    </row>
    <row r="105" spans="1:4" x14ac:dyDescent="0.25">
      <c r="A105" s="5">
        <v>28</v>
      </c>
      <c r="B105" s="5">
        <v>9</v>
      </c>
      <c r="C105" s="5">
        <v>22</v>
      </c>
      <c r="D105" s="5">
        <v>0</v>
      </c>
    </row>
    <row r="106" spans="1:4" x14ac:dyDescent="0.25">
      <c r="A106" s="5">
        <v>40</v>
      </c>
      <c r="B106" s="5">
        <v>36</v>
      </c>
      <c r="C106" s="5">
        <v>15</v>
      </c>
      <c r="D106" s="5">
        <v>0.5</v>
      </c>
    </row>
    <row r="107" spans="1:4" x14ac:dyDescent="0.25">
      <c r="A107" s="5">
        <v>40</v>
      </c>
      <c r="B107" s="5">
        <v>13</v>
      </c>
      <c r="C107" s="5">
        <v>3</v>
      </c>
      <c r="D107" s="5">
        <v>2</v>
      </c>
    </row>
    <row r="108" spans="1:4" x14ac:dyDescent="0.25">
      <c r="A108" s="5">
        <v>57</v>
      </c>
      <c r="B108" s="5">
        <v>10</v>
      </c>
      <c r="C108" s="5">
        <v>0</v>
      </c>
      <c r="D108" s="5">
        <v>2.5</v>
      </c>
    </row>
    <row r="109" spans="1:4" x14ac:dyDescent="0.25">
      <c r="A109" s="5">
        <v>40</v>
      </c>
      <c r="B109" s="5">
        <v>7</v>
      </c>
      <c r="C109" s="5">
        <v>14</v>
      </c>
      <c r="D109" s="5">
        <v>2</v>
      </c>
    </row>
    <row r="110" spans="1:4" x14ac:dyDescent="0.25">
      <c r="A110" s="5">
        <v>44</v>
      </c>
      <c r="B110" s="5">
        <v>5</v>
      </c>
      <c r="C110" s="5">
        <v>6</v>
      </c>
      <c r="D110" s="5">
        <v>1</v>
      </c>
    </row>
    <row r="111" spans="1:4" x14ac:dyDescent="0.25">
      <c r="A111" s="5">
        <v>20</v>
      </c>
      <c r="B111" s="5">
        <v>23</v>
      </c>
      <c r="C111" s="5">
        <v>19</v>
      </c>
      <c r="D111" s="5">
        <v>0</v>
      </c>
    </row>
    <row r="112" spans="1:4" x14ac:dyDescent="0.25">
      <c r="A112" s="5">
        <v>110</v>
      </c>
      <c r="B112" s="5">
        <v>46</v>
      </c>
      <c r="C112" s="5">
        <v>15</v>
      </c>
      <c r="D112" s="5">
        <v>2.5</v>
      </c>
    </row>
    <row r="113" spans="1:4" x14ac:dyDescent="0.25">
      <c r="A113" s="5">
        <v>102</v>
      </c>
      <c r="B113" s="5">
        <v>26</v>
      </c>
      <c r="C113" s="5">
        <v>15</v>
      </c>
      <c r="D113" s="5">
        <v>2.5</v>
      </c>
    </row>
    <row r="114" spans="1:4" x14ac:dyDescent="0.25">
      <c r="A114" s="3">
        <v>59</v>
      </c>
      <c r="B114" s="5">
        <v>45</v>
      </c>
      <c r="C114" s="5">
        <v>11</v>
      </c>
      <c r="D114" s="5">
        <v>2.5</v>
      </c>
    </row>
    <row r="115" spans="1:4" x14ac:dyDescent="0.25">
      <c r="A115" s="5">
        <v>111</v>
      </c>
      <c r="B115" s="5">
        <v>50</v>
      </c>
      <c r="C115" s="5">
        <v>10</v>
      </c>
      <c r="D115" s="5">
        <v>2.5</v>
      </c>
    </row>
    <row r="116" spans="1:4" x14ac:dyDescent="0.25">
      <c r="A116" s="5">
        <v>106</v>
      </c>
      <c r="B116" s="5">
        <v>44</v>
      </c>
      <c r="C116" s="5">
        <v>12</v>
      </c>
      <c r="D116" s="5">
        <v>2.5</v>
      </c>
    </row>
    <row r="117" spans="1:4" x14ac:dyDescent="0.25">
      <c r="A117" s="5">
        <v>61</v>
      </c>
      <c r="B117" s="5">
        <v>28</v>
      </c>
      <c r="C117" s="5">
        <v>7</v>
      </c>
      <c r="D117" s="5">
        <v>2.5</v>
      </c>
    </row>
    <row r="118" spans="1:4" x14ac:dyDescent="0.25">
      <c r="A118" s="5">
        <v>126</v>
      </c>
      <c r="B118" s="5">
        <v>32</v>
      </c>
      <c r="C118" s="5">
        <v>26</v>
      </c>
      <c r="D118" s="5">
        <v>3.5</v>
      </c>
    </row>
    <row r="119" spans="1:4" x14ac:dyDescent="0.25">
      <c r="A119" s="5">
        <v>16</v>
      </c>
      <c r="B119" s="5">
        <v>9</v>
      </c>
      <c r="C119" s="5">
        <v>2</v>
      </c>
      <c r="D119" s="5">
        <v>0</v>
      </c>
    </row>
    <row r="120" spans="1:4" x14ac:dyDescent="0.25">
      <c r="A120" s="5">
        <v>31</v>
      </c>
      <c r="B120" s="5">
        <v>8</v>
      </c>
      <c r="C120" s="5">
        <v>16</v>
      </c>
      <c r="D120" s="5">
        <v>0</v>
      </c>
    </row>
    <row r="121" spans="1:4" x14ac:dyDescent="0.25">
      <c r="A121" s="5">
        <v>41</v>
      </c>
      <c r="B121" s="5">
        <v>3</v>
      </c>
      <c r="C121" s="5">
        <v>9</v>
      </c>
      <c r="D121" s="5">
        <v>1</v>
      </c>
    </row>
    <row r="122" spans="1:4" x14ac:dyDescent="0.25">
      <c r="A122" s="5">
        <v>40</v>
      </c>
      <c r="B122" s="5">
        <v>22</v>
      </c>
      <c r="C122" s="5">
        <v>6</v>
      </c>
      <c r="D122" s="5">
        <v>2</v>
      </c>
    </row>
    <row r="123" spans="1:4" x14ac:dyDescent="0.25">
      <c r="A123" s="5">
        <v>104</v>
      </c>
      <c r="B123" s="5">
        <v>6</v>
      </c>
      <c r="C123" s="5">
        <v>24</v>
      </c>
      <c r="D123" s="5">
        <v>2.5</v>
      </c>
    </row>
    <row r="124" spans="1:4" x14ac:dyDescent="0.25">
      <c r="A124" s="5">
        <v>123</v>
      </c>
      <c r="B124" s="5">
        <v>33</v>
      </c>
      <c r="C124" s="5">
        <v>28</v>
      </c>
      <c r="D124" s="5">
        <v>3.5</v>
      </c>
    </row>
    <row r="125" spans="1:4" x14ac:dyDescent="0.25">
      <c r="A125" s="5">
        <v>20</v>
      </c>
      <c r="B125" s="5">
        <v>9</v>
      </c>
      <c r="C125" s="5">
        <v>11</v>
      </c>
      <c r="D125" s="5">
        <v>0.1</v>
      </c>
    </row>
    <row r="126" spans="1:4" x14ac:dyDescent="0.25">
      <c r="A126" s="5">
        <v>45</v>
      </c>
      <c r="B126" s="5">
        <v>1</v>
      </c>
      <c r="C126" s="5">
        <v>8</v>
      </c>
      <c r="D126" s="5">
        <v>1</v>
      </c>
    </row>
    <row r="127" spans="1:4" x14ac:dyDescent="0.25">
      <c r="A127" s="5">
        <v>101</v>
      </c>
      <c r="B127" s="5">
        <v>13</v>
      </c>
      <c r="C127" s="5">
        <v>20</v>
      </c>
      <c r="D127" s="5">
        <v>2.5</v>
      </c>
    </row>
    <row r="128" spans="1:4" x14ac:dyDescent="0.25">
      <c r="A128" s="5">
        <v>30</v>
      </c>
      <c r="B128" s="5">
        <v>16</v>
      </c>
      <c r="C128" s="5">
        <v>10</v>
      </c>
      <c r="D128" s="5">
        <v>0.2</v>
      </c>
    </row>
    <row r="129" spans="1:4" x14ac:dyDescent="0.25">
      <c r="A129" s="5">
        <v>30</v>
      </c>
      <c r="B129" s="5">
        <v>28</v>
      </c>
      <c r="C129" s="5">
        <v>10</v>
      </c>
      <c r="D129" s="5">
        <v>1</v>
      </c>
    </row>
    <row r="130" spans="1:4" x14ac:dyDescent="0.25">
      <c r="A130" s="5">
        <v>32</v>
      </c>
      <c r="B130" s="5">
        <v>6</v>
      </c>
      <c r="C130" s="5">
        <v>13</v>
      </c>
      <c r="D130" s="5">
        <v>0</v>
      </c>
    </row>
    <row r="131" spans="1:4" x14ac:dyDescent="0.25">
      <c r="A131" s="5">
        <v>47</v>
      </c>
      <c r="B131" s="5">
        <v>6</v>
      </c>
      <c r="C131" s="5">
        <v>19</v>
      </c>
      <c r="D131" s="5">
        <v>1</v>
      </c>
    </row>
    <row r="132" spans="1:4" x14ac:dyDescent="0.25">
      <c r="A132" s="5">
        <v>59</v>
      </c>
      <c r="B132" s="5">
        <v>17</v>
      </c>
      <c r="C132" s="5">
        <v>14</v>
      </c>
      <c r="D132" s="5">
        <v>1</v>
      </c>
    </row>
    <row r="133" spans="1:4" x14ac:dyDescent="0.25">
      <c r="A133" s="5">
        <v>59</v>
      </c>
      <c r="B133" s="5">
        <v>28</v>
      </c>
      <c r="C133" s="5">
        <v>18</v>
      </c>
      <c r="D133" s="5">
        <v>2.5</v>
      </c>
    </row>
    <row r="134" spans="1:4" x14ac:dyDescent="0.25">
      <c r="A134" s="5">
        <v>216</v>
      </c>
      <c r="B134" s="5">
        <v>47</v>
      </c>
      <c r="C134" s="5">
        <v>13</v>
      </c>
      <c r="D134" s="5">
        <v>0</v>
      </c>
    </row>
    <row r="135" spans="1:4" x14ac:dyDescent="0.25">
      <c r="A135" s="5">
        <v>58</v>
      </c>
      <c r="B135" s="5">
        <v>30</v>
      </c>
      <c r="C135" s="5">
        <v>8</v>
      </c>
      <c r="D135" s="5">
        <v>1.5</v>
      </c>
    </row>
    <row r="136" spans="1:4" x14ac:dyDescent="0.25">
      <c r="A136" s="5">
        <v>113</v>
      </c>
      <c r="B136" s="5">
        <v>45</v>
      </c>
      <c r="C136" s="5">
        <v>21</v>
      </c>
      <c r="D136" s="5">
        <v>2.5</v>
      </c>
    </row>
    <row r="137" spans="1:4" x14ac:dyDescent="0.25">
      <c r="A137" s="5">
        <v>20</v>
      </c>
      <c r="B137" s="5">
        <v>21</v>
      </c>
      <c r="C137" s="5">
        <v>11</v>
      </c>
      <c r="D137" s="5">
        <v>0.1</v>
      </c>
    </row>
    <row r="138" spans="1:4" x14ac:dyDescent="0.25">
      <c r="A138" s="5">
        <v>71</v>
      </c>
      <c r="B138" s="5">
        <v>17</v>
      </c>
      <c r="C138" s="5">
        <v>14</v>
      </c>
      <c r="D138" s="5">
        <v>2.5</v>
      </c>
    </row>
    <row r="139" spans="1:4" x14ac:dyDescent="0.25">
      <c r="A139" s="5">
        <v>77</v>
      </c>
      <c r="B139" s="5">
        <v>16</v>
      </c>
      <c r="C139" s="5">
        <v>16</v>
      </c>
      <c r="D139" s="5">
        <v>2</v>
      </c>
    </row>
    <row r="140" spans="1:4" x14ac:dyDescent="0.25">
      <c r="A140" s="5">
        <v>70</v>
      </c>
      <c r="B140" s="5">
        <v>41</v>
      </c>
      <c r="C140" s="5">
        <v>14</v>
      </c>
      <c r="D140" s="5">
        <v>0.5</v>
      </c>
    </row>
    <row r="141" spans="1:4" x14ac:dyDescent="0.25">
      <c r="A141" s="5">
        <v>61</v>
      </c>
      <c r="B141" s="5">
        <v>19</v>
      </c>
      <c r="C141" s="5">
        <v>6</v>
      </c>
      <c r="D141" s="5">
        <v>1.5</v>
      </c>
    </row>
    <row r="142" spans="1:4" x14ac:dyDescent="0.25">
      <c r="A142" s="5">
        <v>30</v>
      </c>
      <c r="B142" s="5">
        <v>29</v>
      </c>
      <c r="C142" s="5">
        <v>2</v>
      </c>
      <c r="D142" s="5">
        <v>0.2</v>
      </c>
    </row>
    <row r="143" spans="1:4" x14ac:dyDescent="0.25">
      <c r="A143" s="5">
        <v>70</v>
      </c>
      <c r="B143" s="5">
        <v>14</v>
      </c>
      <c r="C143" s="5">
        <v>25</v>
      </c>
      <c r="D143" s="5">
        <v>2</v>
      </c>
    </row>
    <row r="144" spans="1:4" x14ac:dyDescent="0.25">
      <c r="A144" s="5">
        <v>95</v>
      </c>
      <c r="B144" s="5">
        <v>19</v>
      </c>
      <c r="C144" s="5">
        <v>12</v>
      </c>
      <c r="D144" s="5">
        <v>3</v>
      </c>
    </row>
    <row r="145" spans="1:4" x14ac:dyDescent="0.25">
      <c r="A145" s="3">
        <v>100</v>
      </c>
      <c r="B145" s="5">
        <v>10</v>
      </c>
      <c r="C145" s="5">
        <v>31</v>
      </c>
      <c r="D145" s="5">
        <v>2.5</v>
      </c>
    </row>
    <row r="146" spans="1:4" x14ac:dyDescent="0.25">
      <c r="A146" s="5">
        <v>30</v>
      </c>
      <c r="B146" s="5">
        <v>26</v>
      </c>
      <c r="C146" s="5">
        <v>7</v>
      </c>
      <c r="D146" s="5">
        <v>1</v>
      </c>
    </row>
    <row r="147" spans="1:4" x14ac:dyDescent="0.25">
      <c r="A147" s="5">
        <v>64</v>
      </c>
      <c r="B147" s="5">
        <v>30</v>
      </c>
      <c r="C147" s="5">
        <v>18</v>
      </c>
      <c r="D147" s="5">
        <v>1</v>
      </c>
    </row>
    <row r="148" spans="1:4" x14ac:dyDescent="0.25">
      <c r="A148" s="5">
        <v>124</v>
      </c>
      <c r="B148" s="5">
        <v>9</v>
      </c>
      <c r="C148" s="5">
        <v>9</v>
      </c>
      <c r="D148" s="5">
        <v>3.5</v>
      </c>
    </row>
    <row r="149" spans="1:4" x14ac:dyDescent="0.25">
      <c r="A149" s="5">
        <v>55</v>
      </c>
      <c r="B149" s="5">
        <v>3</v>
      </c>
      <c r="C149" s="5">
        <v>16</v>
      </c>
      <c r="D149" s="5">
        <v>2.5</v>
      </c>
    </row>
    <row r="150" spans="1:4" x14ac:dyDescent="0.25">
      <c r="A150" s="5">
        <v>38</v>
      </c>
      <c r="B150" s="5">
        <v>13</v>
      </c>
      <c r="C150" s="5">
        <v>0</v>
      </c>
      <c r="D150" s="5">
        <v>0.2</v>
      </c>
    </row>
    <row r="151" spans="1:4" x14ac:dyDescent="0.25">
      <c r="A151" s="5">
        <v>121</v>
      </c>
      <c r="B151" s="5">
        <v>48</v>
      </c>
      <c r="C151" s="5">
        <v>11</v>
      </c>
      <c r="D151" s="5">
        <v>3.5</v>
      </c>
    </row>
  </sheetData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C1:H14"/>
  <sheetViews>
    <sheetView workbookViewId="0">
      <selection activeCell="G1" sqref="G1"/>
    </sheetView>
  </sheetViews>
  <sheetFormatPr defaultRowHeight="15" x14ac:dyDescent="0.25"/>
  <cols>
    <col min="3" max="3" width="31.85546875" customWidth="1"/>
    <col min="4" max="4" width="19.42578125" customWidth="1"/>
    <col min="7" max="7" width="34.28515625" customWidth="1"/>
    <col min="8" max="8" width="19" customWidth="1"/>
  </cols>
  <sheetData>
    <row r="1" spans="3:8" ht="15.75" thickBot="1" x14ac:dyDescent="0.3">
      <c r="C1" s="130" t="s">
        <v>233</v>
      </c>
      <c r="G1" s="130" t="s">
        <v>234</v>
      </c>
    </row>
    <row r="2" spans="3:8" x14ac:dyDescent="0.25">
      <c r="C2" s="162" t="s">
        <v>172</v>
      </c>
      <c r="D2" s="163"/>
      <c r="G2" s="162" t="s">
        <v>171</v>
      </c>
      <c r="H2" s="163"/>
    </row>
    <row r="3" spans="3:8" x14ac:dyDescent="0.25">
      <c r="C3" s="28"/>
      <c r="D3" s="29"/>
      <c r="G3" s="28"/>
      <c r="H3" s="29"/>
    </row>
    <row r="4" spans="3:8" x14ac:dyDescent="0.25">
      <c r="C4" s="160" t="s">
        <v>30</v>
      </c>
      <c r="D4" s="161"/>
      <c r="G4" s="160" t="s">
        <v>30</v>
      </c>
      <c r="H4" s="161"/>
    </row>
    <row r="5" spans="3:8" x14ac:dyDescent="0.25">
      <c r="C5" s="32" t="s">
        <v>174</v>
      </c>
      <c r="D5" s="84">
        <v>0.46</v>
      </c>
      <c r="G5" s="32" t="s">
        <v>173</v>
      </c>
      <c r="H5" s="84">
        <v>31.184262221364605</v>
      </c>
    </row>
    <row r="6" spans="3:8" x14ac:dyDescent="0.25">
      <c r="C6" s="32" t="s">
        <v>175</v>
      </c>
      <c r="D6" s="135">
        <v>0.06</v>
      </c>
      <c r="G6" s="32" t="s">
        <v>175</v>
      </c>
      <c r="H6" s="66">
        <v>4</v>
      </c>
    </row>
    <row r="7" spans="3:8" x14ac:dyDescent="0.25">
      <c r="C7" s="32" t="s">
        <v>99</v>
      </c>
      <c r="D7" s="87">
        <v>0.95</v>
      </c>
      <c r="G7" s="32" t="s">
        <v>99</v>
      </c>
      <c r="H7" s="87">
        <v>0.95</v>
      </c>
    </row>
    <row r="8" spans="3:8" x14ac:dyDescent="0.25">
      <c r="C8" s="39"/>
      <c r="D8" s="40"/>
      <c r="G8" s="39"/>
      <c r="H8" s="40"/>
    </row>
    <row r="9" spans="3:8" x14ac:dyDescent="0.25">
      <c r="C9" s="160" t="s">
        <v>100</v>
      </c>
      <c r="D9" s="161"/>
      <c r="G9" s="160" t="s">
        <v>100</v>
      </c>
      <c r="H9" s="161"/>
    </row>
    <row r="10" spans="3:8" x14ac:dyDescent="0.25">
      <c r="C10" s="32" t="s">
        <v>176</v>
      </c>
      <c r="D10" s="42">
        <f>_xlfn.NORM.S.INV((1+D7)/2)</f>
        <v>1.9599639845400536</v>
      </c>
      <c r="G10" s="32" t="s">
        <v>176</v>
      </c>
      <c r="H10" s="42">
        <f>_xlfn.NORM.S.INV((1+H7)/2)</f>
        <v>1.9599639845400536</v>
      </c>
    </row>
    <row r="11" spans="3:8" x14ac:dyDescent="0.25">
      <c r="C11" s="32" t="s">
        <v>179</v>
      </c>
      <c r="D11" s="42">
        <f>(D10^2*D5*(1-D5))/D6^2</f>
        <v>265.06065862789455</v>
      </c>
      <c r="G11" s="32" t="s">
        <v>179</v>
      </c>
      <c r="H11" s="42">
        <f>((H10*H5)/H6)^2</f>
        <v>233.47863560488258</v>
      </c>
    </row>
    <row r="12" spans="3:8" x14ac:dyDescent="0.25">
      <c r="C12" s="51"/>
      <c r="D12" s="52"/>
      <c r="G12" s="51"/>
      <c r="H12" s="52"/>
    </row>
    <row r="13" spans="3:8" x14ac:dyDescent="0.25">
      <c r="C13" s="160" t="s">
        <v>182</v>
      </c>
      <c r="D13" s="161"/>
      <c r="G13" s="160" t="s">
        <v>182</v>
      </c>
      <c r="H13" s="161"/>
    </row>
    <row r="14" spans="3:8" ht="15.75" thickBot="1" x14ac:dyDescent="0.3">
      <c r="C14" s="95" t="s">
        <v>183</v>
      </c>
      <c r="D14" s="96">
        <f>ROUNDUP(D11,0)</f>
        <v>266</v>
      </c>
      <c r="G14" s="95" t="s">
        <v>183</v>
      </c>
      <c r="H14" s="96">
        <f>ROUNDUP(H11,0)</f>
        <v>234</v>
      </c>
    </row>
  </sheetData>
  <mergeCells count="8">
    <mergeCell ref="C2:D2"/>
    <mergeCell ref="C4:D4"/>
    <mergeCell ref="C9:D9"/>
    <mergeCell ref="C13:D13"/>
    <mergeCell ref="G2:H2"/>
    <mergeCell ref="G4:H4"/>
    <mergeCell ref="G9:H9"/>
    <mergeCell ref="G13:H1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Y26"/>
  <sheetViews>
    <sheetView zoomScaleNormal="100" workbookViewId="0">
      <selection activeCell="L7" sqref="L7:M23"/>
    </sheetView>
  </sheetViews>
  <sheetFormatPr defaultColWidth="8.85546875" defaultRowHeight="15" x14ac:dyDescent="0.25"/>
  <cols>
    <col min="1" max="1" width="0.42578125" style="26" customWidth="1"/>
    <col min="2" max="2" width="32.140625" style="20" customWidth="1"/>
    <col min="3" max="3" width="10" style="20" customWidth="1"/>
    <col min="4" max="4" width="0.42578125" style="26" customWidth="1"/>
    <col min="5" max="5" width="23.7109375" style="21" customWidth="1"/>
    <col min="6" max="6" width="0.42578125" style="26" customWidth="1"/>
    <col min="7" max="7" width="32.140625" style="20" customWidth="1"/>
    <col min="8" max="8" width="10" style="20" customWidth="1"/>
    <col min="9" max="9" width="0.42578125" style="26" customWidth="1"/>
    <col min="10" max="10" width="17" style="21" customWidth="1"/>
    <col min="11" max="11" width="0.42578125" style="26" customWidth="1"/>
    <col min="12" max="12" width="32.140625" style="20" customWidth="1"/>
    <col min="13" max="13" width="10" style="20" customWidth="1"/>
    <col min="14" max="14" width="0.42578125" style="26" customWidth="1"/>
    <col min="15" max="15" width="25.42578125" style="20" customWidth="1"/>
    <col min="16" max="25" width="8.85546875" style="21"/>
    <col min="26" max="260" width="8.85546875" style="20"/>
    <col min="261" max="261" width="30.5703125" style="20" customWidth="1"/>
    <col min="262" max="264" width="8.85546875" style="20"/>
    <col min="265" max="265" width="30.5703125" style="20" customWidth="1"/>
    <col min="266" max="516" width="8.85546875" style="20"/>
    <col min="517" max="517" width="30.5703125" style="20" customWidth="1"/>
    <col min="518" max="520" width="8.85546875" style="20"/>
    <col min="521" max="521" width="30.5703125" style="20" customWidth="1"/>
    <col min="522" max="772" width="8.85546875" style="20"/>
    <col min="773" max="773" width="30.5703125" style="20" customWidth="1"/>
    <col min="774" max="776" width="8.85546875" style="20"/>
    <col min="777" max="777" width="30.5703125" style="20" customWidth="1"/>
    <col min="778" max="1028" width="8.85546875" style="20"/>
    <col min="1029" max="1029" width="30.5703125" style="20" customWidth="1"/>
    <col min="1030" max="1032" width="8.85546875" style="20"/>
    <col min="1033" max="1033" width="30.5703125" style="20" customWidth="1"/>
    <col min="1034" max="1284" width="8.85546875" style="20"/>
    <col min="1285" max="1285" width="30.5703125" style="20" customWidth="1"/>
    <col min="1286" max="1288" width="8.85546875" style="20"/>
    <col min="1289" max="1289" width="30.5703125" style="20" customWidth="1"/>
    <col min="1290" max="1540" width="8.85546875" style="20"/>
    <col min="1541" max="1541" width="30.5703125" style="20" customWidth="1"/>
    <col min="1542" max="1544" width="8.85546875" style="20"/>
    <col min="1545" max="1545" width="30.5703125" style="20" customWidth="1"/>
    <col min="1546" max="1796" width="8.85546875" style="20"/>
    <col min="1797" max="1797" width="30.5703125" style="20" customWidth="1"/>
    <col min="1798" max="1800" width="8.85546875" style="20"/>
    <col min="1801" max="1801" width="30.5703125" style="20" customWidth="1"/>
    <col min="1802" max="2052" width="8.85546875" style="20"/>
    <col min="2053" max="2053" width="30.5703125" style="20" customWidth="1"/>
    <col min="2054" max="2056" width="8.85546875" style="20"/>
    <col min="2057" max="2057" width="30.5703125" style="20" customWidth="1"/>
    <col min="2058" max="2308" width="8.85546875" style="20"/>
    <col min="2309" max="2309" width="30.5703125" style="20" customWidth="1"/>
    <col min="2310" max="2312" width="8.85546875" style="20"/>
    <col min="2313" max="2313" width="30.5703125" style="20" customWidth="1"/>
    <col min="2314" max="2564" width="8.85546875" style="20"/>
    <col min="2565" max="2565" width="30.5703125" style="20" customWidth="1"/>
    <col min="2566" max="2568" width="8.85546875" style="20"/>
    <col min="2569" max="2569" width="30.5703125" style="20" customWidth="1"/>
    <col min="2570" max="2820" width="8.85546875" style="20"/>
    <col min="2821" max="2821" width="30.5703125" style="20" customWidth="1"/>
    <col min="2822" max="2824" width="8.85546875" style="20"/>
    <col min="2825" max="2825" width="30.5703125" style="20" customWidth="1"/>
    <col min="2826" max="3076" width="8.85546875" style="20"/>
    <col min="3077" max="3077" width="30.5703125" style="20" customWidth="1"/>
    <col min="3078" max="3080" width="8.85546875" style="20"/>
    <col min="3081" max="3081" width="30.5703125" style="20" customWidth="1"/>
    <col min="3082" max="3332" width="8.85546875" style="20"/>
    <col min="3333" max="3333" width="30.5703125" style="20" customWidth="1"/>
    <col min="3334" max="3336" width="8.85546875" style="20"/>
    <col min="3337" max="3337" width="30.5703125" style="20" customWidth="1"/>
    <col min="3338" max="3588" width="8.85546875" style="20"/>
    <col min="3589" max="3589" width="30.5703125" style="20" customWidth="1"/>
    <col min="3590" max="3592" width="8.85546875" style="20"/>
    <col min="3593" max="3593" width="30.5703125" style="20" customWidth="1"/>
    <col min="3594" max="3844" width="8.85546875" style="20"/>
    <col min="3845" max="3845" width="30.5703125" style="20" customWidth="1"/>
    <col min="3846" max="3848" width="8.85546875" style="20"/>
    <col min="3849" max="3849" width="30.5703125" style="20" customWidth="1"/>
    <col min="3850" max="4100" width="8.85546875" style="20"/>
    <col min="4101" max="4101" width="30.5703125" style="20" customWidth="1"/>
    <col min="4102" max="4104" width="8.85546875" style="20"/>
    <col min="4105" max="4105" width="30.5703125" style="20" customWidth="1"/>
    <col min="4106" max="4356" width="8.85546875" style="20"/>
    <col min="4357" max="4357" width="30.5703125" style="20" customWidth="1"/>
    <col min="4358" max="4360" width="8.85546875" style="20"/>
    <col min="4361" max="4361" width="30.5703125" style="20" customWidth="1"/>
    <col min="4362" max="4612" width="8.85546875" style="20"/>
    <col min="4613" max="4613" width="30.5703125" style="20" customWidth="1"/>
    <col min="4614" max="4616" width="8.85546875" style="20"/>
    <col min="4617" max="4617" width="30.5703125" style="20" customWidth="1"/>
    <col min="4618" max="4868" width="8.85546875" style="20"/>
    <col min="4869" max="4869" width="30.5703125" style="20" customWidth="1"/>
    <col min="4870" max="4872" width="8.85546875" style="20"/>
    <col min="4873" max="4873" width="30.5703125" style="20" customWidth="1"/>
    <col min="4874" max="5124" width="8.85546875" style="20"/>
    <col min="5125" max="5125" width="30.5703125" style="20" customWidth="1"/>
    <col min="5126" max="5128" width="8.85546875" style="20"/>
    <col min="5129" max="5129" width="30.5703125" style="20" customWidth="1"/>
    <col min="5130" max="5380" width="8.85546875" style="20"/>
    <col min="5381" max="5381" width="30.5703125" style="20" customWidth="1"/>
    <col min="5382" max="5384" width="8.85546875" style="20"/>
    <col min="5385" max="5385" width="30.5703125" style="20" customWidth="1"/>
    <col min="5386" max="5636" width="8.85546875" style="20"/>
    <col min="5637" max="5637" width="30.5703125" style="20" customWidth="1"/>
    <col min="5638" max="5640" width="8.85546875" style="20"/>
    <col min="5641" max="5641" width="30.5703125" style="20" customWidth="1"/>
    <col min="5642" max="5892" width="8.85546875" style="20"/>
    <col min="5893" max="5893" width="30.5703125" style="20" customWidth="1"/>
    <col min="5894" max="5896" width="8.85546875" style="20"/>
    <col min="5897" max="5897" width="30.5703125" style="20" customWidth="1"/>
    <col min="5898" max="6148" width="8.85546875" style="20"/>
    <col min="6149" max="6149" width="30.5703125" style="20" customWidth="1"/>
    <col min="6150" max="6152" width="8.85546875" style="20"/>
    <col min="6153" max="6153" width="30.5703125" style="20" customWidth="1"/>
    <col min="6154" max="6404" width="8.85546875" style="20"/>
    <col min="6405" max="6405" width="30.5703125" style="20" customWidth="1"/>
    <col min="6406" max="6408" width="8.85546875" style="20"/>
    <col min="6409" max="6409" width="30.5703125" style="20" customWidth="1"/>
    <col min="6410" max="6660" width="8.85546875" style="20"/>
    <col min="6661" max="6661" width="30.5703125" style="20" customWidth="1"/>
    <col min="6662" max="6664" width="8.85546875" style="20"/>
    <col min="6665" max="6665" width="30.5703125" style="20" customWidth="1"/>
    <col min="6666" max="6916" width="8.85546875" style="20"/>
    <col min="6917" max="6917" width="30.5703125" style="20" customWidth="1"/>
    <col min="6918" max="6920" width="8.85546875" style="20"/>
    <col min="6921" max="6921" width="30.5703125" style="20" customWidth="1"/>
    <col min="6922" max="7172" width="8.85546875" style="20"/>
    <col min="7173" max="7173" width="30.5703125" style="20" customWidth="1"/>
    <col min="7174" max="7176" width="8.85546875" style="20"/>
    <col min="7177" max="7177" width="30.5703125" style="20" customWidth="1"/>
    <col min="7178" max="7428" width="8.85546875" style="20"/>
    <col min="7429" max="7429" width="30.5703125" style="20" customWidth="1"/>
    <col min="7430" max="7432" width="8.85546875" style="20"/>
    <col min="7433" max="7433" width="30.5703125" style="20" customWidth="1"/>
    <col min="7434" max="7684" width="8.85546875" style="20"/>
    <col min="7685" max="7685" width="30.5703125" style="20" customWidth="1"/>
    <col min="7686" max="7688" width="8.85546875" style="20"/>
    <col min="7689" max="7689" width="30.5703125" style="20" customWidth="1"/>
    <col min="7690" max="7940" width="8.85546875" style="20"/>
    <col min="7941" max="7941" width="30.5703125" style="20" customWidth="1"/>
    <col min="7942" max="7944" width="8.85546875" style="20"/>
    <col min="7945" max="7945" width="30.5703125" style="20" customWidth="1"/>
    <col min="7946" max="8196" width="8.85546875" style="20"/>
    <col min="8197" max="8197" width="30.5703125" style="20" customWidth="1"/>
    <col min="8198" max="8200" width="8.85546875" style="20"/>
    <col min="8201" max="8201" width="30.5703125" style="20" customWidth="1"/>
    <col min="8202" max="8452" width="8.85546875" style="20"/>
    <col min="8453" max="8453" width="30.5703125" style="20" customWidth="1"/>
    <col min="8454" max="8456" width="8.85546875" style="20"/>
    <col min="8457" max="8457" width="30.5703125" style="20" customWidth="1"/>
    <col min="8458" max="8708" width="8.85546875" style="20"/>
    <col min="8709" max="8709" width="30.5703125" style="20" customWidth="1"/>
    <col min="8710" max="8712" width="8.85546875" style="20"/>
    <col min="8713" max="8713" width="30.5703125" style="20" customWidth="1"/>
    <col min="8714" max="8964" width="8.85546875" style="20"/>
    <col min="8965" max="8965" width="30.5703125" style="20" customWidth="1"/>
    <col min="8966" max="8968" width="8.85546875" style="20"/>
    <col min="8969" max="8969" width="30.5703125" style="20" customWidth="1"/>
    <col min="8970" max="9220" width="8.85546875" style="20"/>
    <col min="9221" max="9221" width="30.5703125" style="20" customWidth="1"/>
    <col min="9222" max="9224" width="8.85546875" style="20"/>
    <col min="9225" max="9225" width="30.5703125" style="20" customWidth="1"/>
    <col min="9226" max="9476" width="8.85546875" style="20"/>
    <col min="9477" max="9477" width="30.5703125" style="20" customWidth="1"/>
    <col min="9478" max="9480" width="8.85546875" style="20"/>
    <col min="9481" max="9481" width="30.5703125" style="20" customWidth="1"/>
    <col min="9482" max="9732" width="8.85546875" style="20"/>
    <col min="9733" max="9733" width="30.5703125" style="20" customWidth="1"/>
    <col min="9734" max="9736" width="8.85546875" style="20"/>
    <col min="9737" max="9737" width="30.5703125" style="20" customWidth="1"/>
    <col min="9738" max="9988" width="8.85546875" style="20"/>
    <col min="9989" max="9989" width="30.5703125" style="20" customWidth="1"/>
    <col min="9990" max="9992" width="8.85546875" style="20"/>
    <col min="9993" max="9993" width="30.5703125" style="20" customWidth="1"/>
    <col min="9994" max="10244" width="8.85546875" style="20"/>
    <col min="10245" max="10245" width="30.5703125" style="20" customWidth="1"/>
    <col min="10246" max="10248" width="8.85546875" style="20"/>
    <col min="10249" max="10249" width="30.5703125" style="20" customWidth="1"/>
    <col min="10250" max="10500" width="8.85546875" style="20"/>
    <col min="10501" max="10501" width="30.5703125" style="20" customWidth="1"/>
    <col min="10502" max="10504" width="8.85546875" style="20"/>
    <col min="10505" max="10505" width="30.5703125" style="20" customWidth="1"/>
    <col min="10506" max="10756" width="8.85546875" style="20"/>
    <col min="10757" max="10757" width="30.5703125" style="20" customWidth="1"/>
    <col min="10758" max="10760" width="8.85546875" style="20"/>
    <col min="10761" max="10761" width="30.5703125" style="20" customWidth="1"/>
    <col min="10762" max="11012" width="8.85546875" style="20"/>
    <col min="11013" max="11013" width="30.5703125" style="20" customWidth="1"/>
    <col min="11014" max="11016" width="8.85546875" style="20"/>
    <col min="11017" max="11017" width="30.5703125" style="20" customWidth="1"/>
    <col min="11018" max="11268" width="8.85546875" style="20"/>
    <col min="11269" max="11269" width="30.5703125" style="20" customWidth="1"/>
    <col min="11270" max="11272" width="8.85546875" style="20"/>
    <col min="11273" max="11273" width="30.5703125" style="20" customWidth="1"/>
    <col min="11274" max="11524" width="8.85546875" style="20"/>
    <col min="11525" max="11525" width="30.5703125" style="20" customWidth="1"/>
    <col min="11526" max="11528" width="8.85546875" style="20"/>
    <col min="11529" max="11529" width="30.5703125" style="20" customWidth="1"/>
    <col min="11530" max="11780" width="8.85546875" style="20"/>
    <col min="11781" max="11781" width="30.5703125" style="20" customWidth="1"/>
    <col min="11782" max="11784" width="8.85546875" style="20"/>
    <col min="11785" max="11785" width="30.5703125" style="20" customWidth="1"/>
    <col min="11786" max="12036" width="8.85546875" style="20"/>
    <col min="12037" max="12037" width="30.5703125" style="20" customWidth="1"/>
    <col min="12038" max="12040" width="8.85546875" style="20"/>
    <col min="12041" max="12041" width="30.5703125" style="20" customWidth="1"/>
    <col min="12042" max="12292" width="8.85546875" style="20"/>
    <col min="12293" max="12293" width="30.5703125" style="20" customWidth="1"/>
    <col min="12294" max="12296" width="8.85546875" style="20"/>
    <col min="12297" max="12297" width="30.5703125" style="20" customWidth="1"/>
    <col min="12298" max="12548" width="8.85546875" style="20"/>
    <col min="12549" max="12549" width="30.5703125" style="20" customWidth="1"/>
    <col min="12550" max="12552" width="8.85546875" style="20"/>
    <col min="12553" max="12553" width="30.5703125" style="20" customWidth="1"/>
    <col min="12554" max="12804" width="8.85546875" style="20"/>
    <col min="12805" max="12805" width="30.5703125" style="20" customWidth="1"/>
    <col min="12806" max="12808" width="8.85546875" style="20"/>
    <col min="12809" max="12809" width="30.5703125" style="20" customWidth="1"/>
    <col min="12810" max="13060" width="8.85546875" style="20"/>
    <col min="13061" max="13061" width="30.5703125" style="20" customWidth="1"/>
    <col min="13062" max="13064" width="8.85546875" style="20"/>
    <col min="13065" max="13065" width="30.5703125" style="20" customWidth="1"/>
    <col min="13066" max="13316" width="8.85546875" style="20"/>
    <col min="13317" max="13317" width="30.5703125" style="20" customWidth="1"/>
    <col min="13318" max="13320" width="8.85546875" style="20"/>
    <col min="13321" max="13321" width="30.5703125" style="20" customWidth="1"/>
    <col min="13322" max="13572" width="8.85546875" style="20"/>
    <col min="13573" max="13573" width="30.5703125" style="20" customWidth="1"/>
    <col min="13574" max="13576" width="8.85546875" style="20"/>
    <col min="13577" max="13577" width="30.5703125" style="20" customWidth="1"/>
    <col min="13578" max="13828" width="8.85546875" style="20"/>
    <col min="13829" max="13829" width="30.5703125" style="20" customWidth="1"/>
    <col min="13830" max="13832" width="8.85546875" style="20"/>
    <col min="13833" max="13833" width="30.5703125" style="20" customWidth="1"/>
    <col min="13834" max="14084" width="8.85546875" style="20"/>
    <col min="14085" max="14085" width="30.5703125" style="20" customWidth="1"/>
    <col min="14086" max="14088" width="8.85546875" style="20"/>
    <col min="14089" max="14089" width="30.5703125" style="20" customWidth="1"/>
    <col min="14090" max="14340" width="8.85546875" style="20"/>
    <col min="14341" max="14341" width="30.5703125" style="20" customWidth="1"/>
    <col min="14342" max="14344" width="8.85546875" style="20"/>
    <col min="14345" max="14345" width="30.5703125" style="20" customWidth="1"/>
    <col min="14346" max="14596" width="8.85546875" style="20"/>
    <col min="14597" max="14597" width="30.5703125" style="20" customWidth="1"/>
    <col min="14598" max="14600" width="8.85546875" style="20"/>
    <col min="14601" max="14601" width="30.5703125" style="20" customWidth="1"/>
    <col min="14602" max="14852" width="8.85546875" style="20"/>
    <col min="14853" max="14853" width="30.5703125" style="20" customWidth="1"/>
    <col min="14854" max="14856" width="8.85546875" style="20"/>
    <col min="14857" max="14857" width="30.5703125" style="20" customWidth="1"/>
    <col min="14858" max="15108" width="8.85546875" style="20"/>
    <col min="15109" max="15109" width="30.5703125" style="20" customWidth="1"/>
    <col min="15110" max="15112" width="8.85546875" style="20"/>
    <col min="15113" max="15113" width="30.5703125" style="20" customWidth="1"/>
    <col min="15114" max="15364" width="8.85546875" style="20"/>
    <col min="15365" max="15365" width="30.5703125" style="20" customWidth="1"/>
    <col min="15366" max="15368" width="8.85546875" style="20"/>
    <col min="15369" max="15369" width="30.5703125" style="20" customWidth="1"/>
    <col min="15370" max="15620" width="8.85546875" style="20"/>
    <col min="15621" max="15621" width="30.5703125" style="20" customWidth="1"/>
    <col min="15622" max="15624" width="8.85546875" style="20"/>
    <col min="15625" max="15625" width="30.5703125" style="20" customWidth="1"/>
    <col min="15626" max="15876" width="8.85546875" style="20"/>
    <col min="15877" max="15877" width="30.5703125" style="20" customWidth="1"/>
    <col min="15878" max="15880" width="8.85546875" style="20"/>
    <col min="15881" max="15881" width="30.5703125" style="20" customWidth="1"/>
    <col min="15882" max="16132" width="8.85546875" style="20"/>
    <col min="16133" max="16133" width="30.5703125" style="20" customWidth="1"/>
    <col min="16134" max="16136" width="8.85546875" style="20"/>
    <col min="16137" max="16137" width="30.5703125" style="20" customWidth="1"/>
    <col min="16138" max="16384" width="8.85546875" style="20"/>
  </cols>
  <sheetData>
    <row r="1" spans="1:25" s="17" customFormat="1" ht="21" x14ac:dyDescent="0.35">
      <c r="A1" s="17" t="s">
        <v>86</v>
      </c>
      <c r="B1" s="18" t="s">
        <v>87</v>
      </c>
      <c r="E1" s="19"/>
      <c r="J1" s="19"/>
      <c r="P1" s="19"/>
      <c r="Q1" s="19"/>
      <c r="R1" s="19"/>
      <c r="S1" s="19"/>
      <c r="T1" s="19"/>
      <c r="U1" s="19"/>
      <c r="V1" s="19"/>
      <c r="W1" s="19"/>
      <c r="X1" s="19"/>
      <c r="Y1" s="19"/>
    </row>
    <row r="2" spans="1:25" x14ac:dyDescent="0.25">
      <c r="A2" s="20"/>
      <c r="B2" s="20" t="s">
        <v>88</v>
      </c>
      <c r="D2" s="20"/>
      <c r="F2" s="20"/>
      <c r="I2" s="20"/>
      <c r="K2" s="20"/>
      <c r="N2" s="20"/>
    </row>
    <row r="3" spans="1:25" x14ac:dyDescent="0.25">
      <c r="A3" s="20"/>
      <c r="B3" s="20" t="s">
        <v>89</v>
      </c>
      <c r="D3" s="20"/>
      <c r="F3" s="20"/>
      <c r="I3" s="20"/>
      <c r="K3" s="20"/>
      <c r="N3" s="20"/>
    </row>
    <row r="4" spans="1:25" s="21" customFormat="1" x14ac:dyDescent="0.25">
      <c r="A4" s="22"/>
      <c r="B4" s="21" t="s">
        <v>90</v>
      </c>
      <c r="D4" s="22"/>
      <c r="F4" s="22"/>
      <c r="I4" s="22"/>
      <c r="K4" s="22"/>
      <c r="N4" s="22"/>
    </row>
    <row r="5" spans="1:25" s="22" customFormat="1" ht="2.25" customHeight="1" x14ac:dyDescent="0.25">
      <c r="A5" s="23"/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4"/>
      <c r="Q5" s="25"/>
    </row>
    <row r="6" spans="1:25" ht="15.75" thickBot="1" x14ac:dyDescent="0.3"/>
    <row r="7" spans="1:25" x14ac:dyDescent="0.25">
      <c r="B7" s="162" t="s">
        <v>91</v>
      </c>
      <c r="C7" s="163"/>
      <c r="E7" s="27"/>
      <c r="G7" s="162" t="s">
        <v>92</v>
      </c>
      <c r="H7" s="163"/>
      <c r="J7" s="27"/>
      <c r="L7" s="158" t="s">
        <v>93</v>
      </c>
      <c r="M7" s="159"/>
    </row>
    <row r="8" spans="1:25" x14ac:dyDescent="0.25">
      <c r="B8" s="28"/>
      <c r="C8" s="29"/>
      <c r="E8" s="27"/>
      <c r="G8" s="28"/>
      <c r="H8" s="29"/>
      <c r="J8" s="27"/>
      <c r="L8" s="30"/>
      <c r="M8" s="31"/>
    </row>
    <row r="9" spans="1:25" x14ac:dyDescent="0.25">
      <c r="B9" s="160" t="s">
        <v>30</v>
      </c>
      <c r="C9" s="161"/>
      <c r="E9" s="27"/>
      <c r="G9" s="160" t="s">
        <v>30</v>
      </c>
      <c r="H9" s="161"/>
      <c r="J9" s="27"/>
      <c r="L9" s="160" t="s">
        <v>30</v>
      </c>
      <c r="M9" s="161"/>
    </row>
    <row r="10" spans="1:25" x14ac:dyDescent="0.25">
      <c r="B10" s="32" t="s">
        <v>94</v>
      </c>
      <c r="C10" s="33"/>
      <c r="E10" s="34"/>
      <c r="G10" s="32" t="s">
        <v>95</v>
      </c>
      <c r="H10" s="33"/>
      <c r="J10" s="34"/>
      <c r="L10" s="32" t="s">
        <v>96</v>
      </c>
      <c r="M10" s="33"/>
    </row>
    <row r="11" spans="1:25" x14ac:dyDescent="0.25">
      <c r="B11" s="32" t="s">
        <v>97</v>
      </c>
      <c r="C11" s="33"/>
      <c r="E11" s="34"/>
      <c r="G11" s="32" t="s">
        <v>97</v>
      </c>
      <c r="H11" s="33"/>
      <c r="J11" s="34"/>
      <c r="L11" s="32" t="s">
        <v>98</v>
      </c>
      <c r="M11" s="33"/>
    </row>
    <row r="12" spans="1:25" x14ac:dyDescent="0.25">
      <c r="B12" s="32" t="s">
        <v>96</v>
      </c>
      <c r="C12" s="33"/>
      <c r="E12" s="34"/>
      <c r="G12" s="32" t="s">
        <v>96</v>
      </c>
      <c r="H12" s="33"/>
      <c r="J12" s="34"/>
      <c r="L12" s="32" t="s">
        <v>99</v>
      </c>
      <c r="M12" s="35"/>
    </row>
    <row r="13" spans="1:25" x14ac:dyDescent="0.25">
      <c r="B13" s="32" t="s">
        <v>99</v>
      </c>
      <c r="C13" s="36"/>
      <c r="E13" s="37"/>
      <c r="G13" s="32" t="s">
        <v>99</v>
      </c>
      <c r="H13" s="36"/>
      <c r="J13" s="37"/>
      <c r="L13" s="32"/>
      <c r="M13" s="38"/>
    </row>
    <row r="14" spans="1:25" x14ac:dyDescent="0.25">
      <c r="B14" s="39"/>
      <c r="C14" s="40"/>
      <c r="E14" s="37"/>
      <c r="G14" s="39"/>
      <c r="H14" s="40"/>
      <c r="J14" s="37"/>
      <c r="L14" s="32"/>
      <c r="M14" s="41"/>
    </row>
    <row r="15" spans="1:25" x14ac:dyDescent="0.25">
      <c r="B15" s="160" t="s">
        <v>100</v>
      </c>
      <c r="C15" s="161"/>
      <c r="E15" s="27"/>
      <c r="G15" s="160" t="s">
        <v>100</v>
      </c>
      <c r="H15" s="161"/>
      <c r="J15" s="27"/>
      <c r="L15" s="156" t="s">
        <v>100</v>
      </c>
      <c r="M15" s="157"/>
    </row>
    <row r="16" spans="1:25" x14ac:dyDescent="0.25">
      <c r="A16" s="22"/>
      <c r="B16" s="32" t="s">
        <v>101</v>
      </c>
      <c r="C16" s="42" t="e">
        <f>C10/SQRT(C12)</f>
        <v>#DIV/0!</v>
      </c>
      <c r="D16" s="22"/>
      <c r="E16" s="43" t="s">
        <v>102</v>
      </c>
      <c r="F16" s="22"/>
      <c r="G16" s="32" t="s">
        <v>101</v>
      </c>
      <c r="H16" s="42" t="e">
        <f>H10/SQRT(H12)</f>
        <v>#DIV/0!</v>
      </c>
      <c r="I16" s="22"/>
      <c r="J16" s="43" t="s">
        <v>103</v>
      </c>
      <c r="K16" s="22"/>
      <c r="L16" s="32" t="s">
        <v>104</v>
      </c>
      <c r="M16" s="44" t="e">
        <f>M11/M10</f>
        <v>#DIV/0!</v>
      </c>
      <c r="N16" s="22"/>
      <c r="O16" s="45" t="s">
        <v>105</v>
      </c>
    </row>
    <row r="17" spans="1:15" s="21" customFormat="1" x14ac:dyDescent="0.25">
      <c r="A17" s="22"/>
      <c r="B17" s="32"/>
      <c r="C17" s="41"/>
      <c r="D17" s="22"/>
      <c r="E17" s="24"/>
      <c r="F17" s="22"/>
      <c r="G17" s="32" t="s">
        <v>106</v>
      </c>
      <c r="H17" s="41">
        <f>H12-1</f>
        <v>-1</v>
      </c>
      <c r="I17" s="22"/>
      <c r="J17" s="46" t="s">
        <v>107</v>
      </c>
      <c r="K17" s="22"/>
      <c r="L17" s="32" t="s">
        <v>108</v>
      </c>
      <c r="M17" s="47">
        <f>NORMSINV(1-(1-M12)/2)</f>
        <v>0</v>
      </c>
      <c r="N17" s="22"/>
      <c r="O17" s="48" t="s">
        <v>109</v>
      </c>
    </row>
    <row r="18" spans="1:15" s="21" customFormat="1" x14ac:dyDescent="0.25">
      <c r="A18" s="26"/>
      <c r="B18" s="32" t="s">
        <v>108</v>
      </c>
      <c r="C18" s="47">
        <f>NORMSINV(1-(1-C13)/2)</f>
        <v>0</v>
      </c>
      <c r="D18" s="26"/>
      <c r="E18" s="49" t="s">
        <v>110</v>
      </c>
      <c r="F18" s="26"/>
      <c r="G18" s="50" t="s">
        <v>111</v>
      </c>
      <c r="H18" s="42" t="e">
        <f>TINV(1-H13,H17)</f>
        <v>#NUM!</v>
      </c>
      <c r="I18" s="26"/>
      <c r="J18" s="43" t="s">
        <v>112</v>
      </c>
      <c r="K18" s="26"/>
      <c r="L18" s="32" t="s">
        <v>113</v>
      </c>
      <c r="M18" s="42" t="e">
        <f>SQRT(M16*(1-M16)/M10)</f>
        <v>#DIV/0!</v>
      </c>
      <c r="N18" s="26"/>
      <c r="O18" s="45" t="s">
        <v>114</v>
      </c>
    </row>
    <row r="19" spans="1:15" s="21" customFormat="1" x14ac:dyDescent="0.25">
      <c r="A19" s="26"/>
      <c r="B19" s="32" t="s">
        <v>115</v>
      </c>
      <c r="C19" s="42" t="e">
        <f>ABS(C18*C16)</f>
        <v>#DIV/0!</v>
      </c>
      <c r="D19" s="26"/>
      <c r="E19" s="43" t="s">
        <v>116</v>
      </c>
      <c r="F19" s="26"/>
      <c r="G19" s="32" t="s">
        <v>115</v>
      </c>
      <c r="H19" s="42" t="e">
        <f>ABS(H18*H16)</f>
        <v>#NUM!</v>
      </c>
      <c r="I19" s="26"/>
      <c r="J19" s="43" t="s">
        <v>117</v>
      </c>
      <c r="K19" s="26"/>
      <c r="L19" s="32" t="s">
        <v>115</v>
      </c>
      <c r="M19" s="42" t="e">
        <f>ABS(M17*M18)</f>
        <v>#DIV/0!</v>
      </c>
      <c r="N19" s="26"/>
      <c r="O19" s="45" t="s">
        <v>118</v>
      </c>
    </row>
    <row r="20" spans="1:15" s="21" customFormat="1" x14ac:dyDescent="0.25">
      <c r="A20" s="26"/>
      <c r="B20" s="51"/>
      <c r="C20" s="52"/>
      <c r="D20" s="26"/>
      <c r="E20" s="24"/>
      <c r="F20" s="26"/>
      <c r="G20" s="51"/>
      <c r="H20" s="52"/>
      <c r="I20" s="26"/>
      <c r="J20" s="24"/>
      <c r="K20" s="26"/>
      <c r="L20" s="32"/>
      <c r="M20" s="41"/>
      <c r="N20" s="26"/>
      <c r="O20" s="20"/>
    </row>
    <row r="21" spans="1:15" s="21" customFormat="1" x14ac:dyDescent="0.25">
      <c r="A21" s="26"/>
      <c r="B21" s="160" t="s">
        <v>119</v>
      </c>
      <c r="C21" s="161"/>
      <c r="D21" s="26"/>
      <c r="E21" s="27"/>
      <c r="F21" s="26"/>
      <c r="G21" s="160" t="s">
        <v>119</v>
      </c>
      <c r="H21" s="161"/>
      <c r="I21" s="26"/>
      <c r="J21" s="27"/>
      <c r="K21" s="26"/>
      <c r="L21" s="156" t="s">
        <v>119</v>
      </c>
      <c r="M21" s="157"/>
      <c r="N21" s="26"/>
      <c r="O21" s="20"/>
    </row>
    <row r="22" spans="1:15" s="21" customFormat="1" x14ac:dyDescent="0.25">
      <c r="A22" s="26"/>
      <c r="B22" s="32" t="s">
        <v>120</v>
      </c>
      <c r="C22" s="53" t="e">
        <f>C11-C19</f>
        <v>#DIV/0!</v>
      </c>
      <c r="D22" s="26"/>
      <c r="E22" s="54" t="s">
        <v>121</v>
      </c>
      <c r="F22" s="26"/>
      <c r="G22" s="32" t="s">
        <v>120</v>
      </c>
      <c r="H22" s="53" t="e">
        <f>H11-H19</f>
        <v>#NUM!</v>
      </c>
      <c r="I22" s="26"/>
      <c r="J22" s="54" t="s">
        <v>122</v>
      </c>
      <c r="K22" s="26"/>
      <c r="L22" s="32" t="s">
        <v>120</v>
      </c>
      <c r="M22" s="55" t="e">
        <f>M16-M19</f>
        <v>#DIV/0!</v>
      </c>
      <c r="N22" s="26"/>
      <c r="O22" s="45" t="s">
        <v>123</v>
      </c>
    </row>
    <row r="23" spans="1:15" s="21" customFormat="1" ht="15.75" thickBot="1" x14ac:dyDescent="0.3">
      <c r="A23" s="26"/>
      <c r="B23" s="56" t="s">
        <v>124</v>
      </c>
      <c r="C23" s="57" t="e">
        <f>C11+C19</f>
        <v>#DIV/0!</v>
      </c>
      <c r="D23" s="26"/>
      <c r="E23" s="54" t="s">
        <v>125</v>
      </c>
      <c r="F23" s="26"/>
      <c r="G23" s="56" t="s">
        <v>124</v>
      </c>
      <c r="H23" s="57" t="e">
        <f>H11+H19</f>
        <v>#NUM!</v>
      </c>
      <c r="I23" s="26"/>
      <c r="J23" s="54" t="s">
        <v>126</v>
      </c>
      <c r="K23" s="26"/>
      <c r="L23" s="56" t="s">
        <v>124</v>
      </c>
      <c r="M23" s="58" t="e">
        <f>M16+M19</f>
        <v>#DIV/0!</v>
      </c>
      <c r="N23" s="26"/>
      <c r="O23" s="45" t="s">
        <v>127</v>
      </c>
    </row>
    <row r="24" spans="1:15" s="21" customFormat="1" x14ac:dyDescent="0.25">
      <c r="A24" s="22"/>
      <c r="B24" s="20"/>
      <c r="C24" s="20"/>
      <c r="D24" s="22"/>
      <c r="F24" s="22"/>
      <c r="G24" s="20"/>
      <c r="H24" s="20"/>
      <c r="I24" s="22"/>
      <c r="K24" s="22"/>
      <c r="L24" s="20"/>
      <c r="M24" s="20"/>
      <c r="N24" s="22"/>
      <c r="O24" s="20"/>
    </row>
    <row r="25" spans="1:15" s="21" customFormat="1" x14ac:dyDescent="0.25">
      <c r="A25" s="22"/>
      <c r="B25" s="20"/>
      <c r="C25" s="20"/>
      <c r="D25" s="22"/>
      <c r="F25" s="22"/>
      <c r="G25" s="20"/>
      <c r="H25" s="20"/>
      <c r="I25" s="22"/>
      <c r="K25" s="22"/>
      <c r="L25" s="20"/>
      <c r="M25" s="20"/>
      <c r="N25" s="22"/>
      <c r="O25" s="20"/>
    </row>
    <row r="26" spans="1:15" s="21" customFormat="1" x14ac:dyDescent="0.25">
      <c r="A26" s="22"/>
      <c r="B26" s="20"/>
      <c r="C26" s="20"/>
      <c r="D26" s="22"/>
      <c r="F26" s="22"/>
      <c r="G26" s="20"/>
      <c r="H26" s="20"/>
      <c r="I26" s="22"/>
      <c r="K26" s="22"/>
      <c r="L26" s="20"/>
      <c r="M26" s="20"/>
      <c r="N26" s="22"/>
      <c r="O26" s="20"/>
    </row>
  </sheetData>
  <mergeCells count="12">
    <mergeCell ref="B7:C7"/>
    <mergeCell ref="G7:H7"/>
    <mergeCell ref="L7:M7"/>
    <mergeCell ref="B9:C9"/>
    <mergeCell ref="G9:H9"/>
    <mergeCell ref="L9:M9"/>
    <mergeCell ref="B15:C15"/>
    <mergeCell ref="G15:H15"/>
    <mergeCell ref="L15:M15"/>
    <mergeCell ref="B21:C21"/>
    <mergeCell ref="G21:H21"/>
    <mergeCell ref="L21:M21"/>
  </mergeCells>
  <printOptions headings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Header>&amp;A</oddHeader>
    <oddFooter>&amp;Z&amp;F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22</vt:i4>
      </vt:variant>
    </vt:vector>
  </HeadingPairs>
  <TitlesOfParts>
    <vt:vector size="33" baseType="lpstr">
      <vt:lpstr>Variables</vt:lpstr>
      <vt:lpstr>Data</vt:lpstr>
      <vt:lpstr>Q1</vt:lpstr>
      <vt:lpstr>Q2</vt:lpstr>
      <vt:lpstr>Q3</vt:lpstr>
      <vt:lpstr>Q4</vt:lpstr>
      <vt:lpstr>Q5</vt:lpstr>
      <vt:lpstr>Q6</vt:lpstr>
      <vt:lpstr>CI - Template</vt:lpstr>
      <vt:lpstr>HT - Template</vt:lpstr>
      <vt:lpstr>SS - Template</vt:lpstr>
      <vt:lpstr>Age</vt:lpstr>
      <vt:lpstr>Calls</vt:lpstr>
      <vt:lpstr>Data</vt:lpstr>
      <vt:lpstr>EntertainmentContent</vt:lpstr>
      <vt:lpstr>Gender</vt:lpstr>
      <vt:lpstr>geoTribe</vt:lpstr>
      <vt:lpstr>Income</vt:lpstr>
      <vt:lpstr>MMS</vt:lpstr>
      <vt:lpstr>MonthlyBill</vt:lpstr>
      <vt:lpstr>MonthlyCap</vt:lpstr>
      <vt:lpstr>MonthlySocialNet</vt:lpstr>
      <vt:lpstr>OnLinePurchase</vt:lpstr>
      <vt:lpstr>OwnsTablet</vt:lpstr>
      <vt:lpstr>PercentForWork</vt:lpstr>
      <vt:lpstr>PostPaid</vt:lpstr>
      <vt:lpstr>'CI - Template'!Print_Area</vt:lpstr>
      <vt:lpstr>SatisfactionWithPlan</vt:lpstr>
      <vt:lpstr>SatisfactionWithProvider</vt:lpstr>
      <vt:lpstr>SMS</vt:lpstr>
      <vt:lpstr>SocialNetworking</vt:lpstr>
      <vt:lpstr>State</vt:lpstr>
      <vt:lpstr>UsedForPayment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Shantanu Gupta</dc:creator>
  <cp:lastModifiedBy>Shantanu</cp:lastModifiedBy>
  <dcterms:created xsi:type="dcterms:W3CDTF">2018-04-22T23:45:40Z</dcterms:created>
  <dcterms:modified xsi:type="dcterms:W3CDTF">2018-05-13T16:23:40Z</dcterms:modified>
</cp:coreProperties>
</file>