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png" ContentType="image/png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Data2" sheetId="3" r:id="rId1"/>
    <sheet name="story" sheetId="4" r:id="rId2"/>
  </sheets>
  <definedNames>
    <definedName name="Column_Line_Metric1">INDIRECT(Data2!$N$19)</definedName>
    <definedName name="Column_Metric">INDIRECT(#REF!)</definedName>
    <definedName name="Data_label">INDIRECT(#REF!)</definedName>
    <definedName name="Data_label1">INDIRECT(Data2!$O$19)</definedName>
    <definedName name="Line_Metric">INDIRECT(#REF!)</definedName>
    <definedName name="Line_Metric1">INDIRECT(Data2!$M$19)</definedName>
    <definedName name="Metric_for_Quarter">INDIRECT(#REF!)</definedName>
    <definedName name="Metric_for_Quarter1">INDIRECT(Data2!$N$16)</definedName>
    <definedName name="Month">INDIRECT(#REF!)</definedName>
    <definedName name="Month_Range">INDIRECT(Data2!$L$19)</definedName>
    <definedName name="Quarter">INDIRECT(#REF!)</definedName>
    <definedName name="Quarter1">INDIRECT(Data2!$M$16)</definedName>
  </definedNames>
  <calcPr calcId="124519"/>
</workbook>
</file>

<file path=xl/calcChain.xml><?xml version="1.0" encoding="utf-8"?>
<calcChain xmlns="http://schemas.openxmlformats.org/spreadsheetml/2006/main">
  <c r="S27" i="3"/>
  <c r="R27"/>
  <c r="Q27"/>
  <c r="P27"/>
  <c r="O27"/>
  <c r="N27"/>
  <c r="M27"/>
  <c r="N26"/>
  <c r="O26"/>
  <c r="P26"/>
  <c r="Q26"/>
  <c r="R26"/>
  <c r="S26"/>
  <c r="M26"/>
  <c r="D33"/>
  <c r="E33"/>
  <c r="F33"/>
  <c r="G33"/>
  <c r="H33"/>
  <c r="I33"/>
  <c r="D34"/>
  <c r="E34"/>
  <c r="F34"/>
  <c r="G34"/>
  <c r="H34"/>
  <c r="I34"/>
  <c r="D35"/>
  <c r="E35"/>
  <c r="F35"/>
  <c r="G35"/>
  <c r="H35"/>
  <c r="I35"/>
  <c r="D36"/>
  <c r="E36"/>
  <c r="F36"/>
  <c r="G36"/>
  <c r="H36"/>
  <c r="I36"/>
  <c r="D37"/>
  <c r="E37"/>
  <c r="F37"/>
  <c r="G37"/>
  <c r="H37"/>
  <c r="I37"/>
  <c r="D38"/>
  <c r="E38"/>
  <c r="F38"/>
  <c r="G38"/>
  <c r="H38"/>
  <c r="I38"/>
  <c r="D39"/>
  <c r="E39"/>
  <c r="F39"/>
  <c r="G39"/>
  <c r="H39"/>
  <c r="I39"/>
  <c r="D40"/>
  <c r="E40"/>
  <c r="F40"/>
  <c r="G40"/>
  <c r="H40"/>
  <c r="I40"/>
  <c r="D41"/>
  <c r="E41"/>
  <c r="F41"/>
  <c r="G41"/>
  <c r="H41"/>
  <c r="I41"/>
  <c r="D42"/>
  <c r="E42"/>
  <c r="F42"/>
  <c r="G42"/>
  <c r="H42"/>
  <c r="I42"/>
  <c r="D43"/>
  <c r="E43"/>
  <c r="F43"/>
  <c r="G43"/>
  <c r="H43"/>
  <c r="I43"/>
  <c r="D44"/>
  <c r="E44"/>
  <c r="F44"/>
  <c r="G44"/>
  <c r="H44"/>
  <c r="I44"/>
  <c r="C34"/>
  <c r="C35"/>
  <c r="C36"/>
  <c r="C37"/>
  <c r="C38"/>
  <c r="C39"/>
  <c r="C40"/>
  <c r="C41"/>
  <c r="C42"/>
  <c r="C43"/>
  <c r="C44"/>
  <c r="C33"/>
  <c r="I19"/>
  <c r="I20"/>
  <c r="I21"/>
  <c r="I22"/>
  <c r="I23"/>
  <c r="I24"/>
  <c r="I25"/>
  <c r="I26"/>
  <c r="I27"/>
  <c r="I28"/>
  <c r="I29"/>
  <c r="H19"/>
  <c r="H20"/>
  <c r="H21"/>
  <c r="H22"/>
  <c r="H23"/>
  <c r="H24"/>
  <c r="H25"/>
  <c r="H26"/>
  <c r="H27"/>
  <c r="H28"/>
  <c r="H29"/>
  <c r="G19"/>
  <c r="G20"/>
  <c r="G21"/>
  <c r="G22"/>
  <c r="G23"/>
  <c r="G24"/>
  <c r="G25"/>
  <c r="G26"/>
  <c r="G27"/>
  <c r="G28"/>
  <c r="G29"/>
  <c r="F19"/>
  <c r="F20"/>
  <c r="F21"/>
  <c r="F22"/>
  <c r="F23"/>
  <c r="F24"/>
  <c r="F25"/>
  <c r="F26"/>
  <c r="F27"/>
  <c r="F28"/>
  <c r="F29"/>
  <c r="E19"/>
  <c r="E20"/>
  <c r="E21"/>
  <c r="E22"/>
  <c r="E23"/>
  <c r="E24"/>
  <c r="E25"/>
  <c r="E26"/>
  <c r="E27"/>
  <c r="E28"/>
  <c r="E29"/>
  <c r="D19"/>
  <c r="D20"/>
  <c r="D21"/>
  <c r="D22"/>
  <c r="D23"/>
  <c r="D24"/>
  <c r="D25"/>
  <c r="D26"/>
  <c r="D27"/>
  <c r="D28"/>
  <c r="D29"/>
  <c r="D18"/>
  <c r="E18"/>
  <c r="F18"/>
  <c r="G18"/>
  <c r="H18"/>
  <c r="I18"/>
  <c r="C19"/>
  <c r="C20"/>
  <c r="C21"/>
  <c r="C22"/>
  <c r="C23"/>
  <c r="C24"/>
  <c r="C25"/>
  <c r="C26"/>
  <c r="C27"/>
  <c r="C28"/>
  <c r="C29"/>
  <c r="C18"/>
  <c r="L1"/>
  <c r="N14" s="1"/>
  <c r="N16" s="1"/>
  <c r="T12"/>
  <c r="P12"/>
  <c r="S12" s="1"/>
  <c r="O12"/>
  <c r="N12"/>
  <c r="T11"/>
  <c r="P11"/>
  <c r="O11"/>
  <c r="N11"/>
  <c r="T10"/>
  <c r="P10"/>
  <c r="S10" s="1"/>
  <c r="O10"/>
  <c r="Q10" s="1"/>
  <c r="N10"/>
  <c r="R10" s="1"/>
  <c r="T9"/>
  <c r="T13" s="1"/>
  <c r="P9"/>
  <c r="S9" s="1"/>
  <c r="O9"/>
  <c r="N9"/>
  <c r="N13" s="1"/>
  <c r="I13"/>
  <c r="H13"/>
  <c r="F13"/>
  <c r="I12"/>
  <c r="H12"/>
  <c r="F12"/>
  <c r="I11"/>
  <c r="H11"/>
  <c r="F11"/>
  <c r="I10"/>
  <c r="H10"/>
  <c r="F10"/>
  <c r="I9"/>
  <c r="H9"/>
  <c r="F9"/>
  <c r="I8"/>
  <c r="H8"/>
  <c r="F8"/>
  <c r="I7"/>
  <c r="H7"/>
  <c r="F7"/>
  <c r="I6"/>
  <c r="H6"/>
  <c r="F6"/>
  <c r="I5"/>
  <c r="H5"/>
  <c r="F5"/>
  <c r="I4"/>
  <c r="H4"/>
  <c r="F4"/>
  <c r="I3"/>
  <c r="H3"/>
  <c r="F3"/>
  <c r="I2"/>
  <c r="H2"/>
  <c r="F2"/>
  <c r="L2" l="1"/>
  <c r="L5"/>
  <c r="R11"/>
  <c r="R12"/>
  <c r="Q9"/>
  <c r="S11"/>
  <c r="Q12"/>
  <c r="R13"/>
  <c r="P13"/>
  <c r="S13" s="1"/>
  <c r="Q11"/>
  <c r="O13"/>
  <c r="Q13" s="1"/>
  <c r="R9"/>
  <c r="M19" l="1"/>
  <c r="N19"/>
  <c r="O19"/>
</calcChain>
</file>

<file path=xl/sharedStrings.xml><?xml version="1.0" encoding="utf-8"?>
<sst xmlns="http://schemas.openxmlformats.org/spreadsheetml/2006/main" count="145" uniqueCount="36">
  <si>
    <t>Column</t>
  </si>
  <si>
    <t>Line</t>
  </si>
  <si>
    <t>Month</t>
  </si>
  <si>
    <t>Jan</t>
  </si>
  <si>
    <t>Quarter</t>
  </si>
  <si>
    <t>May</t>
  </si>
  <si>
    <t>Q1</t>
  </si>
  <si>
    <t>Q2</t>
  </si>
  <si>
    <t>Q3</t>
  </si>
  <si>
    <t>Q4</t>
  </si>
  <si>
    <t>Calls</t>
  </si>
  <si>
    <t>Sales</t>
  </si>
  <si>
    <t>Revenue</t>
  </si>
  <si>
    <t>Conversion</t>
  </si>
  <si>
    <t>AHT</t>
  </si>
  <si>
    <t>Total</t>
  </si>
  <si>
    <t>THT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</si>
  <si>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</si>
  <si>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</si>
  <si>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</si>
  <si>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</si>
  <si>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</si>
  <si>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</si>
  <si>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</si>
  <si>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</si>
  <si>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</si>
  <si>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</si>
  <si>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Rev. Per Sale</t>
  </si>
  <si>
    <t>Data2!M9:M12</t>
  </si>
  <si>
    <t>Quarter1</t>
  </si>
  <si>
    <t>Metric for Quarter1</t>
  </si>
  <si>
    <t>Data2!A2:A13</t>
  </si>
  <si>
    <t>Month Range</t>
  </si>
  <si>
    <t>Line Metric1</t>
  </si>
  <si>
    <t>Column Line Metric1</t>
  </si>
  <si>
    <t>Data label1</t>
  </si>
</sst>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&quot;$&quot;#,##0.00_);[Red]\(&quot;$&quot;#,##0.00\)"/>
    <numFmt numFmtId="168" formatCode="&quot;₹&quot;\ #,##0.00"/>
    <numFmt numFmtId="171" formatCode="&quot;₹&quot;\ #,##0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justify"/>
    </xf>
    <xf numFmtId="10" fontId="1" fillId="0" borderId="1" xfId="0" applyNumberFormat="1" applyFont="1" applyFill="1" applyBorder="1" applyAlignment="1">
      <alignment horizontal="center" vertical="justify"/>
    </xf>
    <xf numFmtId="0" fontId="2" fillId="2" borderId="1" xfId="0" applyFont="1" applyFill="1" applyBorder="1" applyAlignment="1">
      <alignment horizontal="center" vertical="justify"/>
    </xf>
    <xf numFmtId="0" fontId="1" fillId="0" borderId="1" xfId="0" applyNumberFormat="1" applyFont="1" applyFill="1" applyBorder="1" applyAlignment="1">
      <alignment horizontal="center" vertical="justify"/>
    </xf>
    <xf numFmtId="0" fontId="0" fillId="0" borderId="1" xfId="0" applyBorder="1"/>
    <xf numFmtId="0" fontId="1" fillId="0" borderId="0" xfId="0" applyFont="1" applyFill="1" applyBorder="1" applyAlignment="1">
      <alignment horizontal="center" vertical="justify"/>
    </xf>
    <xf numFmtId="0" fontId="2" fillId="2" borderId="0" xfId="0" applyFont="1" applyFill="1" applyBorder="1" applyAlignment="1">
      <alignment horizontal="center" vertical="justify"/>
    </xf>
    <xf numFmtId="165" fontId="1" fillId="0" borderId="1" xfId="0" applyNumberFormat="1" applyFont="1" applyFill="1" applyBorder="1" applyAlignment="1">
      <alignment horizontal="center" vertical="justify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justify"/>
    </xf>
    <xf numFmtId="0" fontId="1" fillId="0" borderId="3" xfId="0" applyNumberFormat="1" applyFont="1" applyFill="1" applyBorder="1" applyAlignment="1">
      <alignment horizontal="center" vertical="justify"/>
    </xf>
    <xf numFmtId="10" fontId="1" fillId="0" borderId="3" xfId="0" applyNumberFormat="1" applyFont="1" applyFill="1" applyBorder="1" applyAlignment="1">
      <alignment horizontal="center" vertical="justify"/>
    </xf>
    <xf numFmtId="165" fontId="1" fillId="0" borderId="3" xfId="0" applyNumberFormat="1" applyFont="1" applyFill="1" applyBorder="1" applyAlignment="1">
      <alignment horizontal="center" vertical="justify"/>
    </xf>
    <xf numFmtId="10" fontId="0" fillId="0" borderId="1" xfId="0" applyNumberFormat="1" applyBorder="1"/>
    <xf numFmtId="168" fontId="0" fillId="0" borderId="1" xfId="0" applyNumberFormat="1" applyBorder="1"/>
    <xf numFmtId="0" fontId="0" fillId="0" borderId="2" xfId="0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justify"/>
    </xf>
    <xf numFmtId="171" fontId="1" fillId="0" borderId="1" xfId="0" applyNumberFormat="1" applyFont="1" applyFill="1" applyBorder="1" applyAlignment="1">
      <alignment horizontal="center" vertical="justify"/>
    </xf>
    <xf numFmtId="171" fontId="1" fillId="0" borderId="3" xfId="0" applyNumberFormat="1" applyFont="1" applyFill="1" applyBorder="1" applyAlignment="1">
      <alignment horizontal="center" vertical="justify"/>
    </xf>
    <xf numFmtId="10" fontId="0" fillId="0" borderId="0" xfId="0" applyNumberFormat="1"/>
    <xf numFmtId="1" fontId="0" fillId="0" borderId="0" xfId="0" applyNumberFormat="1"/>
    <xf numFmtId="168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9.8769320501603964E-3"/>
          <c:y val="9.5238333304170239E-2"/>
          <c:w val="0.90123456790123457"/>
          <c:h val="0.36291771220905078"/>
        </c:manualLayout>
      </c:layout>
      <c:barChart>
        <c:barDir val="col"/>
        <c:grouping val="clustered"/>
        <c:ser>
          <c:idx val="0"/>
          <c:order val="0"/>
          <c:val>
            <c:numRef>
              <c:f>Data2!$C$2:$C$13</c:f>
              <c:numCache>
                <c:formatCode>General</c:formatCode>
                <c:ptCount val="12"/>
                <c:pt idx="0">
                  <c:v>3899</c:v>
                </c:pt>
                <c:pt idx="1">
                  <c:v>3286</c:v>
                </c:pt>
                <c:pt idx="2">
                  <c:v>3300</c:v>
                </c:pt>
                <c:pt idx="3">
                  <c:v>3351</c:v>
                </c:pt>
                <c:pt idx="4">
                  <c:v>4973</c:v>
                </c:pt>
                <c:pt idx="5">
                  <c:v>3120</c:v>
                </c:pt>
                <c:pt idx="6">
                  <c:v>3453</c:v>
                </c:pt>
                <c:pt idx="7">
                  <c:v>4102</c:v>
                </c:pt>
                <c:pt idx="8">
                  <c:v>3364</c:v>
                </c:pt>
                <c:pt idx="9">
                  <c:v>4794</c:v>
                </c:pt>
                <c:pt idx="10">
                  <c:v>4249</c:v>
                </c:pt>
                <c:pt idx="11">
                  <c:v>3280</c:v>
                </c:pt>
              </c:numCache>
            </c:numRef>
          </c:val>
        </c:ser>
        <c:axId val="76757248"/>
        <c:axId val="189182720"/>
      </c:barChart>
      <c:catAx>
        <c:axId val="76757248"/>
        <c:scaling>
          <c:orientation val="minMax"/>
        </c:scaling>
        <c:delete val="1"/>
        <c:axPos val="b"/>
        <c:numFmt formatCode="General" sourceLinked="1"/>
        <c:tickLblPos val="nextTo"/>
        <c:crossAx val="189182720"/>
        <c:crosses val="autoZero"/>
        <c:auto val="1"/>
        <c:lblAlgn val="ctr"/>
        <c:lblOffset val="100"/>
      </c:catAx>
      <c:valAx>
        <c:axId val="189182720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76757248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1"/>
          <c:order val="1"/>
          <c:tx>
            <c:strRef>
              <c:f>Data2!$N$18</c:f>
              <c:strCache>
                <c:ptCount val="1"/>
                <c:pt idx="0">
                  <c:v>Column Line Metric1</c:v>
                </c:pt>
              </c:strCache>
            </c:strRef>
          </c:tx>
          <c:cat>
            <c:strRef>
              <c:f>[0]!Month_Range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[0]!Column_Line_Metric1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axId val="191342848"/>
        <c:axId val="192024576"/>
      </c:barChart>
      <c:lineChart>
        <c:grouping val="stacked"/>
        <c:ser>
          <c:idx val="0"/>
          <c:order val="0"/>
          <c:tx>
            <c:strRef>
              <c:f>Data2!$M$18</c:f>
              <c:strCache>
                <c:ptCount val="1"/>
                <c:pt idx="0">
                  <c:v>Line Metric1</c:v>
                </c:pt>
              </c:strCache>
            </c:strRef>
          </c:tx>
          <c:spPr>
            <a:ln w="22225" cmpd="sng">
              <a:solidFill>
                <a:sysClr val="windowText" lastClr="000000"/>
              </a:solidFill>
            </a:ln>
          </c:spPr>
          <c:marker>
            <c:spPr>
              <a:gradFill>
                <a:gsLst>
                  <a:gs pos="0">
                    <a:schemeClr val="tx1"/>
                  </a:gs>
                  <a:gs pos="50000">
                    <a:srgbClr val="4472C4">
                      <a:tint val="44500"/>
                      <a:satMod val="160000"/>
                    </a:srgbClr>
                  </a:gs>
                  <a:gs pos="100000">
                    <a:srgbClr val="4472C4">
                      <a:tint val="23500"/>
                      <a:satMod val="160000"/>
                    </a:srgbClr>
                  </a:gs>
                </a:gsLst>
                <a:lin ang="5400000" scaled="0"/>
              </a:gradFill>
              <a:ln w="12700" cap="rnd" cmpd="sng">
                <a:solidFill>
                  <a:sysClr val="windowText" lastClr="000000"/>
                </a:solidFill>
              </a:ln>
            </c:spPr>
          </c:marker>
          <c:cat>
            <c:strRef>
              <c:f>[0]!Month_Range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[0]!Line_Metric1</c:f>
              <c:numCache>
                <c:formatCode>General</c:formatCode>
                <c:ptCount val="12"/>
                <c:pt idx="0">
                  <c:v>3899</c:v>
                </c:pt>
                <c:pt idx="1">
                  <c:v>3286</c:v>
                </c:pt>
                <c:pt idx="2">
                  <c:v>3300</c:v>
                </c:pt>
                <c:pt idx="3">
                  <c:v>3351</c:v>
                </c:pt>
                <c:pt idx="4">
                  <c:v>4973</c:v>
                </c:pt>
                <c:pt idx="5">
                  <c:v>3120</c:v>
                </c:pt>
                <c:pt idx="6">
                  <c:v>3453</c:v>
                </c:pt>
                <c:pt idx="7">
                  <c:v>4102</c:v>
                </c:pt>
                <c:pt idx="8">
                  <c:v>3364</c:v>
                </c:pt>
                <c:pt idx="9">
                  <c:v>4794</c:v>
                </c:pt>
                <c:pt idx="10">
                  <c:v>4249</c:v>
                </c:pt>
                <c:pt idx="11">
                  <c:v>3280</c:v>
                </c:pt>
              </c:numCache>
            </c:numRef>
          </c:val>
        </c:ser>
        <c:marker val="1"/>
        <c:axId val="191342848"/>
        <c:axId val="192024576"/>
      </c:lineChart>
      <c:catAx>
        <c:axId val="191342848"/>
        <c:scaling>
          <c:orientation val="minMax"/>
        </c:scaling>
        <c:axPos val="b"/>
        <c:tickLblPos val="nextTo"/>
        <c:crossAx val="192024576"/>
        <c:crosses val="autoZero"/>
        <c:auto val="1"/>
        <c:lblAlgn val="ctr"/>
        <c:lblOffset val="100"/>
      </c:catAx>
      <c:valAx>
        <c:axId val="192024576"/>
        <c:scaling>
          <c:orientation val="minMax"/>
        </c:scaling>
        <c:axPos val="l"/>
        <c:majorGridlines/>
        <c:numFmt formatCode="General" sourceLinked="1"/>
        <c:tickLblPos val="nextTo"/>
        <c:crossAx val="191342848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</c:spPr>
    </c:plotArea>
    <c:plotVisOnly val="1"/>
    <c:dispBlanksAs val="zero"/>
  </c:chart>
  <c:spPr>
    <a:solidFill>
      <a:schemeClr val="bg1">
        <a:lumMod val="7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6"/>
  <c:chart>
    <c:plotArea>
      <c:layout>
        <c:manualLayout>
          <c:layoutTarget val="inner"/>
          <c:xMode val="edge"/>
          <c:yMode val="edge"/>
          <c:x val="3.3000214447165895E-2"/>
          <c:y val="0"/>
          <c:w val="0.85397051803369206"/>
          <c:h val="0.83910761154855673"/>
        </c:manualLayout>
      </c:layout>
      <c:barChart>
        <c:barDir val="col"/>
        <c:grouping val="clustered"/>
        <c:ser>
          <c:idx val="0"/>
          <c:order val="0"/>
          <c:val>
            <c:numRef>
              <c:f>Data2!$C$2:$C$13</c:f>
              <c:numCache>
                <c:formatCode>General</c:formatCode>
                <c:ptCount val="12"/>
                <c:pt idx="0">
                  <c:v>3899</c:v>
                </c:pt>
                <c:pt idx="1">
                  <c:v>3286</c:v>
                </c:pt>
                <c:pt idx="2">
                  <c:v>3300</c:v>
                </c:pt>
                <c:pt idx="3">
                  <c:v>3351</c:v>
                </c:pt>
                <c:pt idx="4">
                  <c:v>4973</c:v>
                </c:pt>
                <c:pt idx="5">
                  <c:v>3120</c:v>
                </c:pt>
                <c:pt idx="6">
                  <c:v>3453</c:v>
                </c:pt>
                <c:pt idx="7">
                  <c:v>4102</c:v>
                </c:pt>
                <c:pt idx="8">
                  <c:v>3364</c:v>
                </c:pt>
                <c:pt idx="9">
                  <c:v>4794</c:v>
                </c:pt>
                <c:pt idx="10">
                  <c:v>4249</c:v>
                </c:pt>
                <c:pt idx="11">
                  <c:v>3280</c:v>
                </c:pt>
              </c:numCache>
            </c:numRef>
          </c:val>
        </c:ser>
        <c:axId val="10600832"/>
        <c:axId val="10602368"/>
      </c:barChart>
      <c:catAx>
        <c:axId val="10600832"/>
        <c:scaling>
          <c:orientation val="minMax"/>
        </c:scaling>
        <c:delete val="1"/>
        <c:axPos val="b"/>
        <c:numFmt formatCode="General" sourceLinked="1"/>
        <c:tickLblPos val="nextTo"/>
        <c:crossAx val="10602368"/>
        <c:crosses val="autoZero"/>
        <c:auto val="1"/>
        <c:lblAlgn val="ctr"/>
        <c:lblOffset val="100"/>
      </c:catAx>
      <c:valAx>
        <c:axId val="10602368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10600832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6"/>
  <c:chart>
    <c:plotArea>
      <c:layout>
        <c:manualLayout>
          <c:layoutTarget val="inner"/>
          <c:xMode val="edge"/>
          <c:yMode val="edge"/>
          <c:x val="1.0960621501347034E-2"/>
          <c:y val="0"/>
          <c:w val="0.98903937849865287"/>
          <c:h val="0.56401113412218107"/>
        </c:manualLayout>
      </c:layout>
      <c:barChart>
        <c:barDir val="col"/>
        <c:grouping val="clustered"/>
        <c:ser>
          <c:idx val="0"/>
          <c:order val="0"/>
          <c:val>
            <c:numRef>
              <c:f>Data2!$D$2:$D$13</c:f>
              <c:numCache>
                <c:formatCode>General</c:formatCode>
                <c:ptCount val="12"/>
                <c:pt idx="0">
                  <c:v>827</c:v>
                </c:pt>
                <c:pt idx="1">
                  <c:v>1723</c:v>
                </c:pt>
                <c:pt idx="2">
                  <c:v>1294</c:v>
                </c:pt>
                <c:pt idx="3">
                  <c:v>1721</c:v>
                </c:pt>
                <c:pt idx="4">
                  <c:v>1246</c:v>
                </c:pt>
                <c:pt idx="5">
                  <c:v>1527</c:v>
                </c:pt>
                <c:pt idx="6">
                  <c:v>1380</c:v>
                </c:pt>
                <c:pt idx="7">
                  <c:v>1284</c:v>
                </c:pt>
                <c:pt idx="8">
                  <c:v>1733</c:v>
                </c:pt>
                <c:pt idx="9">
                  <c:v>1192</c:v>
                </c:pt>
                <c:pt idx="10">
                  <c:v>1978</c:v>
                </c:pt>
                <c:pt idx="11">
                  <c:v>1032</c:v>
                </c:pt>
              </c:numCache>
            </c:numRef>
          </c:val>
        </c:ser>
        <c:axId val="105572608"/>
        <c:axId val="106013056"/>
      </c:barChart>
      <c:catAx>
        <c:axId val="105572608"/>
        <c:scaling>
          <c:orientation val="minMax"/>
        </c:scaling>
        <c:delete val="1"/>
        <c:axPos val="b"/>
        <c:numFmt formatCode="General" sourceLinked="1"/>
        <c:tickLblPos val="nextTo"/>
        <c:crossAx val="106013056"/>
        <c:crosses val="autoZero"/>
        <c:auto val="1"/>
        <c:lblAlgn val="ctr"/>
        <c:lblOffset val="100"/>
      </c:catAx>
      <c:valAx>
        <c:axId val="106013056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105572608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6"/>
  <c:chart>
    <c:plotArea>
      <c:layout>
        <c:manualLayout>
          <c:layoutTarget val="inner"/>
          <c:xMode val="edge"/>
          <c:yMode val="edge"/>
          <c:x val="0"/>
          <c:y val="0.16216117617015066"/>
          <c:w val="1"/>
          <c:h val="0.64090875925723245"/>
        </c:manualLayout>
      </c:layout>
      <c:barChart>
        <c:barDir val="col"/>
        <c:grouping val="clustered"/>
        <c:ser>
          <c:idx val="0"/>
          <c:order val="0"/>
          <c:val>
            <c:numRef>
              <c:f>Data2!$E$2:$E$13</c:f>
              <c:numCache>
                <c:formatCode>"₹"\ #,##0</c:formatCode>
                <c:ptCount val="12"/>
                <c:pt idx="0">
                  <c:v>2191.5500000000002</c:v>
                </c:pt>
                <c:pt idx="1">
                  <c:v>3876.75</c:v>
                </c:pt>
                <c:pt idx="2">
                  <c:v>2005.7</c:v>
                </c:pt>
                <c:pt idx="3">
                  <c:v>5335.1</c:v>
                </c:pt>
                <c:pt idx="4">
                  <c:v>2990.4</c:v>
                </c:pt>
                <c:pt idx="5">
                  <c:v>3130.35</c:v>
                </c:pt>
                <c:pt idx="6">
                  <c:v>2553</c:v>
                </c:pt>
                <c:pt idx="7">
                  <c:v>1861.8</c:v>
                </c:pt>
                <c:pt idx="8">
                  <c:v>6845.35</c:v>
                </c:pt>
                <c:pt idx="9">
                  <c:v>3993.2000000000003</c:v>
                </c:pt>
                <c:pt idx="10">
                  <c:v>2175.8000000000002</c:v>
                </c:pt>
                <c:pt idx="11">
                  <c:v>1702.8000000000002</c:v>
                </c:pt>
              </c:numCache>
            </c:numRef>
          </c:val>
        </c:ser>
        <c:axId val="110524672"/>
        <c:axId val="113693824"/>
      </c:barChart>
      <c:catAx>
        <c:axId val="110524672"/>
        <c:scaling>
          <c:orientation val="minMax"/>
        </c:scaling>
        <c:delete val="1"/>
        <c:axPos val="b"/>
        <c:numFmt formatCode="General" sourceLinked="1"/>
        <c:tickLblPos val="nextTo"/>
        <c:crossAx val="113693824"/>
        <c:crosses val="autoZero"/>
        <c:auto val="1"/>
        <c:lblAlgn val="ctr"/>
        <c:lblOffset val="100"/>
      </c:catAx>
      <c:valAx>
        <c:axId val="113693824"/>
        <c:scaling>
          <c:orientation val="minMax"/>
        </c:scaling>
        <c:delete val="1"/>
        <c:axPos val="l"/>
        <c:majorGridlines/>
        <c:numFmt formatCode="&quot;₹&quot;\ #,##0" sourceLinked="1"/>
        <c:tickLblPos val="nextTo"/>
        <c:crossAx val="110524672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6"/>
  <c:chart>
    <c:plotArea>
      <c:layout>
        <c:manualLayout>
          <c:layoutTarget val="inner"/>
          <c:xMode val="edge"/>
          <c:yMode val="edge"/>
          <c:x val="9.8765618350092427E-2"/>
          <c:y val="0.63492063492063489"/>
          <c:w val="0.90123456790123391"/>
          <c:h val="0.36291771220905122"/>
        </c:manualLayout>
      </c:layout>
      <c:barChart>
        <c:barDir val="col"/>
        <c:grouping val="clustered"/>
        <c:axId val="167223680"/>
        <c:axId val="113670400"/>
      </c:barChart>
      <c:catAx>
        <c:axId val="167223680"/>
        <c:scaling>
          <c:orientation val="minMax"/>
        </c:scaling>
        <c:delete val="1"/>
        <c:axPos val="b"/>
        <c:numFmt formatCode="General" sourceLinked="1"/>
        <c:tickLblPos val="nextTo"/>
        <c:crossAx val="113670400"/>
        <c:crosses val="autoZero"/>
        <c:auto val="1"/>
        <c:lblAlgn val="ctr"/>
        <c:lblOffset val="100"/>
      </c:catAx>
      <c:valAx>
        <c:axId val="113670400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167223680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6"/>
  <c:chart>
    <c:plotArea>
      <c:layout>
        <c:manualLayout>
          <c:layoutTarget val="inner"/>
          <c:xMode val="edge"/>
          <c:yMode val="edge"/>
          <c:x val="0.16048975374390495"/>
          <c:y val="0"/>
          <c:w val="0.76005783633049029"/>
          <c:h val="0.83910761154855673"/>
        </c:manualLayout>
      </c:layout>
      <c:barChart>
        <c:barDir val="col"/>
        <c:grouping val="clustered"/>
        <c:ser>
          <c:idx val="0"/>
          <c:order val="0"/>
          <c:val>
            <c:numRef>
              <c:f>Data2!$G$2:$G$13</c:f>
              <c:numCache>
                <c:formatCode>General</c:formatCode>
                <c:ptCount val="12"/>
                <c:pt idx="0">
                  <c:v>426</c:v>
                </c:pt>
                <c:pt idx="1">
                  <c:v>334</c:v>
                </c:pt>
                <c:pt idx="2">
                  <c:v>310</c:v>
                </c:pt>
                <c:pt idx="3">
                  <c:v>350</c:v>
                </c:pt>
                <c:pt idx="4">
                  <c:v>540</c:v>
                </c:pt>
                <c:pt idx="5">
                  <c:v>492</c:v>
                </c:pt>
                <c:pt idx="6">
                  <c:v>380</c:v>
                </c:pt>
                <c:pt idx="7">
                  <c:v>394</c:v>
                </c:pt>
                <c:pt idx="8">
                  <c:v>304</c:v>
                </c:pt>
                <c:pt idx="9">
                  <c:v>554</c:v>
                </c:pt>
                <c:pt idx="10">
                  <c:v>328</c:v>
                </c:pt>
                <c:pt idx="11">
                  <c:v>333</c:v>
                </c:pt>
              </c:numCache>
            </c:numRef>
          </c:val>
        </c:ser>
        <c:axId val="110792064"/>
        <c:axId val="167206912"/>
      </c:barChart>
      <c:catAx>
        <c:axId val="110792064"/>
        <c:scaling>
          <c:orientation val="minMax"/>
        </c:scaling>
        <c:delete val="1"/>
        <c:axPos val="b"/>
        <c:numFmt formatCode="General" sourceLinked="1"/>
        <c:tickLblPos val="nextTo"/>
        <c:crossAx val="167206912"/>
        <c:crosses val="autoZero"/>
        <c:auto val="1"/>
        <c:lblAlgn val="ctr"/>
        <c:lblOffset val="100"/>
      </c:catAx>
      <c:valAx>
        <c:axId val="16720691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110792064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6"/>
  <c:chart>
    <c:plotArea>
      <c:layout>
        <c:manualLayout>
          <c:layoutTarget val="inner"/>
          <c:xMode val="edge"/>
          <c:yMode val="edge"/>
          <c:x val="0.18952196891257533"/>
          <c:y val="0"/>
          <c:w val="0.76005783633048973"/>
          <c:h val="0.8391076115485564"/>
        </c:manualLayout>
      </c:layout>
      <c:barChart>
        <c:barDir val="col"/>
        <c:grouping val="clustered"/>
        <c:ser>
          <c:idx val="0"/>
          <c:order val="0"/>
          <c:val>
            <c:numRef>
              <c:f>Data2!$H$2:$H$13</c:f>
              <c:numCache>
                <c:formatCode>"$"#,##0.00_);[Red]\("$"#,##0.00\)</c:formatCode>
                <c:ptCount val="12"/>
                <c:pt idx="0">
                  <c:v>2.6500000000000004</c:v>
                </c:pt>
                <c:pt idx="1">
                  <c:v>2.25</c:v>
                </c:pt>
                <c:pt idx="2">
                  <c:v>1.55</c:v>
                </c:pt>
                <c:pt idx="3">
                  <c:v>3.1</c:v>
                </c:pt>
                <c:pt idx="4">
                  <c:v>2.4</c:v>
                </c:pt>
                <c:pt idx="5">
                  <c:v>2.0499999999999998</c:v>
                </c:pt>
                <c:pt idx="6">
                  <c:v>1.85</c:v>
                </c:pt>
                <c:pt idx="7">
                  <c:v>1.45</c:v>
                </c:pt>
                <c:pt idx="8">
                  <c:v>3.95</c:v>
                </c:pt>
                <c:pt idx="9">
                  <c:v>3.35</c:v>
                </c:pt>
                <c:pt idx="10">
                  <c:v>1.1000000000000001</c:v>
                </c:pt>
                <c:pt idx="11">
                  <c:v>1.6500000000000001</c:v>
                </c:pt>
              </c:numCache>
            </c:numRef>
          </c:val>
        </c:ser>
        <c:axId val="113658880"/>
        <c:axId val="113693440"/>
      </c:barChart>
      <c:catAx>
        <c:axId val="113658880"/>
        <c:scaling>
          <c:orientation val="minMax"/>
        </c:scaling>
        <c:delete val="1"/>
        <c:axPos val="b"/>
        <c:numFmt formatCode="General" sourceLinked="1"/>
        <c:tickLblPos val="nextTo"/>
        <c:crossAx val="113693440"/>
        <c:crosses val="autoZero"/>
        <c:auto val="1"/>
        <c:lblAlgn val="ctr"/>
        <c:lblOffset val="100"/>
      </c:catAx>
      <c:valAx>
        <c:axId val="113693440"/>
        <c:scaling>
          <c:orientation val="minMax"/>
        </c:scaling>
        <c:delete val="1"/>
        <c:axPos val="l"/>
        <c:majorGridlines/>
        <c:numFmt formatCode="&quot;$&quot;#,##0.00_);[Red]\(&quot;$&quot;#,##0.00\)" sourceLinked="1"/>
        <c:tickLblPos val="nextTo"/>
        <c:crossAx val="113658880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6"/>
  <c:chart>
    <c:plotArea>
      <c:layout>
        <c:manualLayout>
          <c:layoutTarget val="inner"/>
          <c:xMode val="edge"/>
          <c:yMode val="edge"/>
          <c:x val="4.8345423593157452E-2"/>
          <c:y val="0"/>
          <c:w val="0.85081418689297261"/>
          <c:h val="0.83910761154855673"/>
        </c:manualLayout>
      </c:layout>
      <c:barChart>
        <c:barDir val="col"/>
        <c:grouping val="clustered"/>
        <c:ser>
          <c:idx val="0"/>
          <c:order val="0"/>
          <c:val>
            <c:numRef>
              <c:f>Data2!$F$2:$F$13</c:f>
              <c:numCache>
                <c:formatCode>0.00%</c:formatCode>
                <c:ptCount val="12"/>
                <c:pt idx="0">
                  <c:v>0.21210566812003079</c:v>
                </c:pt>
                <c:pt idx="1">
                  <c:v>0.52434570906877664</c:v>
                </c:pt>
                <c:pt idx="2">
                  <c:v>0.39212121212121215</c:v>
                </c:pt>
                <c:pt idx="3">
                  <c:v>0.51357803640704269</c:v>
                </c:pt>
                <c:pt idx="4">
                  <c:v>0.25055298612507543</c:v>
                </c:pt>
                <c:pt idx="5">
                  <c:v>0.48942307692307691</c:v>
                </c:pt>
                <c:pt idx="6">
                  <c:v>0.39965247610773241</c:v>
                </c:pt>
                <c:pt idx="7">
                  <c:v>0.31301803998049732</c:v>
                </c:pt>
                <c:pt idx="8">
                  <c:v>0.51516052318668248</c:v>
                </c:pt>
                <c:pt idx="9">
                  <c:v>0.24864413850646641</c:v>
                </c:pt>
                <c:pt idx="10">
                  <c:v>0.46552129912920687</c:v>
                </c:pt>
                <c:pt idx="11">
                  <c:v>0.31463414634146342</c:v>
                </c:pt>
              </c:numCache>
            </c:numRef>
          </c:val>
        </c:ser>
        <c:axId val="118090368"/>
        <c:axId val="167188352"/>
      </c:barChart>
      <c:catAx>
        <c:axId val="118090368"/>
        <c:scaling>
          <c:orientation val="minMax"/>
        </c:scaling>
        <c:delete val="1"/>
        <c:axPos val="b"/>
        <c:numFmt formatCode="General" sourceLinked="1"/>
        <c:tickLblPos val="nextTo"/>
        <c:crossAx val="167188352"/>
        <c:crosses val="autoZero"/>
        <c:auto val="1"/>
        <c:lblAlgn val="ctr"/>
        <c:lblOffset val="100"/>
      </c:catAx>
      <c:valAx>
        <c:axId val="167188352"/>
        <c:scaling>
          <c:orientation val="minMax"/>
        </c:scaling>
        <c:delete val="1"/>
        <c:axPos val="l"/>
        <c:majorGridlines/>
        <c:numFmt formatCode="0.00%" sourceLinked="1"/>
        <c:tickLblPos val="nextTo"/>
        <c:crossAx val="118090368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>
        <c:manualLayout>
          <c:layoutTarget val="inner"/>
          <c:xMode val="edge"/>
          <c:yMode val="edge"/>
          <c:x val="0.11588577119178251"/>
          <c:y val="0.12511850208881622"/>
          <c:w val="0.60723699015208876"/>
          <c:h val="0.87488149791118375"/>
        </c:manualLayout>
      </c:layout>
      <c:pieChart>
        <c:varyColors val="1"/>
        <c:ser>
          <c:idx val="0"/>
          <c:order val="0"/>
          <c:tx>
            <c:strRef>
              <c:f>Data2!$N$15</c:f>
              <c:strCache>
                <c:ptCount val="1"/>
                <c:pt idx="0">
                  <c:v>Metric for Quarter1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ctr"/>
            <c:showVal val="1"/>
            <c:showLeaderLines val="1"/>
          </c:dLbls>
          <c:cat>
            <c:strRef>
              <c:f>[0]!Quarter1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[0]!Metric_for_Quarter1</c:f>
              <c:numCache>
                <c:formatCode>General</c:formatCode>
                <c:ptCount val="4"/>
                <c:pt idx="0">
                  <c:v>10485</c:v>
                </c:pt>
                <c:pt idx="1">
                  <c:v>11444</c:v>
                </c:pt>
                <c:pt idx="2">
                  <c:v>10919</c:v>
                </c:pt>
                <c:pt idx="3">
                  <c:v>12323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0.xml"/><Relationship Id="rId5" Type="http://schemas.openxmlformats.org/officeDocument/2006/relationships/chart" Target="../charts/chart6.xml"/><Relationship Id="rId10" Type="http://schemas.openxmlformats.org/officeDocument/2006/relationships/chart" Target="../charts/chart9.xml"/><Relationship Id="rId4" Type="http://schemas.openxmlformats.org/officeDocument/2006/relationships/chart" Target="../charts/chart5.xml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0</xdr:row>
      <xdr:rowOff>28575</xdr:rowOff>
    </xdr:from>
    <xdr:to>
      <xdr:col>14</xdr:col>
      <xdr:colOff>47625</xdr:colOff>
      <xdr:row>2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66678</xdr:colOff>
      <xdr:row>0</xdr:row>
      <xdr:rowOff>0</xdr:rowOff>
    </xdr:from>
    <xdr:to>
      <xdr:col>17</xdr:col>
      <xdr:colOff>591608</xdr:colOff>
      <xdr:row>28</xdr:row>
      <xdr:rowOff>142875</xdr:rowOff>
    </xdr:to>
    <xdr:grpSp>
      <xdr:nvGrpSpPr>
        <xdr:cNvPr id="49" name="Group 48"/>
        <xdr:cNvGrpSpPr/>
      </xdr:nvGrpSpPr>
      <xdr:grpSpPr>
        <a:xfrm>
          <a:off x="1895478" y="0"/>
          <a:ext cx="9059330" cy="5476875"/>
          <a:chOff x="1895478" y="0"/>
          <a:chExt cx="9059330" cy="5476875"/>
        </a:xfrm>
      </xdr:grpSpPr>
      <xdr:sp macro="" textlink="">
        <xdr:nvSpPr>
          <xdr:cNvPr id="2" name="Rounded Rectangle 1"/>
          <xdr:cNvSpPr/>
        </xdr:nvSpPr>
        <xdr:spPr>
          <a:xfrm>
            <a:off x="1896533" y="0"/>
            <a:ext cx="9058275" cy="5476875"/>
          </a:xfrm>
          <a:prstGeom prst="roundRect">
            <a:avLst>
              <a:gd name="adj" fmla="val 11797"/>
            </a:avLst>
          </a:prstGeom>
          <a:solidFill>
            <a:schemeClr val="bg1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3" name="Round Same Side Corner Rectangle 2"/>
          <xdr:cNvSpPr/>
        </xdr:nvSpPr>
        <xdr:spPr>
          <a:xfrm>
            <a:off x="1895478" y="3175"/>
            <a:ext cx="9058275" cy="772583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>
            <a:scene3d>
              <a:camera prst="orthographicFront"/>
              <a:lightRig rig="soft" dir="t">
                <a:rot lat="0" lon="0" rev="10800000"/>
              </a:lightRig>
            </a:scene3d>
            <a:sp3d>
              <a:bevelT w="27940" h="12700"/>
              <a:contourClr>
                <a:srgbClr val="DDDDDD"/>
              </a:contourClr>
            </a:sp3d>
          </a:bodyPr>
          <a:lstStyle/>
          <a:p>
            <a:pPr algn="ctr"/>
            <a:r>
              <a:rPr lang="en-IN" sz="4000" b="1" cap="none" spc="150">
                <a:ln w="11430"/>
                <a:solidFill>
                  <a:srgbClr val="F8F8F8"/>
                </a:solidFill>
                <a:effectLst>
                  <a:outerShdw blurRad="25400" algn="tl" rotWithShape="0">
                    <a:srgbClr val="000000">
                      <a:alpha val="43000"/>
                    </a:srgbClr>
                  </a:outerShdw>
                </a:effectLst>
              </a:rPr>
              <a:t>Process Dashboard</a:t>
            </a:r>
          </a:p>
        </xdr:txBody>
      </xdr:sp>
    </xdr:grpSp>
    <xdr:clientData/>
  </xdr:twoCellAnchor>
  <xdr:twoCellAnchor>
    <xdr:from>
      <xdr:col>3</xdr:col>
      <xdr:colOff>67733</xdr:colOff>
      <xdr:row>12</xdr:row>
      <xdr:rowOff>105833</xdr:rowOff>
    </xdr:from>
    <xdr:to>
      <xdr:col>17</xdr:col>
      <xdr:colOff>582082</xdr:colOff>
      <xdr:row>15</xdr:row>
      <xdr:rowOff>105833</xdr:rowOff>
    </xdr:to>
    <xdr:sp macro="" textlink="">
      <xdr:nvSpPr>
        <xdr:cNvPr id="4" name="Rounded Rectangle 3"/>
        <xdr:cNvSpPr/>
      </xdr:nvSpPr>
      <xdr:spPr>
        <a:xfrm>
          <a:off x="1896533" y="2391833"/>
          <a:ext cx="9048749" cy="571500"/>
        </a:xfrm>
        <a:prstGeom prst="roundRect">
          <a:avLst>
            <a:gd name="adj" fmla="val 296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238125</xdr:colOff>
      <xdr:row>4</xdr:row>
      <xdr:rowOff>133350</xdr:rowOff>
    </xdr:from>
    <xdr:to>
      <xdr:col>5</xdr:col>
      <xdr:colOff>514350</xdr:colOff>
      <xdr:row>11</xdr:row>
      <xdr:rowOff>4237</xdr:rowOff>
    </xdr:to>
    <xdr:sp macro="" textlink="">
      <xdr:nvSpPr>
        <xdr:cNvPr id="5" name="Bevel 4"/>
        <xdr:cNvSpPr/>
      </xdr:nvSpPr>
      <xdr:spPr>
        <a:xfrm>
          <a:off x="2066925" y="895350"/>
          <a:ext cx="1495425" cy="1204387"/>
        </a:xfrm>
        <a:prstGeom prst="bevel">
          <a:avLst/>
        </a:prstGeom>
        <a:effectLst>
          <a:reflection blurRad="6350" stA="52000" endA="300" endPos="35000" dir="5400000" sy="-100000" algn="bl" rotWithShape="0"/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S</a:t>
          </a:r>
        </a:p>
      </xdr:txBody>
    </xdr:sp>
    <xdr:clientData/>
  </xdr:twoCellAnchor>
  <xdr:twoCellAnchor>
    <xdr:from>
      <xdr:col>8</xdr:col>
      <xdr:colOff>406821</xdr:colOff>
      <xdr:row>4</xdr:row>
      <xdr:rowOff>133350</xdr:rowOff>
    </xdr:from>
    <xdr:to>
      <xdr:col>10</xdr:col>
      <xdr:colOff>466725</xdr:colOff>
      <xdr:row>11</xdr:row>
      <xdr:rowOff>31753</xdr:rowOff>
    </xdr:to>
    <xdr:sp macro="" textlink="">
      <xdr:nvSpPr>
        <xdr:cNvPr id="6" name="Bevel 5"/>
        <xdr:cNvSpPr/>
      </xdr:nvSpPr>
      <xdr:spPr>
        <a:xfrm>
          <a:off x="5283621" y="895350"/>
          <a:ext cx="1279104" cy="1231903"/>
        </a:xfrm>
        <a:prstGeom prst="bevel">
          <a:avLst/>
        </a:prstGeom>
        <a:effectLst>
          <a:reflection blurRad="6350" stA="52000" endA="300" endPos="35000" dir="5400000" sy="-100000" algn="bl" rotWithShape="0"/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11</xdr:col>
      <xdr:colOff>0</xdr:colOff>
      <xdr:row>4</xdr:row>
      <xdr:rowOff>142876</xdr:rowOff>
    </xdr:from>
    <xdr:to>
      <xdr:col>13</xdr:col>
      <xdr:colOff>123825</xdr:colOff>
      <xdr:row>11</xdr:row>
      <xdr:rowOff>31754</xdr:rowOff>
    </xdr:to>
    <xdr:sp macro="" textlink="">
      <xdr:nvSpPr>
        <xdr:cNvPr id="7" name="Bevel 6"/>
        <xdr:cNvSpPr/>
      </xdr:nvSpPr>
      <xdr:spPr>
        <a:xfrm>
          <a:off x="6705600" y="904876"/>
          <a:ext cx="1343025" cy="1222378"/>
        </a:xfrm>
        <a:prstGeom prst="bevel">
          <a:avLst/>
        </a:prstGeom>
        <a:effectLst>
          <a:reflection blurRad="6350" stA="52000" endA="300" endPos="35000" dir="5400000" sy="-100000" algn="bl" rotWithShape="0"/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13</xdr:col>
      <xdr:colOff>219075</xdr:colOff>
      <xdr:row>4</xdr:row>
      <xdr:rowOff>161925</xdr:rowOff>
    </xdr:from>
    <xdr:to>
      <xdr:col>15</xdr:col>
      <xdr:colOff>314325</xdr:colOff>
      <xdr:row>11</xdr:row>
      <xdr:rowOff>52919</xdr:rowOff>
    </xdr:to>
    <xdr:sp macro="" textlink="">
      <xdr:nvSpPr>
        <xdr:cNvPr id="8" name="Bevel 7"/>
        <xdr:cNvSpPr/>
      </xdr:nvSpPr>
      <xdr:spPr>
        <a:xfrm>
          <a:off x="8143875" y="923925"/>
          <a:ext cx="1314450" cy="1224494"/>
        </a:xfrm>
        <a:prstGeom prst="bevel">
          <a:avLst/>
        </a:prstGeom>
        <a:effectLst>
          <a:reflection blurRad="6350" stA="52000" endA="300" endPos="35000" dir="5400000" sy="-100000" algn="bl" rotWithShape="0"/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15</xdr:col>
      <xdr:colOff>428625</xdr:colOff>
      <xdr:row>4</xdr:row>
      <xdr:rowOff>114300</xdr:rowOff>
    </xdr:from>
    <xdr:to>
      <xdr:col>17</xdr:col>
      <xdr:colOff>497416</xdr:colOff>
      <xdr:row>11</xdr:row>
      <xdr:rowOff>63504</xdr:rowOff>
    </xdr:to>
    <xdr:sp macro="" textlink="">
      <xdr:nvSpPr>
        <xdr:cNvPr id="9" name="Bevel 8"/>
        <xdr:cNvSpPr/>
      </xdr:nvSpPr>
      <xdr:spPr>
        <a:xfrm>
          <a:off x="9572625" y="876300"/>
          <a:ext cx="1287991" cy="1282704"/>
        </a:xfrm>
        <a:prstGeom prst="bevel">
          <a:avLst/>
        </a:prstGeom>
        <a:effectLst>
          <a:reflection blurRad="6350" stA="52000" endA="300" endPos="35000" dir="5400000" sy="-100000" algn="bl" rotWithShape="0"/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11</xdr:col>
      <xdr:colOff>84665</xdr:colOff>
      <xdr:row>5</xdr:row>
      <xdr:rowOff>105835</xdr:rowOff>
    </xdr:from>
    <xdr:to>
      <xdr:col>13</xdr:col>
      <xdr:colOff>52915</xdr:colOff>
      <xdr:row>7</xdr:row>
      <xdr:rowOff>74085</xdr:rowOff>
    </xdr:to>
    <xdr:sp macro="" textlink="">
      <xdr:nvSpPr>
        <xdr:cNvPr id="16" name="TextBox 15"/>
        <xdr:cNvSpPr txBox="1"/>
      </xdr:nvSpPr>
      <xdr:spPr>
        <a:xfrm>
          <a:off x="6836832" y="1058335"/>
          <a:ext cx="1195916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Conversion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570227</xdr:colOff>
      <xdr:row>5</xdr:row>
      <xdr:rowOff>74087</xdr:rowOff>
    </xdr:from>
    <xdr:to>
      <xdr:col>15</xdr:col>
      <xdr:colOff>66675</xdr:colOff>
      <xdr:row>7</xdr:row>
      <xdr:rowOff>42337</xdr:rowOff>
    </xdr:to>
    <xdr:sp macro="" textlink="">
      <xdr:nvSpPr>
        <xdr:cNvPr id="17" name="TextBox 16"/>
        <xdr:cNvSpPr txBox="1"/>
      </xdr:nvSpPr>
      <xdr:spPr>
        <a:xfrm>
          <a:off x="8495027" y="1026587"/>
          <a:ext cx="715648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AHT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524935</xdr:colOff>
      <xdr:row>6</xdr:row>
      <xdr:rowOff>21171</xdr:rowOff>
    </xdr:from>
    <xdr:to>
      <xdr:col>18</xdr:col>
      <xdr:colOff>31751</xdr:colOff>
      <xdr:row>7</xdr:row>
      <xdr:rowOff>95252</xdr:rowOff>
    </xdr:to>
    <xdr:sp macro="" textlink="">
      <xdr:nvSpPr>
        <xdr:cNvPr id="18" name="TextBox 17"/>
        <xdr:cNvSpPr txBox="1"/>
      </xdr:nvSpPr>
      <xdr:spPr>
        <a:xfrm>
          <a:off x="9732435" y="1164171"/>
          <a:ext cx="1348316" cy="2645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bg1"/>
              </a:solidFill>
              <a:latin typeface="+mn-lt"/>
              <a:ea typeface="+mn-ea"/>
              <a:cs typeface="+mn-cs"/>
            </a:rPr>
            <a:t>Rev</a:t>
          </a:r>
          <a:r>
            <a:rPr lang="en-US" sz="16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/S</a:t>
          </a:r>
          <a:r>
            <a:rPr lang="en-US" sz="1600" b="1">
              <a:solidFill>
                <a:schemeClr val="bg1"/>
              </a:solidFill>
              <a:latin typeface="+mn-lt"/>
              <a:ea typeface="+mn-ea"/>
              <a:cs typeface="+mn-cs"/>
            </a:rPr>
            <a:t>ale</a:t>
          </a:r>
          <a:endParaRPr lang="en-IN" sz="2400" b="1">
            <a:solidFill>
              <a:schemeClr val="bg1"/>
            </a:solidFill>
          </a:endParaRPr>
        </a:p>
        <a:p>
          <a:pPr algn="ctr"/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552450</xdr:colOff>
      <xdr:row>5</xdr:row>
      <xdr:rowOff>48687</xdr:rowOff>
    </xdr:from>
    <xdr:to>
      <xdr:col>10</xdr:col>
      <xdr:colOff>514350</xdr:colOff>
      <xdr:row>8</xdr:row>
      <xdr:rowOff>133353</xdr:rowOff>
    </xdr:to>
    <xdr:grpSp>
      <xdr:nvGrpSpPr>
        <xdr:cNvPr id="47" name="Group 46"/>
        <xdr:cNvGrpSpPr/>
      </xdr:nvGrpSpPr>
      <xdr:grpSpPr>
        <a:xfrm>
          <a:off x="5429250" y="1001187"/>
          <a:ext cx="1181100" cy="656166"/>
          <a:chOff x="5286375" y="1058337"/>
          <a:chExt cx="1181100" cy="656166"/>
        </a:xfrm>
      </xdr:grpSpPr>
      <xdr:sp macro="" textlink="">
        <xdr:nvSpPr>
          <xdr:cNvPr id="15" name="TextBox 14"/>
          <xdr:cNvSpPr txBox="1"/>
        </xdr:nvSpPr>
        <xdr:spPr>
          <a:xfrm>
            <a:off x="5347122" y="1058337"/>
            <a:ext cx="949962" cy="349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IN" sz="1600" b="1">
                <a:solidFill>
                  <a:schemeClr val="bg1"/>
                </a:solidFill>
              </a:rPr>
              <a:t>Revenue</a:t>
            </a:r>
            <a:endParaRPr lang="en-IN" sz="1100" b="1">
              <a:solidFill>
                <a:schemeClr val="bg1"/>
              </a:solidFill>
            </a:endParaRPr>
          </a:p>
        </xdr:txBody>
      </xdr:sp>
      <xdr:sp macro="" textlink="Data2!O27">
        <xdr:nvSpPr>
          <xdr:cNvPr id="21" name="TextBox 20"/>
          <xdr:cNvSpPr txBox="1"/>
        </xdr:nvSpPr>
        <xdr:spPr>
          <a:xfrm>
            <a:off x="5286375" y="1365253"/>
            <a:ext cx="1181100" cy="349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fld id="{75D08C0B-CD6B-42E4-B263-99300136D230}" type="TxLink">
              <a:rPr lang="en-IN" sz="1400">
                <a:solidFill>
                  <a:schemeClr val="bg1"/>
                </a:solidFill>
                <a:latin typeface="Arial Black" pitchFamily="34" charset="0"/>
              </a:rPr>
              <a:t>₹ 38,662</a:t>
            </a:fld>
            <a:endParaRPr lang="en-IN" sz="1400">
              <a:solidFill>
                <a:schemeClr val="bg1"/>
              </a:solidFill>
              <a:latin typeface="Arial Black" pitchFamily="34" charset="0"/>
            </a:endParaRPr>
          </a:p>
        </xdr:txBody>
      </xdr:sp>
    </xdr:grpSp>
    <xdr:clientData/>
  </xdr:twoCellAnchor>
  <xdr:twoCellAnchor>
    <xdr:from>
      <xdr:col>11</xdr:col>
      <xdr:colOff>152401</xdr:colOff>
      <xdr:row>6</xdr:row>
      <xdr:rowOff>174626</xdr:rowOff>
    </xdr:from>
    <xdr:to>
      <xdr:col>13</xdr:col>
      <xdr:colOff>58207</xdr:colOff>
      <xdr:row>8</xdr:row>
      <xdr:rowOff>142876</xdr:rowOff>
    </xdr:to>
    <xdr:sp macro="" textlink="Data2!P27">
      <xdr:nvSpPr>
        <xdr:cNvPr id="22" name="TextBox 21"/>
        <xdr:cNvSpPr txBox="1"/>
      </xdr:nvSpPr>
      <xdr:spPr>
        <a:xfrm>
          <a:off x="6858001" y="1317626"/>
          <a:ext cx="1125006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fld id="{22B066EB-E730-4AD1-A493-921FC36F41C5}" type="TxLink">
            <a:rPr lang="en-IN" sz="1400">
              <a:solidFill>
                <a:schemeClr val="bg1"/>
              </a:solidFill>
              <a:latin typeface="Arial Black" pitchFamily="34" charset="0"/>
            </a:rPr>
            <a:t>150.30%</a:t>
          </a:fld>
          <a:endParaRPr lang="en-IN" sz="1400">
            <a:solidFill>
              <a:schemeClr val="bg1"/>
            </a:solidFill>
            <a:latin typeface="Arial Black" pitchFamily="34" charset="0"/>
          </a:endParaRPr>
        </a:p>
      </xdr:txBody>
    </xdr:sp>
    <xdr:clientData/>
  </xdr:twoCellAnchor>
  <xdr:twoCellAnchor>
    <xdr:from>
      <xdr:col>14</xdr:col>
      <xdr:colOff>9312</xdr:colOff>
      <xdr:row>6</xdr:row>
      <xdr:rowOff>179918</xdr:rowOff>
    </xdr:from>
    <xdr:to>
      <xdr:col>15</xdr:col>
      <xdr:colOff>104562</xdr:colOff>
      <xdr:row>8</xdr:row>
      <xdr:rowOff>148168</xdr:rowOff>
    </xdr:to>
    <xdr:sp macro="" textlink="Data2!Q27">
      <xdr:nvSpPr>
        <xdr:cNvPr id="23" name="TextBox 22"/>
        <xdr:cNvSpPr txBox="1"/>
      </xdr:nvSpPr>
      <xdr:spPr>
        <a:xfrm>
          <a:off x="8602979" y="1322918"/>
          <a:ext cx="709083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fld id="{4D8D5BAC-744E-4A06-B2C2-D28D001F7A84}" type="TxLink">
            <a:rPr lang="en-IN" sz="1400">
              <a:solidFill>
                <a:schemeClr val="bg1"/>
              </a:solidFill>
              <a:latin typeface="Arial Black" pitchFamily="34" charset="0"/>
            </a:rPr>
            <a:t>1611</a:t>
          </a:fld>
          <a:endParaRPr lang="en-IN" sz="1400">
            <a:solidFill>
              <a:schemeClr val="bg1"/>
            </a:solidFill>
            <a:latin typeface="Arial Black" pitchFamily="34" charset="0"/>
          </a:endParaRPr>
        </a:p>
      </xdr:txBody>
    </xdr:sp>
    <xdr:clientData/>
  </xdr:twoCellAnchor>
  <xdr:twoCellAnchor>
    <xdr:from>
      <xdr:col>16</xdr:col>
      <xdr:colOff>180975</xdr:colOff>
      <xdr:row>6</xdr:row>
      <xdr:rowOff>169327</xdr:rowOff>
    </xdr:from>
    <xdr:to>
      <xdr:col>17</xdr:col>
      <xdr:colOff>508000</xdr:colOff>
      <xdr:row>8</xdr:row>
      <xdr:rowOff>137577</xdr:rowOff>
    </xdr:to>
    <xdr:sp macro="" textlink="Data2!R27">
      <xdr:nvSpPr>
        <xdr:cNvPr id="24" name="TextBox 23"/>
        <xdr:cNvSpPr txBox="1"/>
      </xdr:nvSpPr>
      <xdr:spPr>
        <a:xfrm>
          <a:off x="9934575" y="1312327"/>
          <a:ext cx="936625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fld id="{8A76F21B-43BC-49CF-A7A7-97D361153A7D}" type="TxLink">
            <a:rPr lang="en-IN" sz="1400">
              <a:solidFill>
                <a:schemeClr val="bg1"/>
              </a:solidFill>
              <a:latin typeface="Arial Black" pitchFamily="34" charset="0"/>
            </a:rPr>
            <a:t>₹ 9.08</a:t>
          </a:fld>
          <a:endParaRPr lang="en-IN" sz="1400">
            <a:solidFill>
              <a:schemeClr val="bg1"/>
            </a:solidFill>
            <a:latin typeface="Arial Black" pitchFamily="34" charset="0"/>
          </a:endParaRPr>
        </a:p>
      </xdr:txBody>
    </xdr:sp>
    <xdr:clientData/>
  </xdr:twoCellAnchor>
  <xdr:twoCellAnchor>
    <xdr:from>
      <xdr:col>3</xdr:col>
      <xdr:colOff>465667</xdr:colOff>
      <xdr:row>5</xdr:row>
      <xdr:rowOff>40216</xdr:rowOff>
    </xdr:from>
    <xdr:to>
      <xdr:col>5</xdr:col>
      <xdr:colOff>455083</xdr:colOff>
      <xdr:row>10</xdr:row>
      <xdr:rowOff>188386</xdr:rowOff>
    </xdr:to>
    <xdr:grpSp>
      <xdr:nvGrpSpPr>
        <xdr:cNvPr id="45" name="Group 44"/>
        <xdr:cNvGrpSpPr/>
      </xdr:nvGrpSpPr>
      <xdr:grpSpPr>
        <a:xfrm>
          <a:off x="2294467" y="992716"/>
          <a:ext cx="1208616" cy="1100670"/>
          <a:chOff x="2294467" y="992716"/>
          <a:chExt cx="1208616" cy="1100670"/>
        </a:xfrm>
      </xdr:grpSpPr>
      <xdr:sp macro="" textlink="">
        <xdr:nvSpPr>
          <xdr:cNvPr id="13" name="TextBox 12"/>
          <xdr:cNvSpPr txBox="1"/>
        </xdr:nvSpPr>
        <xdr:spPr>
          <a:xfrm>
            <a:off x="2538941" y="992716"/>
            <a:ext cx="630766" cy="349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IN" sz="1600" b="1">
                <a:solidFill>
                  <a:schemeClr val="bg1"/>
                </a:solidFill>
              </a:rPr>
              <a:t>Calls</a:t>
            </a:r>
            <a:endParaRPr lang="en-IN" sz="1100" b="1">
              <a:solidFill>
                <a:schemeClr val="bg1"/>
              </a:solidFill>
            </a:endParaRPr>
          </a:p>
        </xdr:txBody>
      </xdr:sp>
      <xdr:sp macro="" textlink="Data2!M27">
        <xdr:nvSpPr>
          <xdr:cNvPr id="19" name="TextBox 18"/>
          <xdr:cNvSpPr txBox="1"/>
        </xdr:nvSpPr>
        <xdr:spPr>
          <a:xfrm>
            <a:off x="2438400" y="1313392"/>
            <a:ext cx="842433" cy="349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fld id="{B84DDD96-9585-47D8-9656-313B42AD1199}" type="TxLink">
              <a:rPr lang="en-IN" sz="1400">
                <a:solidFill>
                  <a:schemeClr val="bg1"/>
                </a:solidFill>
                <a:latin typeface="Arial Black" pitchFamily="34" charset="0"/>
              </a:rPr>
              <a:t>45171</a:t>
            </a:fld>
            <a:endParaRPr lang="en-IN" sz="1400">
              <a:solidFill>
                <a:schemeClr val="bg1"/>
              </a:solidFill>
              <a:latin typeface="Arial Black" pitchFamily="34" charset="0"/>
            </a:endParaRPr>
          </a:p>
        </xdr:txBody>
      </xdr:sp>
      <xdr:graphicFrame macro="">
        <xdr:nvGraphicFramePr>
          <xdr:cNvPr id="25" name="Chart 24"/>
          <xdr:cNvGraphicFramePr/>
        </xdr:nvGraphicFramePr>
        <xdr:xfrm>
          <a:off x="2294467" y="1693336"/>
          <a:ext cx="1208616" cy="400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6</xdr:col>
      <xdr:colOff>134614</xdr:colOff>
      <xdr:row>4</xdr:row>
      <xdr:rowOff>142875</xdr:rowOff>
    </xdr:from>
    <xdr:to>
      <xdr:col>8</xdr:col>
      <xdr:colOff>385940</xdr:colOff>
      <xdr:row>12</xdr:row>
      <xdr:rowOff>31750</xdr:rowOff>
    </xdr:to>
    <xdr:grpSp>
      <xdr:nvGrpSpPr>
        <xdr:cNvPr id="46" name="Group 45"/>
        <xdr:cNvGrpSpPr/>
      </xdr:nvGrpSpPr>
      <xdr:grpSpPr>
        <a:xfrm>
          <a:off x="3792214" y="904875"/>
          <a:ext cx="1470526" cy="1412875"/>
          <a:chOff x="3792219" y="1005419"/>
          <a:chExt cx="1108869" cy="1312331"/>
        </a:xfrm>
      </xdr:grpSpPr>
      <xdr:sp macro="" textlink="">
        <xdr:nvSpPr>
          <xdr:cNvPr id="10" name="Bevel 9"/>
          <xdr:cNvSpPr/>
        </xdr:nvSpPr>
        <xdr:spPr>
          <a:xfrm>
            <a:off x="3792219" y="1005419"/>
            <a:ext cx="1011767" cy="1121834"/>
          </a:xfrm>
          <a:prstGeom prst="bevel">
            <a:avLst/>
          </a:prstGeom>
          <a:effectLst>
            <a:reflection blurRad="6350" stA="52000" endA="300" endPos="35000" dir="5400000" sy="-100000" algn="bl" rotWithShape="0"/>
          </a:effectLst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4014467" y="1068918"/>
            <a:ext cx="630767" cy="349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IN" sz="1600" b="1">
                <a:solidFill>
                  <a:schemeClr val="bg1"/>
                </a:solidFill>
              </a:rPr>
              <a:t>Sales</a:t>
            </a:r>
            <a:endParaRPr lang="en-IN" sz="1100" b="1">
              <a:solidFill>
                <a:schemeClr val="bg1"/>
              </a:solidFill>
            </a:endParaRPr>
          </a:p>
        </xdr:txBody>
      </xdr:sp>
      <xdr:sp macro="" textlink="Data2!N27">
        <xdr:nvSpPr>
          <xdr:cNvPr id="20" name="TextBox 19"/>
          <xdr:cNvSpPr txBox="1"/>
        </xdr:nvSpPr>
        <xdr:spPr>
          <a:xfrm>
            <a:off x="4034523" y="1407584"/>
            <a:ext cx="866565" cy="349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fld id="{A1D173A7-8FD5-4855-8740-84272216735C}" type="TxLink">
              <a:rPr lang="en-IN" sz="1400">
                <a:solidFill>
                  <a:schemeClr val="bg1"/>
                </a:solidFill>
                <a:latin typeface="Arial Black" pitchFamily="34" charset="0"/>
              </a:rPr>
              <a:t>16937</a:t>
            </a:fld>
            <a:endParaRPr lang="en-IN" sz="1400">
              <a:solidFill>
                <a:schemeClr val="bg1"/>
              </a:solidFill>
              <a:latin typeface="Arial Black" pitchFamily="34" charset="0"/>
            </a:endParaRPr>
          </a:p>
        </xdr:txBody>
      </xdr:sp>
      <xdr:graphicFrame macro="">
        <xdr:nvGraphicFramePr>
          <xdr:cNvPr id="26" name="Chart 25"/>
          <xdr:cNvGraphicFramePr/>
        </xdr:nvGraphicFramePr>
        <xdr:xfrm>
          <a:off x="3890433" y="1672167"/>
          <a:ext cx="895351" cy="6455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8</xdr:col>
      <xdr:colOff>486834</xdr:colOff>
      <xdr:row>8</xdr:row>
      <xdr:rowOff>42333</xdr:rowOff>
    </xdr:from>
    <xdr:to>
      <xdr:col>10</xdr:col>
      <xdr:colOff>179918</xdr:colOff>
      <xdr:row>11</xdr:row>
      <xdr:rowOff>19053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5</xdr:row>
      <xdr:rowOff>47625</xdr:rowOff>
    </xdr:from>
    <xdr:to>
      <xdr:col>13</xdr:col>
      <xdr:colOff>117475</xdr:colOff>
      <xdr:row>6</xdr:row>
      <xdr:rowOff>133350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243417</xdr:colOff>
      <xdr:row>8</xdr:row>
      <xdr:rowOff>116418</xdr:rowOff>
    </xdr:from>
    <xdr:to>
      <xdr:col>15</xdr:col>
      <xdr:colOff>328083</xdr:colOff>
      <xdr:row>10</xdr:row>
      <xdr:rowOff>135468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546101</xdr:colOff>
      <xdr:row>8</xdr:row>
      <xdr:rowOff>158750</xdr:rowOff>
    </xdr:from>
    <xdr:to>
      <xdr:col>17</xdr:col>
      <xdr:colOff>577850</xdr:colOff>
      <xdr:row>10</xdr:row>
      <xdr:rowOff>177800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74084</xdr:colOff>
      <xdr:row>8</xdr:row>
      <xdr:rowOff>127002</xdr:rowOff>
    </xdr:from>
    <xdr:to>
      <xdr:col>13</xdr:col>
      <xdr:colOff>105834</xdr:colOff>
      <xdr:row>10</xdr:row>
      <xdr:rowOff>146052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328083</xdr:colOff>
      <xdr:row>13</xdr:row>
      <xdr:rowOff>63500</xdr:rowOff>
    </xdr:from>
    <xdr:to>
      <xdr:col>5</xdr:col>
      <xdr:colOff>486833</xdr:colOff>
      <xdr:row>14</xdr:row>
      <xdr:rowOff>179917</xdr:rowOff>
    </xdr:to>
    <xdr:sp macro="" textlink="">
      <xdr:nvSpPr>
        <xdr:cNvPr id="37" name="TextBox 36"/>
        <xdr:cNvSpPr txBox="1"/>
      </xdr:nvSpPr>
      <xdr:spPr>
        <a:xfrm>
          <a:off x="2169583" y="2540000"/>
          <a:ext cx="1386417" cy="306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N" sz="1400" b="1">
              <a:solidFill>
                <a:schemeClr val="bg1"/>
              </a:solidFill>
            </a:rPr>
            <a:t>Select Matrix</a:t>
          </a:r>
        </a:p>
      </xdr:txBody>
    </xdr:sp>
    <xdr:clientData/>
  </xdr:twoCellAnchor>
  <xdr:twoCellAnchor>
    <xdr:from>
      <xdr:col>13</xdr:col>
      <xdr:colOff>601979</xdr:colOff>
      <xdr:row>13</xdr:row>
      <xdr:rowOff>3</xdr:rowOff>
    </xdr:from>
    <xdr:to>
      <xdr:col>14</xdr:col>
      <xdr:colOff>522837</xdr:colOff>
      <xdr:row>15</xdr:row>
      <xdr:rowOff>76203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0609" t="17911" r="71963" b="38059"/>
        <a:stretch/>
      </xdr:blipFill>
      <xdr:spPr bwMode="auto">
        <a:xfrm>
          <a:off x="8581812" y="2476503"/>
          <a:ext cx="534692" cy="457200"/>
        </a:xfrm>
        <a:prstGeom prst="rect">
          <a:avLst/>
        </a:prstGeom>
        <a:solidFill>
          <a:schemeClr val="accent5">
            <a:lumMod val="75000"/>
          </a:schemeClr>
        </a:solidFill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27518</xdr:colOff>
      <xdr:row>12</xdr:row>
      <xdr:rowOff>158753</xdr:rowOff>
    </xdr:from>
    <xdr:to>
      <xdr:col>16</xdr:col>
      <xdr:colOff>484717</xdr:colOff>
      <xdr:row>15</xdr:row>
      <xdr:rowOff>42286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9848851" y="2444753"/>
          <a:ext cx="457199" cy="45503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>
    <xdr:from>
      <xdr:col>3</xdr:col>
      <xdr:colOff>412752</xdr:colOff>
      <xdr:row>16</xdr:row>
      <xdr:rowOff>21167</xdr:rowOff>
    </xdr:from>
    <xdr:to>
      <xdr:col>8</xdr:col>
      <xdr:colOff>560917</xdr:colOff>
      <xdr:row>27</xdr:row>
      <xdr:rowOff>158750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201083</xdr:colOff>
      <xdr:row>15</xdr:row>
      <xdr:rowOff>148167</xdr:rowOff>
    </xdr:from>
    <xdr:to>
      <xdr:col>6</xdr:col>
      <xdr:colOff>550333</xdr:colOff>
      <xdr:row>18</xdr:row>
      <xdr:rowOff>21167</xdr:rowOff>
    </xdr:to>
    <xdr:sp macro="" textlink="Data2!L5">
      <xdr:nvSpPr>
        <xdr:cNvPr id="43" name="TextBox 42"/>
        <xdr:cNvSpPr txBox="1"/>
      </xdr:nvSpPr>
      <xdr:spPr>
        <a:xfrm>
          <a:off x="2042583" y="3005667"/>
          <a:ext cx="219075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38640693-2F27-4A86-A74D-34FD8F9A5344}" type="TxLink">
            <a:rPr lang="en-IN" sz="1200" b="1">
              <a:solidFill>
                <a:schemeClr val="tx1"/>
              </a:solidFill>
              <a:latin typeface="Arial Black" pitchFamily="34" charset="0"/>
            </a:rPr>
            <a:pPr algn="ctr"/>
            <a:t>Quarter Wise Calls</a:t>
          </a:fld>
          <a:endParaRPr lang="en-IN" sz="1200" b="1">
            <a:solidFill>
              <a:schemeClr val="tx1"/>
            </a:solidFill>
            <a:latin typeface="Arial Black" pitchFamily="34" charset="0"/>
          </a:endParaRPr>
        </a:p>
      </xdr:txBody>
    </xdr:sp>
    <xdr:clientData/>
  </xdr:twoCellAnchor>
  <xdr:twoCellAnchor>
    <xdr:from>
      <xdr:col>9</xdr:col>
      <xdr:colOff>444500</xdr:colOff>
      <xdr:row>16</xdr:row>
      <xdr:rowOff>95250</xdr:rowOff>
    </xdr:from>
    <xdr:to>
      <xdr:col>17</xdr:col>
      <xdr:colOff>84667</xdr:colOff>
      <xdr:row>27</xdr:row>
      <xdr:rowOff>169334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T44"/>
  <sheetViews>
    <sheetView tabSelected="1" topLeftCell="A8" workbookViewId="0">
      <selection activeCell="R27" sqref="R27"/>
    </sheetView>
  </sheetViews>
  <sheetFormatPr defaultRowHeight="15"/>
  <cols>
    <col min="5" max="5" width="12.140625" bestFit="1" customWidth="1"/>
    <col min="6" max="6" width="9.28515625" bestFit="1" customWidth="1"/>
    <col min="8" max="8" width="11" bestFit="1" customWidth="1"/>
    <col min="11" max="11" width="5.85546875" customWidth="1"/>
    <col min="12" max="12" width="24.5703125" bestFit="1" customWidth="1"/>
    <col min="13" max="13" width="13.85546875" bestFit="1" customWidth="1"/>
    <col min="14" max="14" width="18.28515625" bestFit="1" customWidth="1"/>
    <col min="15" max="15" width="10.7109375" bestFit="1" customWidth="1"/>
    <col min="18" max="18" width="12" bestFit="1" customWidth="1"/>
    <col min="19" max="19" width="11" bestFit="1" customWidth="1"/>
  </cols>
  <sheetData>
    <row r="1" spans="1:20" ht="18" customHeight="1">
      <c r="A1" s="4" t="s">
        <v>2</v>
      </c>
      <c r="B1" s="4" t="s">
        <v>4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27</v>
      </c>
      <c r="I1" s="4" t="s">
        <v>16</v>
      </c>
      <c r="K1">
        <v>1</v>
      </c>
      <c r="L1" s="1" t="str">
        <f>INDEX(M1:M6,K1)</f>
        <v>Calls</v>
      </c>
      <c r="M1" t="s">
        <v>10</v>
      </c>
      <c r="Q1">
        <v>1</v>
      </c>
    </row>
    <row r="2" spans="1:20">
      <c r="A2" s="2" t="s">
        <v>3</v>
      </c>
      <c r="B2" s="2" t="s">
        <v>6</v>
      </c>
      <c r="C2" s="5">
        <v>3899</v>
      </c>
      <c r="D2" s="5">
        <v>827</v>
      </c>
      <c r="E2" s="31">
        <v>2191.5500000000002</v>
      </c>
      <c r="F2" s="3">
        <f t="shared" ref="F2:F13" si="0">D2/C2</f>
        <v>0.21210566812003079</v>
      </c>
      <c r="G2" s="5">
        <v>426</v>
      </c>
      <c r="H2" s="9">
        <f t="shared" ref="H2:H13" si="1">E2/D2</f>
        <v>2.6500000000000004</v>
      </c>
      <c r="I2" s="5">
        <f t="shared" ref="I2:I13" si="2">G2*C2</f>
        <v>1660974</v>
      </c>
      <c r="L2">
        <f>MATCH(L1,A1:I1,0)</f>
        <v>3</v>
      </c>
      <c r="M2" t="s">
        <v>11</v>
      </c>
    </row>
    <row r="3" spans="1:20">
      <c r="A3" s="2" t="s">
        <v>17</v>
      </c>
      <c r="B3" s="2" t="s">
        <v>6</v>
      </c>
      <c r="C3" s="5">
        <v>3286</v>
      </c>
      <c r="D3" s="5">
        <v>1723</v>
      </c>
      <c r="E3" s="31">
        <v>3876.75</v>
      </c>
      <c r="F3" s="3">
        <f t="shared" si="0"/>
        <v>0.52434570906877664</v>
      </c>
      <c r="G3" s="5">
        <v>334</v>
      </c>
      <c r="H3" s="9">
        <f t="shared" si="1"/>
        <v>2.25</v>
      </c>
      <c r="I3" s="5">
        <f t="shared" si="2"/>
        <v>1097524</v>
      </c>
      <c r="M3" t="s">
        <v>12</v>
      </c>
    </row>
    <row r="4" spans="1:20">
      <c r="A4" s="2" t="s">
        <v>18</v>
      </c>
      <c r="B4" s="2" t="s">
        <v>6</v>
      </c>
      <c r="C4" s="5">
        <v>3300</v>
      </c>
      <c r="D4" s="5">
        <v>1294</v>
      </c>
      <c r="E4" s="31">
        <v>2005.7</v>
      </c>
      <c r="F4" s="3">
        <f t="shared" si="0"/>
        <v>0.39212121212121215</v>
      </c>
      <c r="G4" s="5">
        <v>310</v>
      </c>
      <c r="H4" s="9">
        <f t="shared" si="1"/>
        <v>1.55</v>
      </c>
      <c r="I4" s="5">
        <f t="shared" si="2"/>
        <v>1023000</v>
      </c>
      <c r="M4" t="s">
        <v>13</v>
      </c>
    </row>
    <row r="5" spans="1:20">
      <c r="A5" s="2" t="s">
        <v>19</v>
      </c>
      <c r="B5" s="2" t="s">
        <v>7</v>
      </c>
      <c r="C5" s="5">
        <v>3351</v>
      </c>
      <c r="D5" s="5">
        <v>1721</v>
      </c>
      <c r="E5" s="31">
        <v>5335.1</v>
      </c>
      <c r="F5" s="3">
        <f t="shared" si="0"/>
        <v>0.51357803640704269</v>
      </c>
      <c r="G5" s="5">
        <v>350</v>
      </c>
      <c r="H5" s="9">
        <f t="shared" si="1"/>
        <v>3.1</v>
      </c>
      <c r="I5" s="5">
        <f t="shared" si="2"/>
        <v>1172850</v>
      </c>
      <c r="L5" t="str">
        <f>"Quarter Wise " &amp; L1</f>
        <v>Quarter Wise Calls</v>
      </c>
      <c r="M5" t="s">
        <v>14</v>
      </c>
    </row>
    <row r="6" spans="1:20">
      <c r="A6" s="2" t="s">
        <v>5</v>
      </c>
      <c r="B6" s="2" t="s">
        <v>7</v>
      </c>
      <c r="C6" s="5">
        <v>4973</v>
      </c>
      <c r="D6" s="5">
        <v>1246</v>
      </c>
      <c r="E6" s="31">
        <v>2990.4</v>
      </c>
      <c r="F6" s="3">
        <f t="shared" si="0"/>
        <v>0.25055298612507543</v>
      </c>
      <c r="G6" s="5">
        <v>540</v>
      </c>
      <c r="H6" s="9">
        <f t="shared" si="1"/>
        <v>2.4</v>
      </c>
      <c r="I6" s="5">
        <f t="shared" si="2"/>
        <v>2685420</v>
      </c>
      <c r="M6" t="s">
        <v>27</v>
      </c>
    </row>
    <row r="7" spans="1:20">
      <c r="A7" s="2" t="s">
        <v>20</v>
      </c>
      <c r="B7" s="2" t="s">
        <v>7</v>
      </c>
      <c r="C7" s="5">
        <v>3120</v>
      </c>
      <c r="D7" s="5">
        <v>1527</v>
      </c>
      <c r="E7" s="31">
        <v>3130.35</v>
      </c>
      <c r="F7" s="3">
        <f t="shared" si="0"/>
        <v>0.48942307692307691</v>
      </c>
      <c r="G7" s="5">
        <v>492</v>
      </c>
      <c r="H7" s="9">
        <f t="shared" si="1"/>
        <v>2.0499999999999998</v>
      </c>
      <c r="I7" s="5">
        <f t="shared" si="2"/>
        <v>1535040</v>
      </c>
    </row>
    <row r="8" spans="1:20">
      <c r="A8" s="2" t="s">
        <v>21</v>
      </c>
      <c r="B8" s="2" t="s">
        <v>8</v>
      </c>
      <c r="C8" s="5">
        <v>3453</v>
      </c>
      <c r="D8" s="5">
        <v>1380</v>
      </c>
      <c r="E8" s="31">
        <v>2553</v>
      </c>
      <c r="F8" s="3">
        <f t="shared" si="0"/>
        <v>0.39965247610773241</v>
      </c>
      <c r="G8" s="5">
        <v>380</v>
      </c>
      <c r="H8" s="9">
        <f t="shared" si="1"/>
        <v>1.85</v>
      </c>
      <c r="I8" s="5">
        <f t="shared" si="2"/>
        <v>1312140</v>
      </c>
      <c r="M8" s="10" t="s">
        <v>4</v>
      </c>
      <c r="N8" s="10" t="s">
        <v>10</v>
      </c>
      <c r="O8" s="10" t="s">
        <v>11</v>
      </c>
      <c r="P8" s="10" t="s">
        <v>12</v>
      </c>
      <c r="Q8" s="10" t="s">
        <v>13</v>
      </c>
      <c r="R8" s="10" t="s">
        <v>14</v>
      </c>
      <c r="S8" s="10" t="s">
        <v>27</v>
      </c>
      <c r="T8" s="10" t="s">
        <v>16</v>
      </c>
    </row>
    <row r="9" spans="1:20">
      <c r="A9" s="2" t="s">
        <v>22</v>
      </c>
      <c r="B9" s="2" t="s">
        <v>8</v>
      </c>
      <c r="C9" s="5">
        <v>4102</v>
      </c>
      <c r="D9" s="5">
        <v>1284</v>
      </c>
      <c r="E9" s="31">
        <v>1861.8</v>
      </c>
      <c r="F9" s="3">
        <f t="shared" si="0"/>
        <v>0.31301803998049732</v>
      </c>
      <c r="G9" s="5">
        <v>394</v>
      </c>
      <c r="H9" s="9">
        <f t="shared" si="1"/>
        <v>1.45</v>
      </c>
      <c r="I9" s="5">
        <f t="shared" si="2"/>
        <v>1616188</v>
      </c>
      <c r="L9">
        <v>5</v>
      </c>
      <c r="M9" s="11" t="s">
        <v>6</v>
      </c>
      <c r="N9" s="19">
        <f>SUMIF($B$1:$B$13,$M9,C$1:C$13)</f>
        <v>10485</v>
      </c>
      <c r="O9" s="19">
        <f>SUMIF($B$1:$B$13,$M9,D$1:D$13)</f>
        <v>3844</v>
      </c>
      <c r="P9" s="12">
        <f>SUMIF($B$1:$B$13,$M9,E$1:E$13)</f>
        <v>8074</v>
      </c>
      <c r="Q9" s="13">
        <f>O9/N9</f>
        <v>0.366618979494516</v>
      </c>
      <c r="R9" s="20">
        <f>T9/N9</f>
        <v>360.65789222699095</v>
      </c>
      <c r="S9" s="14">
        <f>P9/O9</f>
        <v>2.1004162330905305</v>
      </c>
      <c r="T9" s="19">
        <f>SUMIF($B$1:$B$13,$M9,I$1:I$13)</f>
        <v>3781498</v>
      </c>
    </row>
    <row r="10" spans="1:20">
      <c r="A10" s="2" t="s">
        <v>23</v>
      </c>
      <c r="B10" s="2" t="s">
        <v>8</v>
      </c>
      <c r="C10" s="5">
        <v>3364</v>
      </c>
      <c r="D10" s="5">
        <v>1733</v>
      </c>
      <c r="E10" s="31">
        <v>6845.35</v>
      </c>
      <c r="F10" s="3">
        <f t="shared" si="0"/>
        <v>0.51516052318668248</v>
      </c>
      <c r="G10" s="5">
        <v>304</v>
      </c>
      <c r="H10" s="9">
        <f t="shared" si="1"/>
        <v>3.95</v>
      </c>
      <c r="I10" s="5">
        <f t="shared" si="2"/>
        <v>1022656</v>
      </c>
      <c r="M10" s="11" t="s">
        <v>7</v>
      </c>
      <c r="N10" s="19">
        <f>SUMIF($B$1:$B$13,$M10,C$1:C$13)</f>
        <v>11444</v>
      </c>
      <c r="O10" s="19">
        <f>SUMIF($B$1:$B$13,$M10,D$1:D$13)</f>
        <v>4494</v>
      </c>
      <c r="P10" s="12">
        <f>SUMIF($B$1:$B$13,$M10,E$1:E$13)</f>
        <v>11455.85</v>
      </c>
      <c r="Q10" s="13">
        <f t="shared" ref="Q10:Q13" si="3">O10/N10</f>
        <v>0.39269486193638586</v>
      </c>
      <c r="R10" s="20">
        <f t="shared" ref="R10:R13" si="4">T10/N10</f>
        <v>471.27839916113248</v>
      </c>
      <c r="S10" s="14">
        <f t="shared" ref="S10:S13" si="5">P10/O10</f>
        <v>2.5491433021806853</v>
      </c>
      <c r="T10" s="19">
        <f>SUMIF($B$1:$B$13,$M10,I$1:I$13)</f>
        <v>5393310</v>
      </c>
    </row>
    <row r="11" spans="1:20">
      <c r="A11" s="2" t="s">
        <v>24</v>
      </c>
      <c r="B11" s="2" t="s">
        <v>9</v>
      </c>
      <c r="C11" s="5">
        <v>4794</v>
      </c>
      <c r="D11" s="5">
        <v>1192</v>
      </c>
      <c r="E11" s="31">
        <v>3993.2000000000003</v>
      </c>
      <c r="F11" s="3">
        <f t="shared" si="0"/>
        <v>0.24864413850646641</v>
      </c>
      <c r="G11" s="5">
        <v>554</v>
      </c>
      <c r="H11" s="9">
        <f t="shared" si="1"/>
        <v>3.35</v>
      </c>
      <c r="I11" s="5">
        <f t="shared" si="2"/>
        <v>2655876</v>
      </c>
      <c r="M11" s="11" t="s">
        <v>8</v>
      </c>
      <c r="N11" s="19">
        <f>SUMIF($B$1:$B$13,$M11,C$1:C$13)</f>
        <v>10919</v>
      </c>
      <c r="O11" s="19">
        <f>SUMIF($B$1:$B$13,$M11,D$1:D$13)</f>
        <v>4397</v>
      </c>
      <c r="P11" s="12">
        <f>SUMIF($B$1:$B$13,$M11,E$1:E$13)</f>
        <v>11260.150000000001</v>
      </c>
      <c r="Q11" s="13">
        <f t="shared" si="3"/>
        <v>0.40269255426321093</v>
      </c>
      <c r="R11" s="20">
        <f t="shared" si="4"/>
        <v>361.84485758769119</v>
      </c>
      <c r="S11" s="14">
        <f t="shared" si="5"/>
        <v>2.5608710484421198</v>
      </c>
      <c r="T11" s="19">
        <f>SUMIF($B$1:$B$13,$M11,I$1:I$13)</f>
        <v>3950984</v>
      </c>
    </row>
    <row r="12" spans="1:20">
      <c r="A12" s="2" t="s">
        <v>25</v>
      </c>
      <c r="B12" s="2" t="s">
        <v>9</v>
      </c>
      <c r="C12" s="5">
        <v>4249</v>
      </c>
      <c r="D12" s="5">
        <v>1978</v>
      </c>
      <c r="E12" s="31">
        <v>2175.8000000000002</v>
      </c>
      <c r="F12" s="3">
        <f t="shared" si="0"/>
        <v>0.46552129912920687</v>
      </c>
      <c r="G12" s="5">
        <v>328</v>
      </c>
      <c r="H12" s="9">
        <f t="shared" si="1"/>
        <v>1.1000000000000001</v>
      </c>
      <c r="I12" s="5">
        <f t="shared" si="2"/>
        <v>1393672</v>
      </c>
      <c r="M12" s="11" t="s">
        <v>9</v>
      </c>
      <c r="N12" s="19">
        <f>SUMIF($B$1:$B$13,$M12,C$1:C$13)</f>
        <v>12323</v>
      </c>
      <c r="O12" s="19">
        <f>SUMIF($B$1:$B$13,$M12,D$1:D$13)</f>
        <v>4202</v>
      </c>
      <c r="P12" s="12">
        <f>SUMIF($B$1:$B$13,$M12,E$1:E$13)</f>
        <v>7871.8</v>
      </c>
      <c r="Q12" s="13">
        <f t="shared" si="3"/>
        <v>0.34098839568286943</v>
      </c>
      <c r="R12" s="20">
        <f t="shared" si="4"/>
        <v>417.25131867240123</v>
      </c>
      <c r="S12" s="14">
        <f t="shared" si="5"/>
        <v>1.8733460257020467</v>
      </c>
      <c r="T12" s="19">
        <f>SUMIF($B$1:$B$13,$M12,I$1:I$13)</f>
        <v>5141788</v>
      </c>
    </row>
    <row r="13" spans="1:20">
      <c r="A13" s="23" t="s">
        <v>26</v>
      </c>
      <c r="B13" s="23" t="s">
        <v>9</v>
      </c>
      <c r="C13" s="24">
        <v>3280</v>
      </c>
      <c r="D13" s="24">
        <v>1032</v>
      </c>
      <c r="E13" s="32">
        <v>1702.8000000000002</v>
      </c>
      <c r="F13" s="25">
        <f t="shared" si="0"/>
        <v>0.31463414634146342</v>
      </c>
      <c r="G13" s="24">
        <v>333</v>
      </c>
      <c r="H13" s="26">
        <f t="shared" si="1"/>
        <v>1.6500000000000001</v>
      </c>
      <c r="I13" s="24">
        <f t="shared" si="2"/>
        <v>1092240</v>
      </c>
      <c r="M13" s="15" t="s">
        <v>15</v>
      </c>
      <c r="N13" s="21">
        <f>SUM(N9:N12)</f>
        <v>45171</v>
      </c>
      <c r="O13" s="21">
        <f t="shared" ref="O13:P13" si="6">SUM(O9:O12)</f>
        <v>16937</v>
      </c>
      <c r="P13" s="16">
        <f t="shared" si="6"/>
        <v>38661.800000000003</v>
      </c>
      <c r="Q13" s="17">
        <f t="shared" si="3"/>
        <v>0.37495295654291472</v>
      </c>
      <c r="R13" s="22">
        <f t="shared" si="4"/>
        <v>404.40946625047042</v>
      </c>
      <c r="S13" s="18">
        <f t="shared" si="5"/>
        <v>2.2826828836275612</v>
      </c>
      <c r="T13" s="21">
        <f t="shared" ref="T13" si="7">SUM(T9:T12)</f>
        <v>18267580</v>
      </c>
    </row>
    <row r="14" spans="1:20">
      <c r="A14" s="2"/>
      <c r="B14" s="6"/>
      <c r="C14" s="6"/>
      <c r="D14" s="6"/>
      <c r="E14" s="28"/>
      <c r="F14" s="27"/>
      <c r="G14" s="6"/>
      <c r="H14" s="6"/>
      <c r="I14" s="6"/>
      <c r="N14" s="29">
        <f>MATCH(L1,8:8,0)</f>
        <v>14</v>
      </c>
    </row>
    <row r="15" spans="1:20">
      <c r="M15" s="6" t="s">
        <v>29</v>
      </c>
      <c r="N15" s="6" t="s">
        <v>30</v>
      </c>
    </row>
    <row r="16" spans="1:20">
      <c r="A16" s="7" t="s">
        <v>1</v>
      </c>
      <c r="M16" t="s">
        <v>28</v>
      </c>
      <c r="N16" t="str">
        <f>"Data2!"&amp;ADDRESS(9,N14,4)&amp;":"&amp;ADDRESS(12,N14,4)</f>
        <v>Data2!N9:N12</v>
      </c>
    </row>
    <row r="17" spans="1:19" ht="25.5">
      <c r="A17" s="4" t="s">
        <v>2</v>
      </c>
      <c r="B17" s="4" t="s">
        <v>4</v>
      </c>
      <c r="C17" s="4" t="s">
        <v>10</v>
      </c>
      <c r="D17" s="4" t="s">
        <v>11</v>
      </c>
      <c r="E17" s="4" t="s">
        <v>12</v>
      </c>
      <c r="F17" s="4" t="s">
        <v>13</v>
      </c>
      <c r="G17" s="4" t="s">
        <v>14</v>
      </c>
      <c r="H17" s="4" t="s">
        <v>27</v>
      </c>
      <c r="I17" s="4" t="s">
        <v>16</v>
      </c>
    </row>
    <row r="18" spans="1:19" ht="25.5">
      <c r="A18" s="2" t="s">
        <v>3</v>
      </c>
      <c r="B18" s="2" t="s">
        <v>6</v>
      </c>
      <c r="C18" s="5">
        <f>IF($Q$1=1,C2,NA())</f>
        <v>3899</v>
      </c>
      <c r="D18" s="5">
        <f t="shared" ref="D18:I18" si="8">IF($Q$1=1,D2,NA())</f>
        <v>827</v>
      </c>
      <c r="E18" s="31">
        <f t="shared" si="8"/>
        <v>2191.5500000000002</v>
      </c>
      <c r="F18" s="3">
        <f t="shared" si="8"/>
        <v>0.21210566812003079</v>
      </c>
      <c r="G18" s="5">
        <f t="shared" si="8"/>
        <v>426</v>
      </c>
      <c r="H18" s="9">
        <f t="shared" si="8"/>
        <v>2.6500000000000004</v>
      </c>
      <c r="I18" s="5">
        <f t="shared" si="8"/>
        <v>1660974</v>
      </c>
      <c r="L18" s="4" t="s">
        <v>32</v>
      </c>
      <c r="M18" s="4" t="s">
        <v>33</v>
      </c>
      <c r="N18" s="4" t="s">
        <v>34</v>
      </c>
      <c r="O18" s="8" t="s">
        <v>35</v>
      </c>
    </row>
    <row r="19" spans="1:19">
      <c r="A19" s="2" t="s">
        <v>17</v>
      </c>
      <c r="B19" s="2" t="s">
        <v>6</v>
      </c>
      <c r="C19" s="5">
        <f t="shared" ref="C19:I29" si="9">IF($Q$1=1,C3,NA())</f>
        <v>3286</v>
      </c>
      <c r="D19" s="5">
        <f t="shared" si="9"/>
        <v>1723</v>
      </c>
      <c r="E19" s="31">
        <f t="shared" si="9"/>
        <v>3876.75</v>
      </c>
      <c r="F19" s="3">
        <f t="shared" si="9"/>
        <v>0.52434570906877664</v>
      </c>
      <c r="G19" s="5">
        <f t="shared" si="9"/>
        <v>334</v>
      </c>
      <c r="H19" s="9">
        <f t="shared" si="9"/>
        <v>2.25</v>
      </c>
      <c r="I19" s="5">
        <f t="shared" si="9"/>
        <v>1097524</v>
      </c>
      <c r="L19" t="s">
        <v>31</v>
      </c>
      <c r="M19" t="str">
        <f>"Data2!"&amp;ADDRESS(18,L2,4)&amp;":"&amp;ADDRESS(29,L2,4)</f>
        <v>Data2!C18:C29</v>
      </c>
      <c r="N19" t="str">
        <f>"Data2!"&amp;ADDRESS(33,L2,4)&amp;":"&amp;ADDRESS(44,L2,4)</f>
        <v>Data2!C33:C44</v>
      </c>
      <c r="O19" t="str">
        <f>"Data2!"&amp;ADDRESS(2,L2,4)&amp;":"&amp;ADDRESS(13,L2,4)</f>
        <v>Data2!C2:C13</v>
      </c>
    </row>
    <row r="20" spans="1:19">
      <c r="A20" s="2" t="s">
        <v>18</v>
      </c>
      <c r="B20" s="2" t="s">
        <v>6</v>
      </c>
      <c r="C20" s="5">
        <f t="shared" si="9"/>
        <v>3300</v>
      </c>
      <c r="D20" s="5">
        <f t="shared" si="9"/>
        <v>1294</v>
      </c>
      <c r="E20" s="31">
        <f t="shared" si="9"/>
        <v>2005.7</v>
      </c>
      <c r="F20" s="3">
        <f t="shared" si="9"/>
        <v>0.39212121212121215</v>
      </c>
      <c r="G20" s="5">
        <f t="shared" si="9"/>
        <v>310</v>
      </c>
      <c r="H20" s="9">
        <f t="shared" si="9"/>
        <v>1.55</v>
      </c>
      <c r="I20" s="5">
        <f t="shared" si="9"/>
        <v>1023000</v>
      </c>
    </row>
    <row r="21" spans="1:19">
      <c r="A21" s="2" t="s">
        <v>19</v>
      </c>
      <c r="B21" s="2" t="s">
        <v>7</v>
      </c>
      <c r="C21" s="5">
        <f t="shared" si="9"/>
        <v>3351</v>
      </c>
      <c r="D21" s="5">
        <f t="shared" si="9"/>
        <v>1721</v>
      </c>
      <c r="E21" s="31">
        <f t="shared" si="9"/>
        <v>5335.1</v>
      </c>
      <c r="F21" s="3">
        <f t="shared" si="9"/>
        <v>0.51357803640704269</v>
      </c>
      <c r="G21" s="5">
        <f t="shared" si="9"/>
        <v>350</v>
      </c>
      <c r="H21" s="9">
        <f t="shared" si="9"/>
        <v>3.1</v>
      </c>
      <c r="I21" s="5">
        <f t="shared" si="9"/>
        <v>1172850</v>
      </c>
      <c r="L21" s="10" t="s">
        <v>4</v>
      </c>
      <c r="M21" s="10" t="s">
        <v>10</v>
      </c>
      <c r="N21" s="10" t="s">
        <v>11</v>
      </c>
      <c r="O21" s="10" t="s">
        <v>12</v>
      </c>
      <c r="P21" s="10" t="s">
        <v>13</v>
      </c>
      <c r="Q21" s="10" t="s">
        <v>14</v>
      </c>
      <c r="R21" s="10" t="s">
        <v>27</v>
      </c>
      <c r="S21" s="10" t="s">
        <v>16</v>
      </c>
    </row>
    <row r="22" spans="1:19">
      <c r="A22" s="2" t="s">
        <v>5</v>
      </c>
      <c r="B22" s="2" t="s">
        <v>7</v>
      </c>
      <c r="C22" s="5">
        <f t="shared" si="9"/>
        <v>4973</v>
      </c>
      <c r="D22" s="5">
        <f t="shared" si="9"/>
        <v>1246</v>
      </c>
      <c r="E22" s="31">
        <f t="shared" si="9"/>
        <v>2990.4</v>
      </c>
      <c r="F22" s="3">
        <f t="shared" si="9"/>
        <v>0.25055298612507543</v>
      </c>
      <c r="G22" s="5">
        <f t="shared" si="9"/>
        <v>540</v>
      </c>
      <c r="H22" s="9">
        <f t="shared" si="9"/>
        <v>2.4</v>
      </c>
      <c r="I22" s="5">
        <f t="shared" si="9"/>
        <v>2685420</v>
      </c>
      <c r="L22" s="11" t="s">
        <v>6</v>
      </c>
      <c r="M22">
        <v>10485</v>
      </c>
      <c r="N22">
        <v>3844</v>
      </c>
      <c r="O22" s="36">
        <v>8074</v>
      </c>
      <c r="P22" s="33">
        <v>0.366618979494516</v>
      </c>
      <c r="Q22" s="34">
        <v>360.65789222699095</v>
      </c>
      <c r="R22" s="35">
        <v>2.1004162330905305</v>
      </c>
      <c r="S22">
        <v>3781498</v>
      </c>
    </row>
    <row r="23" spans="1:19">
      <c r="A23" s="2" t="s">
        <v>20</v>
      </c>
      <c r="B23" s="2" t="s">
        <v>7</v>
      </c>
      <c r="C23" s="5">
        <f t="shared" si="9"/>
        <v>3120</v>
      </c>
      <c r="D23" s="5">
        <f t="shared" si="9"/>
        <v>1527</v>
      </c>
      <c r="E23" s="31">
        <f t="shared" si="9"/>
        <v>3130.35</v>
      </c>
      <c r="F23" s="3">
        <f t="shared" si="9"/>
        <v>0.48942307692307691</v>
      </c>
      <c r="G23" s="5">
        <f t="shared" si="9"/>
        <v>492</v>
      </c>
      <c r="H23" s="9">
        <f t="shared" si="9"/>
        <v>2.0499999999999998</v>
      </c>
      <c r="I23" s="5">
        <f t="shared" si="9"/>
        <v>1535040</v>
      </c>
      <c r="L23" s="11" t="s">
        <v>7</v>
      </c>
      <c r="M23">
        <v>11444</v>
      </c>
      <c r="N23">
        <v>4494</v>
      </c>
      <c r="O23" s="36">
        <v>11455.85</v>
      </c>
      <c r="P23" s="33">
        <v>0.39269486193638586</v>
      </c>
      <c r="Q23" s="34">
        <v>471.27839916113248</v>
      </c>
      <c r="R23" s="35">
        <v>2.5491433021806853</v>
      </c>
      <c r="S23">
        <v>5393310</v>
      </c>
    </row>
    <row r="24" spans="1:19">
      <c r="A24" s="2" t="s">
        <v>21</v>
      </c>
      <c r="B24" s="2" t="s">
        <v>8</v>
      </c>
      <c r="C24" s="5">
        <f t="shared" si="9"/>
        <v>3453</v>
      </c>
      <c r="D24" s="5">
        <f t="shared" si="9"/>
        <v>1380</v>
      </c>
      <c r="E24" s="31">
        <f t="shared" si="9"/>
        <v>2553</v>
      </c>
      <c r="F24" s="3">
        <f t="shared" si="9"/>
        <v>0.39965247610773241</v>
      </c>
      <c r="G24" s="5">
        <f t="shared" si="9"/>
        <v>380</v>
      </c>
      <c r="H24" s="9">
        <f t="shared" si="9"/>
        <v>1.85</v>
      </c>
      <c r="I24" s="5">
        <f t="shared" si="9"/>
        <v>1312140</v>
      </c>
      <c r="L24" s="11" t="s">
        <v>8</v>
      </c>
      <c r="M24">
        <v>10919</v>
      </c>
      <c r="N24">
        <v>4397</v>
      </c>
      <c r="O24" s="36">
        <v>11260.150000000001</v>
      </c>
      <c r="P24" s="33">
        <v>0.40269255426321093</v>
      </c>
      <c r="Q24" s="34">
        <v>361.84485758769119</v>
      </c>
      <c r="R24" s="35">
        <v>2.5608710484421198</v>
      </c>
      <c r="S24">
        <v>3950984</v>
      </c>
    </row>
    <row r="25" spans="1:19">
      <c r="A25" s="2" t="s">
        <v>22</v>
      </c>
      <c r="B25" s="2" t="s">
        <v>8</v>
      </c>
      <c r="C25" s="5">
        <f t="shared" si="9"/>
        <v>4102</v>
      </c>
      <c r="D25" s="5">
        <f t="shared" si="9"/>
        <v>1284</v>
      </c>
      <c r="E25" s="31">
        <f t="shared" si="9"/>
        <v>1861.8</v>
      </c>
      <c r="F25" s="3">
        <f t="shared" si="9"/>
        <v>0.31301803998049732</v>
      </c>
      <c r="G25" s="5">
        <f t="shared" si="9"/>
        <v>394</v>
      </c>
      <c r="H25" s="9">
        <f t="shared" si="9"/>
        <v>1.45</v>
      </c>
      <c r="I25" s="5">
        <f t="shared" si="9"/>
        <v>1616188</v>
      </c>
      <c r="L25" s="11" t="s">
        <v>9</v>
      </c>
      <c r="M25">
        <v>12323</v>
      </c>
      <c r="N25">
        <v>4202</v>
      </c>
      <c r="O25" s="36">
        <v>7871.8</v>
      </c>
      <c r="P25" s="33">
        <v>0.34098839568286943</v>
      </c>
      <c r="Q25" s="34">
        <v>417.25131867240123</v>
      </c>
      <c r="R25" s="35">
        <v>1.8733460257020467</v>
      </c>
      <c r="S25">
        <v>5141788</v>
      </c>
    </row>
    <row r="26" spans="1:19">
      <c r="A26" s="2" t="s">
        <v>23</v>
      </c>
      <c r="B26" s="2" t="s">
        <v>8</v>
      </c>
      <c r="C26" s="5">
        <f t="shared" si="9"/>
        <v>3364</v>
      </c>
      <c r="D26" s="5">
        <f t="shared" si="9"/>
        <v>1733</v>
      </c>
      <c r="E26" s="31">
        <f t="shared" si="9"/>
        <v>6845.35</v>
      </c>
      <c r="F26" s="3">
        <f t="shared" si="9"/>
        <v>0.51516052318668248</v>
      </c>
      <c r="G26" s="5">
        <f t="shared" si="9"/>
        <v>304</v>
      </c>
      <c r="H26" s="9">
        <f t="shared" si="9"/>
        <v>3.95</v>
      </c>
      <c r="I26" s="5">
        <f t="shared" si="9"/>
        <v>1022656</v>
      </c>
      <c r="L26" s="15" t="s">
        <v>15</v>
      </c>
      <c r="M26" s="21">
        <f>SUM(M22:M25)</f>
        <v>45171</v>
      </c>
      <c r="N26" s="21">
        <f t="shared" ref="N26:S26" si="10">SUM(N22:N25)</f>
        <v>16937</v>
      </c>
      <c r="O26" s="21">
        <f t="shared" si="10"/>
        <v>38661.800000000003</v>
      </c>
      <c r="P26" s="21">
        <f t="shared" si="10"/>
        <v>1.5029947913769823</v>
      </c>
      <c r="Q26" s="21">
        <f t="shared" si="10"/>
        <v>1611.032467648216</v>
      </c>
      <c r="R26" s="21">
        <f t="shared" si="10"/>
        <v>9.0837766094153825</v>
      </c>
      <c r="S26" s="21">
        <f t="shared" si="10"/>
        <v>18267580</v>
      </c>
    </row>
    <row r="27" spans="1:19">
      <c r="A27" s="2" t="s">
        <v>24</v>
      </c>
      <c r="B27" s="2" t="s">
        <v>9</v>
      </c>
      <c r="C27" s="5">
        <f t="shared" si="9"/>
        <v>4794</v>
      </c>
      <c r="D27" s="5">
        <f t="shared" si="9"/>
        <v>1192</v>
      </c>
      <c r="E27" s="31">
        <f t="shared" si="9"/>
        <v>3993.2000000000003</v>
      </c>
      <c r="F27" s="3">
        <f t="shared" si="9"/>
        <v>0.24864413850646641</v>
      </c>
      <c r="G27" s="5">
        <f t="shared" si="9"/>
        <v>554</v>
      </c>
      <c r="H27" s="9">
        <f t="shared" si="9"/>
        <v>3.35</v>
      </c>
      <c r="I27" s="5">
        <f t="shared" si="9"/>
        <v>2655876</v>
      </c>
      <c r="L27" s="11" t="s">
        <v>6</v>
      </c>
      <c r="M27">
        <f>INDEX($L$22:$S$26,$L$9,2)</f>
        <v>45171</v>
      </c>
      <c r="N27">
        <f>INDEX($L$22:$S$26,$L$9,3)</f>
        <v>16937</v>
      </c>
      <c r="O27" s="36">
        <f>INDEX($L$22:$S$26,$L$9,4)</f>
        <v>38661.800000000003</v>
      </c>
      <c r="P27" s="33">
        <f>INDEX($L$22:$S$26,$L$9,5)</f>
        <v>1.5029947913769823</v>
      </c>
      <c r="Q27" s="34">
        <f>INDEX($L$22:$S$26,$L$9,6)</f>
        <v>1611.032467648216</v>
      </c>
      <c r="R27" s="35">
        <f>INDEX($L$22:$S$26,$L$9,7)</f>
        <v>9.0837766094153825</v>
      </c>
      <c r="S27">
        <f>INDEX($L$22:$S$26,$L$9,8)</f>
        <v>18267580</v>
      </c>
    </row>
    <row r="28" spans="1:19">
      <c r="A28" s="2" t="s">
        <v>25</v>
      </c>
      <c r="B28" s="2" t="s">
        <v>9</v>
      </c>
      <c r="C28" s="5">
        <f t="shared" si="9"/>
        <v>4249</v>
      </c>
      <c r="D28" s="5">
        <f t="shared" si="9"/>
        <v>1978</v>
      </c>
      <c r="E28" s="31">
        <f t="shared" si="9"/>
        <v>2175.8000000000002</v>
      </c>
      <c r="F28" s="3">
        <f t="shared" si="9"/>
        <v>0.46552129912920687</v>
      </c>
      <c r="G28" s="5">
        <f t="shared" si="9"/>
        <v>328</v>
      </c>
      <c r="H28" s="9">
        <f t="shared" si="9"/>
        <v>1.1000000000000001</v>
      </c>
      <c r="I28" s="5">
        <f t="shared" si="9"/>
        <v>1393672</v>
      </c>
      <c r="L28" s="11" t="s">
        <v>7</v>
      </c>
    </row>
    <row r="29" spans="1:19">
      <c r="A29" s="2" t="s">
        <v>26</v>
      </c>
      <c r="B29" s="2" t="s">
        <v>9</v>
      </c>
      <c r="C29" s="5">
        <f t="shared" si="9"/>
        <v>3280</v>
      </c>
      <c r="D29" s="5">
        <f t="shared" si="9"/>
        <v>1032</v>
      </c>
      <c r="E29" s="31">
        <f t="shared" si="9"/>
        <v>1702.8000000000002</v>
      </c>
      <c r="F29" s="3">
        <f t="shared" si="9"/>
        <v>0.31463414634146342</v>
      </c>
      <c r="G29" s="5">
        <f t="shared" si="9"/>
        <v>333</v>
      </c>
      <c r="H29" s="9">
        <f t="shared" si="9"/>
        <v>1.6500000000000001</v>
      </c>
      <c r="I29" s="5">
        <f t="shared" si="9"/>
        <v>1092240</v>
      </c>
      <c r="L29" s="11" t="s">
        <v>8</v>
      </c>
    </row>
    <row r="30" spans="1:19">
      <c r="L30" s="11" t="s">
        <v>9</v>
      </c>
    </row>
    <row r="31" spans="1:19">
      <c r="A31" s="7" t="s">
        <v>0</v>
      </c>
      <c r="O31" s="36"/>
    </row>
    <row r="32" spans="1:19" ht="25.5">
      <c r="A32" s="4" t="s">
        <v>2</v>
      </c>
      <c r="B32" s="4" t="s">
        <v>4</v>
      </c>
      <c r="C32" s="4" t="s">
        <v>10</v>
      </c>
      <c r="D32" s="4" t="s">
        <v>11</v>
      </c>
      <c r="E32" s="4" t="s">
        <v>12</v>
      </c>
      <c r="F32" s="4" t="s">
        <v>13</v>
      </c>
      <c r="G32" s="4" t="s">
        <v>14</v>
      </c>
      <c r="H32" s="4" t="s">
        <v>27</v>
      </c>
      <c r="I32" s="4" t="s">
        <v>16</v>
      </c>
    </row>
    <row r="33" spans="1:9">
      <c r="A33" s="2" t="s">
        <v>3</v>
      </c>
      <c r="B33" s="2" t="s">
        <v>6</v>
      </c>
      <c r="C33" s="5" t="e">
        <f>IF($Q$1=2,C2,NA())</f>
        <v>#N/A</v>
      </c>
      <c r="D33" s="5" t="e">
        <f t="shared" ref="D33:I33" si="11">IF($Q$1=2,D2,NA())</f>
        <v>#N/A</v>
      </c>
      <c r="E33" s="30" t="e">
        <f t="shared" si="11"/>
        <v>#N/A</v>
      </c>
      <c r="F33" s="3" t="e">
        <f t="shared" si="11"/>
        <v>#N/A</v>
      </c>
      <c r="G33" s="5" t="e">
        <f t="shared" si="11"/>
        <v>#N/A</v>
      </c>
      <c r="H33" s="9" t="e">
        <f t="shared" si="11"/>
        <v>#N/A</v>
      </c>
      <c r="I33" s="5" t="e">
        <f t="shared" si="11"/>
        <v>#N/A</v>
      </c>
    </row>
    <row r="34" spans="1:9">
      <c r="A34" s="2" t="s">
        <v>17</v>
      </c>
      <c r="B34" s="2" t="s">
        <v>6</v>
      </c>
      <c r="C34" s="5" t="e">
        <f t="shared" ref="C34:I44" si="12">IF($Q$1=2,C3,NA())</f>
        <v>#N/A</v>
      </c>
      <c r="D34" s="5" t="e">
        <f t="shared" si="12"/>
        <v>#N/A</v>
      </c>
      <c r="E34" s="30" t="e">
        <f t="shared" si="12"/>
        <v>#N/A</v>
      </c>
      <c r="F34" s="3" t="e">
        <f t="shared" si="12"/>
        <v>#N/A</v>
      </c>
      <c r="G34" s="5" t="e">
        <f t="shared" si="12"/>
        <v>#N/A</v>
      </c>
      <c r="H34" s="9" t="e">
        <f t="shared" si="12"/>
        <v>#N/A</v>
      </c>
      <c r="I34" s="5" t="e">
        <f t="shared" si="12"/>
        <v>#N/A</v>
      </c>
    </row>
    <row r="35" spans="1:9">
      <c r="A35" s="2" t="s">
        <v>18</v>
      </c>
      <c r="B35" s="2" t="s">
        <v>6</v>
      </c>
      <c r="C35" s="5" t="e">
        <f t="shared" si="12"/>
        <v>#N/A</v>
      </c>
      <c r="D35" s="5" t="e">
        <f t="shared" si="12"/>
        <v>#N/A</v>
      </c>
      <c r="E35" s="30" t="e">
        <f t="shared" si="12"/>
        <v>#N/A</v>
      </c>
      <c r="F35" s="3" t="e">
        <f t="shared" si="12"/>
        <v>#N/A</v>
      </c>
      <c r="G35" s="5" t="e">
        <f t="shared" si="12"/>
        <v>#N/A</v>
      </c>
      <c r="H35" s="9" t="e">
        <f t="shared" si="12"/>
        <v>#N/A</v>
      </c>
      <c r="I35" s="5" t="e">
        <f t="shared" si="12"/>
        <v>#N/A</v>
      </c>
    </row>
    <row r="36" spans="1:9">
      <c r="A36" s="2" t="s">
        <v>19</v>
      </c>
      <c r="B36" s="2" t="s">
        <v>7</v>
      </c>
      <c r="C36" s="5" t="e">
        <f t="shared" si="12"/>
        <v>#N/A</v>
      </c>
      <c r="D36" s="5" t="e">
        <f t="shared" si="12"/>
        <v>#N/A</v>
      </c>
      <c r="E36" s="30" t="e">
        <f t="shared" si="12"/>
        <v>#N/A</v>
      </c>
      <c r="F36" s="3" t="e">
        <f t="shared" si="12"/>
        <v>#N/A</v>
      </c>
      <c r="G36" s="5" t="e">
        <f t="shared" si="12"/>
        <v>#N/A</v>
      </c>
      <c r="H36" s="9" t="e">
        <f t="shared" si="12"/>
        <v>#N/A</v>
      </c>
      <c r="I36" s="5" t="e">
        <f t="shared" si="12"/>
        <v>#N/A</v>
      </c>
    </row>
    <row r="37" spans="1:9">
      <c r="A37" s="2" t="s">
        <v>5</v>
      </c>
      <c r="B37" s="2" t="s">
        <v>7</v>
      </c>
      <c r="C37" s="5" t="e">
        <f t="shared" si="12"/>
        <v>#N/A</v>
      </c>
      <c r="D37" s="5" t="e">
        <f t="shared" si="12"/>
        <v>#N/A</v>
      </c>
      <c r="E37" s="30" t="e">
        <f t="shared" si="12"/>
        <v>#N/A</v>
      </c>
      <c r="F37" s="3" t="e">
        <f t="shared" si="12"/>
        <v>#N/A</v>
      </c>
      <c r="G37" s="5" t="e">
        <f t="shared" si="12"/>
        <v>#N/A</v>
      </c>
      <c r="H37" s="9" t="e">
        <f t="shared" si="12"/>
        <v>#N/A</v>
      </c>
      <c r="I37" s="5" t="e">
        <f t="shared" si="12"/>
        <v>#N/A</v>
      </c>
    </row>
    <row r="38" spans="1:9">
      <c r="A38" s="2" t="s">
        <v>20</v>
      </c>
      <c r="B38" s="2" t="s">
        <v>7</v>
      </c>
      <c r="C38" s="5" t="e">
        <f t="shared" si="12"/>
        <v>#N/A</v>
      </c>
      <c r="D38" s="5" t="e">
        <f t="shared" si="12"/>
        <v>#N/A</v>
      </c>
      <c r="E38" s="30" t="e">
        <f t="shared" si="12"/>
        <v>#N/A</v>
      </c>
      <c r="F38" s="3" t="e">
        <f t="shared" si="12"/>
        <v>#N/A</v>
      </c>
      <c r="G38" s="5" t="e">
        <f t="shared" si="12"/>
        <v>#N/A</v>
      </c>
      <c r="H38" s="9" t="e">
        <f t="shared" si="12"/>
        <v>#N/A</v>
      </c>
      <c r="I38" s="5" t="e">
        <f t="shared" si="12"/>
        <v>#N/A</v>
      </c>
    </row>
    <row r="39" spans="1:9">
      <c r="A39" s="2" t="s">
        <v>21</v>
      </c>
      <c r="B39" s="2" t="s">
        <v>8</v>
      </c>
      <c r="C39" s="5" t="e">
        <f t="shared" si="12"/>
        <v>#N/A</v>
      </c>
      <c r="D39" s="5" t="e">
        <f t="shared" si="12"/>
        <v>#N/A</v>
      </c>
      <c r="E39" s="30" t="e">
        <f t="shared" si="12"/>
        <v>#N/A</v>
      </c>
      <c r="F39" s="3" t="e">
        <f t="shared" si="12"/>
        <v>#N/A</v>
      </c>
      <c r="G39" s="5" t="e">
        <f t="shared" si="12"/>
        <v>#N/A</v>
      </c>
      <c r="H39" s="9" t="e">
        <f t="shared" si="12"/>
        <v>#N/A</v>
      </c>
      <c r="I39" s="5" t="e">
        <f t="shared" si="12"/>
        <v>#N/A</v>
      </c>
    </row>
    <row r="40" spans="1:9">
      <c r="A40" s="2" t="s">
        <v>22</v>
      </c>
      <c r="B40" s="2" t="s">
        <v>8</v>
      </c>
      <c r="C40" s="5" t="e">
        <f t="shared" si="12"/>
        <v>#N/A</v>
      </c>
      <c r="D40" s="5" t="e">
        <f t="shared" si="12"/>
        <v>#N/A</v>
      </c>
      <c r="E40" s="30" t="e">
        <f t="shared" si="12"/>
        <v>#N/A</v>
      </c>
      <c r="F40" s="3" t="e">
        <f t="shared" si="12"/>
        <v>#N/A</v>
      </c>
      <c r="G40" s="5" t="e">
        <f t="shared" si="12"/>
        <v>#N/A</v>
      </c>
      <c r="H40" s="9" t="e">
        <f t="shared" si="12"/>
        <v>#N/A</v>
      </c>
      <c r="I40" s="5" t="e">
        <f t="shared" si="12"/>
        <v>#N/A</v>
      </c>
    </row>
    <row r="41" spans="1:9">
      <c r="A41" s="2" t="s">
        <v>23</v>
      </c>
      <c r="B41" s="2" t="s">
        <v>8</v>
      </c>
      <c r="C41" s="5" t="e">
        <f t="shared" si="12"/>
        <v>#N/A</v>
      </c>
      <c r="D41" s="5" t="e">
        <f t="shared" si="12"/>
        <v>#N/A</v>
      </c>
      <c r="E41" s="30" t="e">
        <f t="shared" si="12"/>
        <v>#N/A</v>
      </c>
      <c r="F41" s="3" t="e">
        <f t="shared" si="12"/>
        <v>#N/A</v>
      </c>
      <c r="G41" s="5" t="e">
        <f t="shared" si="12"/>
        <v>#N/A</v>
      </c>
      <c r="H41" s="9" t="e">
        <f t="shared" si="12"/>
        <v>#N/A</v>
      </c>
      <c r="I41" s="5" t="e">
        <f t="shared" si="12"/>
        <v>#N/A</v>
      </c>
    </row>
    <row r="42" spans="1:9">
      <c r="A42" s="2" t="s">
        <v>24</v>
      </c>
      <c r="B42" s="2" t="s">
        <v>9</v>
      </c>
      <c r="C42" s="5" t="e">
        <f t="shared" si="12"/>
        <v>#N/A</v>
      </c>
      <c r="D42" s="5" t="e">
        <f t="shared" si="12"/>
        <v>#N/A</v>
      </c>
      <c r="E42" s="30" t="e">
        <f t="shared" si="12"/>
        <v>#N/A</v>
      </c>
      <c r="F42" s="3" t="e">
        <f t="shared" si="12"/>
        <v>#N/A</v>
      </c>
      <c r="G42" s="5" t="e">
        <f t="shared" si="12"/>
        <v>#N/A</v>
      </c>
      <c r="H42" s="9" t="e">
        <f t="shared" si="12"/>
        <v>#N/A</v>
      </c>
      <c r="I42" s="5" t="e">
        <f t="shared" si="12"/>
        <v>#N/A</v>
      </c>
    </row>
    <row r="43" spans="1:9">
      <c r="A43" s="2" t="s">
        <v>25</v>
      </c>
      <c r="B43" s="2" t="s">
        <v>9</v>
      </c>
      <c r="C43" s="5" t="e">
        <f t="shared" si="12"/>
        <v>#N/A</v>
      </c>
      <c r="D43" s="5" t="e">
        <f t="shared" si="12"/>
        <v>#N/A</v>
      </c>
      <c r="E43" s="30" t="e">
        <f t="shared" si="12"/>
        <v>#N/A</v>
      </c>
      <c r="F43" s="3" t="e">
        <f t="shared" si="12"/>
        <v>#N/A</v>
      </c>
      <c r="G43" s="5" t="e">
        <f t="shared" si="12"/>
        <v>#N/A</v>
      </c>
      <c r="H43" s="9" t="e">
        <f t="shared" si="12"/>
        <v>#N/A</v>
      </c>
      <c r="I43" s="5" t="e">
        <f t="shared" si="12"/>
        <v>#N/A</v>
      </c>
    </row>
    <row r="44" spans="1:9">
      <c r="A44" s="2" t="s">
        <v>26</v>
      </c>
      <c r="B44" s="2" t="s">
        <v>9</v>
      </c>
      <c r="C44" s="5" t="e">
        <f t="shared" si="12"/>
        <v>#N/A</v>
      </c>
      <c r="D44" s="5" t="e">
        <f t="shared" si="12"/>
        <v>#N/A</v>
      </c>
      <c r="E44" s="30" t="e">
        <f t="shared" si="12"/>
        <v>#N/A</v>
      </c>
      <c r="F44" s="3" t="e">
        <f t="shared" si="12"/>
        <v>#N/A</v>
      </c>
      <c r="G44" s="5" t="e">
        <f t="shared" si="12"/>
        <v>#N/A</v>
      </c>
      <c r="H44" s="9" t="e">
        <f t="shared" si="12"/>
        <v>#N/A</v>
      </c>
      <c r="I44" s="5" t="e">
        <f t="shared" si="12"/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showGridLines="0" workbookViewId="0">
      <selection activeCell="S12" sqref="S12"/>
    </sheetView>
  </sheetViews>
  <sheetFormatPr defaultRowHeight="15"/>
  <sheetData/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98DAC1E-6EBF-40B4-8ACE-7D60840A5A6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Data2</vt:lpstr>
      <vt:lpstr>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 Kumar</dc:creator>
  <cp:lastModifiedBy>admin</cp:lastModifiedBy>
  <dcterms:created xsi:type="dcterms:W3CDTF">2017-12-01T08:36:10Z</dcterms:created>
  <dcterms:modified xsi:type="dcterms:W3CDTF">2021-07-14T19:27:14Z</dcterms:modified>
</cp:coreProperties>
</file>