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tables/table5.xml" ContentType="application/vnd.openxmlformats-officedocument.spreadsheetml.table+xml"/>
  <Override PartName="/xl/pivotTables/pivotTable6.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Owner\Downloads\"/>
    </mc:Choice>
  </mc:AlternateContent>
  <xr:revisionPtr revIDLastSave="0" documentId="13_ncr:1_{96D5CA05-CBA3-4A12-B7B4-51F89B3282D5}" xr6:coauthVersionLast="47" xr6:coauthVersionMax="47" xr10:uidLastSave="{00000000-0000-0000-0000-000000000000}"/>
  <bookViews>
    <workbookView xWindow="828" yWindow="0" windowWidth="22032" windowHeight="12240" firstSheet="2" activeTab="3" xr2:uid="{3F396370-2144-4D01-B693-F4E0D3CB5C02}"/>
  </bookViews>
  <sheets>
    <sheet name="Master" sheetId="1" r:id="rId1"/>
    <sheet name="WIP" sheetId="12" r:id="rId2"/>
    <sheet name="1" sheetId="2" r:id="rId3"/>
    <sheet name="2.a" sheetId="3" r:id="rId4"/>
    <sheet name="2.b" sheetId="4" r:id="rId5"/>
    <sheet name="3.a" sheetId="5" r:id="rId6"/>
    <sheet name="3.b" sheetId="6" r:id="rId7"/>
    <sheet name="4.a" sheetId="7" r:id="rId8"/>
    <sheet name="4.b" sheetId="8" r:id="rId9"/>
    <sheet name="5" sheetId="10" r:id="rId10"/>
    <sheet name="6" sheetId="11" r:id="rId11"/>
  </sheets>
  <definedNames>
    <definedName name="Slicer_Country">#N/A</definedName>
    <definedName name="Slicer_Country2">#N/A</definedName>
    <definedName name="Slicer_Department">#N/A</definedName>
    <definedName name="Slicer_Department1">#N/A</definedName>
  </definedNames>
  <calcPr calcId="191029"/>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3" l="1"/>
  <c r="D6" i="3"/>
  <c r="D4" i="3"/>
  <c r="C4" i="3" a="1"/>
  <c r="C4" i="3" s="1"/>
  <c r="N54" i="11"/>
  <c r="N4" i="10" l="1" a="1"/>
  <c r="N4" i="10"/>
  <c r="O35" i="10"/>
  <c r="O4" i="10"/>
  <c r="N5" i="10" a="1"/>
  <c r="N5" i="10" s="1"/>
  <c r="O5" i="10" s="1"/>
  <c r="N6" i="10" a="1"/>
  <c r="N6" i="10" s="1"/>
  <c r="O6" i="10" s="1"/>
  <c r="N7" i="10" a="1"/>
  <c r="N7" i="10"/>
  <c r="O7" i="10" s="1"/>
  <c r="N8" i="10" a="1"/>
  <c r="N8" i="10" s="1"/>
  <c r="O8" i="10" s="1"/>
  <c r="N9" i="10" a="1"/>
  <c r="N9" i="10"/>
  <c r="O9" i="10" s="1"/>
  <c r="N10" i="10" a="1"/>
  <c r="N10" i="10" s="1"/>
  <c r="O10" i="10" s="1"/>
  <c r="N11" i="10" a="1"/>
  <c r="N11" i="10" s="1"/>
  <c r="O11" i="10" s="1"/>
  <c r="N12" i="10" a="1"/>
  <c r="N12" i="10" s="1"/>
  <c r="O12" i="10" s="1"/>
  <c r="N13" i="10" a="1"/>
  <c r="N13" i="10" s="1"/>
  <c r="O13" i="10" s="1"/>
  <c r="N14" i="10" a="1"/>
  <c r="N14" i="10" s="1"/>
  <c r="O14" i="10" s="1"/>
  <c r="N15" i="10" a="1"/>
  <c r="N15" i="10"/>
  <c r="O15" i="10" s="1"/>
  <c r="N16" i="10" a="1"/>
  <c r="N16" i="10" s="1"/>
  <c r="O16" i="10" s="1"/>
  <c r="N17" i="10" a="1"/>
  <c r="N17" i="10" s="1"/>
  <c r="O17" i="10" s="1"/>
  <c r="N18" i="10" a="1"/>
  <c r="N18" i="10" s="1"/>
  <c r="O18" i="10" s="1"/>
  <c r="N19" i="10" a="1"/>
  <c r="N19" i="10" s="1"/>
  <c r="O19" i="10" s="1"/>
  <c r="N20" i="10" a="1"/>
  <c r="N20" i="10" s="1"/>
  <c r="O20" i="10" s="1"/>
  <c r="N21" i="10" a="1"/>
  <c r="N21" i="10" s="1"/>
  <c r="O21" i="10" s="1"/>
  <c r="N22" i="10" a="1"/>
  <c r="N22" i="10" s="1"/>
  <c r="O22" i="10" s="1"/>
  <c r="N23" i="10" a="1"/>
  <c r="N23" i="10"/>
  <c r="O23" i="10" s="1"/>
  <c r="N24" i="10" a="1"/>
  <c r="N24" i="10" s="1"/>
  <c r="O24" i="10" s="1"/>
  <c r="N25" i="10" a="1"/>
  <c r="N25" i="10" s="1"/>
  <c r="O25" i="10" s="1"/>
  <c r="N26" i="10" a="1"/>
  <c r="N26" i="10" s="1"/>
  <c r="O26" i="10" s="1"/>
  <c r="N27" i="10" a="1"/>
  <c r="N27" i="10" s="1"/>
  <c r="O27" i="10" s="1"/>
  <c r="N28" i="10" a="1"/>
  <c r="N28" i="10" s="1"/>
  <c r="O28" i="10" s="1"/>
  <c r="N29" i="10" a="1"/>
  <c r="N29" i="10" s="1"/>
  <c r="O29" i="10" s="1"/>
  <c r="N30" i="10" a="1"/>
  <c r="N30" i="10" s="1"/>
  <c r="O30" i="10" s="1"/>
  <c r="N31" i="10" a="1"/>
  <c r="N31" i="10"/>
  <c r="O31" i="10" s="1"/>
  <c r="N32" i="10" a="1"/>
  <c r="N32" i="10" s="1"/>
  <c r="O32" i="10" s="1"/>
  <c r="N33" i="10" a="1"/>
  <c r="N33" i="10" s="1"/>
  <c r="O33" i="10" s="1"/>
  <c r="N34" i="10" a="1"/>
  <c r="N34" i="10" s="1"/>
  <c r="O34" i="10" s="1"/>
  <c r="N35" i="10" a="1"/>
  <c r="N35" i="10"/>
  <c r="N36" i="10" a="1"/>
  <c r="N36" i="10" s="1"/>
  <c r="O36" i="10" s="1"/>
  <c r="N37" i="10" a="1"/>
  <c r="N37" i="10" s="1"/>
  <c r="O37" i="10" s="1"/>
  <c r="N38" i="10" a="1"/>
  <c r="N38" i="10" s="1"/>
  <c r="O38" i="10" s="1"/>
  <c r="N39" i="10" a="1"/>
  <c r="N39" i="10" s="1"/>
  <c r="O39" i="10" s="1"/>
  <c r="N40" i="10" a="1"/>
  <c r="N40" i="10" s="1"/>
  <c r="O40" i="10" s="1"/>
  <c r="N41" i="10" a="1"/>
  <c r="N41" i="10" s="1"/>
  <c r="O41" i="10" s="1"/>
  <c r="N42" i="10" a="1"/>
  <c r="N42" i="10" s="1"/>
  <c r="O42" i="10" s="1"/>
  <c r="N43" i="10" a="1"/>
  <c r="N43" i="10" s="1"/>
  <c r="O43" i="10" s="1"/>
  <c r="N44" i="10" a="1"/>
  <c r="N44" i="10" s="1"/>
  <c r="O44" i="10" s="1"/>
  <c r="N45" i="10" a="1"/>
  <c r="N45" i="10"/>
  <c r="O45" i="10" s="1"/>
  <c r="N46" i="10" a="1"/>
  <c r="N46" i="10" s="1"/>
  <c r="O46" i="10" s="1"/>
  <c r="N47" i="10" a="1"/>
  <c r="N47" i="10" s="1"/>
  <c r="O47" i="10" s="1"/>
  <c r="N48" i="10" a="1"/>
  <c r="N48" i="10" s="1"/>
  <c r="O48" i="10" s="1"/>
  <c r="N49" i="10" a="1"/>
  <c r="N49" i="10" s="1"/>
  <c r="O49" i="10" s="1"/>
  <c r="N50" i="10" a="1"/>
  <c r="N50" i="10" s="1"/>
  <c r="O50" i="10" s="1"/>
  <c r="N51" i="10" a="1"/>
  <c r="N51" i="10" s="1"/>
  <c r="O51" i="10" s="1"/>
  <c r="N52" i="10" a="1"/>
  <c r="N52" i="10" s="1"/>
  <c r="O52" i="10" s="1"/>
  <c r="N53" i="10" a="1"/>
  <c r="N53" i="10"/>
  <c r="O53" i="10" s="1"/>
  <c r="M54" i="10" l="1"/>
  <c r="D9" i="2" l="1"/>
  <c r="D8" i="2"/>
  <c r="D7" i="2"/>
  <c r="D6" i="2"/>
  <c r="D5" i="2"/>
  <c r="D4" i="2"/>
  <c r="E54" i="12"/>
  <c r="E5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<sst xmlns="http://schemas.openxmlformats.org/spreadsheetml/2006/main" count="966" uniqueCount="159">
  <si>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</si>
  <si>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</si>
  <si>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</si>
  <si>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</si>
  <si>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</si>
  <si>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</si>
  <si>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</si>
  <si>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</si>
  <si>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</si>
  <si>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</si>
  <si>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</si>
  <si>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</si>
  <si>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</si>
  <si>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</si>
  <si>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</si>
  <si>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</si>
  <si>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</si>
  <si>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</si>
  <si>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</si>
  <si>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</si>
  <si>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</si>
  <si>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</si>
  <si>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</si>
  <si>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</si>
  <si>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</si>
  <si>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</si>
  <si>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</si>
  <si>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</si>
  <si>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</si>
  <si>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</si>
  <si>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</si>
  <si>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</si>
  <si>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</si>
  <si>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</si>
  <si>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</si>
  <si>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</si>
  <si>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</si>
  <si>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</si>
  <si>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</si>
  <si>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</si>
  <si>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</si>
  <si>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</si>
  <si>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</si>
  <si>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</si>
  <si>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</si>
  <si>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</si>
  <si>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</si>
  <si>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</si>
  <si>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</si>
  <si>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</si>
  <si>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</si>
  <si>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</si>
  <si>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</si>
  <si>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</si>
  <si>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</si>
  <si>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</si>
  <si>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</si>
  <si>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</si>
  <si>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</si>
  <si>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</si>
  <si>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</si>
  <si>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</si>
  <si>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</si>
  <si>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</si>
  <si>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</si>
  <si>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</si>
  <si>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</si>
  <si>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</si>
  <si>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</si>
  <si>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</si>
  <si>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</si>
  <si>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</si>
  <si>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</si>
  <si>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</si>
  <si>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</si>
  <si>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</si>
  <si>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</si>
  <si>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</si>
  <si>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</si>
  <si>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</si>
  <si>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</si>
  <si>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</si>
  <si>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</si>
  <si>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</si>
  <si>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</si>
  <si>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</si>
  <si>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</si>
  <si>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</si>
  <si>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</si>
  <si>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</si>
  <si>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</si>
  <si>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</si>
  <si>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</si>
  <si>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</si>
  <si>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</si>
  <si>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</si>
  <si>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</si>
  <si>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</si>
  <si>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</si>
  <si>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</si>
  <si>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</si>
  <si>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</si>
  <si>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</si>
  <si>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</si>
  <si>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</si>
  <si>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</si>
  <si>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</si>
  <si>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</si>
  <si>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</si>
  <si>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</si>
  <si>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</si>
  <si>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</si>
  <si>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</si>
  <si>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</si>
  <si>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</si>
  <si>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</si>
  <si>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</si>
  <si>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</si>
  <si>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</si>
  <si>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</si>
  <si>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</si>
  <si>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</si>
  <si>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</si>
  <si>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</si>
  <si>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</si>
  <si>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</si>
  <si>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</si>
  <si>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</si>
  <si>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</si>
  <si>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</si>
  <si>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</si>
  <si>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</si>
  <si>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</si>
  <si>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</si>
  <si>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</si>
  <si>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</si>
  <si>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</si>
  <si>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</si>
  <si>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</si>
  <si>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</si>
  <si>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Outcome should be as below</t>
  </si>
  <si>
    <t>Output should be like below</t>
  </si>
  <si>
    <t>Output should look like below</t>
  </si>
  <si>
    <t>Output should look like below.</t>
  </si>
  <si>
    <t>Statistical Methods - Emp Salary</t>
  </si>
  <si>
    <t>Tim Watson</t>
  </si>
  <si>
    <t>#</t>
  </si>
  <si>
    <t>Mode</t>
  </si>
  <si>
    <t>EMP Salary</t>
  </si>
  <si>
    <t>Sum of Salaries</t>
  </si>
  <si>
    <t>Grand Total</t>
  </si>
  <si>
    <t>Sum of Yearly Sal</t>
  </si>
  <si>
    <t>DONE</t>
  </si>
  <si>
    <t>Salary</t>
  </si>
  <si>
    <t>Employees</t>
  </si>
  <si>
    <t>a.Top 5 Salaried by Country, Add a Slicer (2)</t>
  </si>
  <si>
    <t>Bonus $s</t>
  </si>
  <si>
    <t>Sum of Bonus $s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</si>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</sst>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b/>
      <sz val="11"/>
      <color theme="0"/>
      <name val="Calibri"/>
      <family val="2"/>
      <scheme val="minor"/>
    </font>
    <font>
      <b/>
      <sz val="28"/>
      <color theme="9"/>
      <name val="Calibri"/>
      <family val="2"/>
      <scheme val="minor"/>
    </font>
    <font>
      <b/>
      <sz val="24"/>
      <color theme="9"/>
      <name val="Calibri"/>
      <family val="2"/>
      <scheme val="minor"/>
    </font>
    <font>
      <b/>
      <sz val="11"/>
      <color theme="9"/>
      <name val="Calibri"/>
      <family val="2"/>
      <scheme val="minor"/>
    </font>
    <font>
      <sz val="8"/>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4"/>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style="dotted">
        <color auto="1"/>
      </top>
      <bottom style="dotted">
        <color auto="1"/>
      </bottom>
      <diagonal/>
    </border>
    <border>
      <left/>
      <right style="dotted">
        <color auto="1"/>
      </right>
      <top style="dotted">
        <color auto="1"/>
      </top>
      <bottom style="dotted">
        <color auto="1"/>
      </bottom>
      <diagonal/>
    </border>
    <border>
      <left style="dotted">
        <color auto="1"/>
      </left>
      <right/>
      <top style="dotted">
        <color auto="1"/>
      </top>
      <bottom style="dotted">
        <color auto="1"/>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diagonal/>
    </border>
    <border>
      <left/>
      <right style="dotted">
        <color auto="1"/>
      </right>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62">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44" fontId="0" fillId="0" borderId="0" xfId="2" applyFont="1" applyAlignment="1">
      <alignment horizontal="center"/>
    </xf>
    <xf numFmtId="164" fontId="1" fillId="0" borderId="9" xfId="0" applyNumberFormat="1" applyFont="1" applyBorder="1"/>
    <xf numFmtId="0" fontId="3" fillId="0" borderId="0" xfId="0" applyFont="1"/>
    <xf numFmtId="0" fontId="0" fillId="4" borderId="1" xfId="0" applyFill="1" applyBorder="1" applyAlignment="1">
      <alignment horizontal="center"/>
    </xf>
    <xf numFmtId="0" fontId="0" fillId="0" borderId="1" xfId="0" applyBorder="1" applyAlignment="1">
      <alignment horizontal="center"/>
    </xf>
    <xf numFmtId="44" fontId="1" fillId="0" borderId="1" xfId="2" applyFont="1" applyBorder="1"/>
    <xf numFmtId="44" fontId="0" fillId="0" borderId="0" xfId="0" applyNumberFormat="1"/>
    <xf numFmtId="0" fontId="5" fillId="5" borderId="10" xfId="0" applyFont="1" applyFill="1" applyBorder="1"/>
    <xf numFmtId="44" fontId="0" fillId="0" borderId="12" xfId="0" applyNumberFormat="1" applyBorder="1"/>
    <xf numFmtId="0" fontId="0" fillId="0" borderId="0" xfId="0" pivotButton="1"/>
    <xf numFmtId="0" fontId="0" fillId="0" borderId="0" xfId="0" applyAlignment="1">
      <alignment horizontal="left"/>
    </xf>
    <xf numFmtId="0" fontId="6" fillId="3" borderId="0" xfId="0" applyFont="1" applyFill="1"/>
    <xf numFmtId="0" fontId="7" fillId="0" borderId="0" xfId="0" applyFont="1"/>
    <xf numFmtId="0" fontId="8" fillId="0" borderId="0" xfId="0" applyFont="1"/>
    <xf numFmtId="0" fontId="0" fillId="0" borderId="13" xfId="0" pivotButton="1" applyBorder="1"/>
    <xf numFmtId="0" fontId="0" fillId="0" borderId="13" xfId="0" applyBorder="1"/>
    <xf numFmtId="0" fontId="0" fillId="0" borderId="13" xfId="0" applyBorder="1" applyAlignment="1">
      <alignment horizontal="left"/>
    </xf>
    <xf numFmtId="44" fontId="0" fillId="0" borderId="13" xfId="0" applyNumberFormat="1" applyBorder="1"/>
    <xf numFmtId="0" fontId="0" fillId="0" borderId="14" xfId="0" pivotButton="1" applyBorder="1"/>
    <xf numFmtId="0" fontId="0" fillId="0" borderId="15" xfId="0" applyBorder="1"/>
    <xf numFmtId="0" fontId="0" fillId="0" borderId="14" xfId="0" applyBorder="1" applyAlignment="1">
      <alignment horizontal="left"/>
    </xf>
    <xf numFmtId="44" fontId="0" fillId="0" borderId="15" xfId="0" applyNumberFormat="1" applyBorder="1"/>
    <xf numFmtId="0" fontId="0" fillId="0" borderId="15" xfId="0" applyBorder="1" applyAlignment="1">
      <alignment horizontal="center"/>
    </xf>
    <xf numFmtId="164" fontId="0" fillId="0" borderId="9" xfId="0" applyNumberFormat="1" applyBorder="1"/>
    <xf numFmtId="0" fontId="2" fillId="0" borderId="16" xfId="0" applyFont="1" applyBorder="1"/>
    <xf numFmtId="0" fontId="0" fillId="0" borderId="17" xfId="0" applyBorder="1"/>
    <xf numFmtId="0" fontId="4" fillId="3" borderId="0" xfId="0" applyFont="1" applyFill="1" applyAlignment="1">
      <alignment horizontal="center"/>
    </xf>
    <xf numFmtId="9" fontId="2" fillId="0" borderId="16" xfId="3" applyFont="1" applyBorder="1" applyAlignment="1">
      <alignment horizontal="center"/>
    </xf>
    <xf numFmtId="9" fontId="0" fillId="0" borderId="0" xfId="3" applyFont="1" applyAlignment="1">
      <alignment horizontal="center"/>
    </xf>
    <xf numFmtId="0" fontId="0" fillId="0" borderId="17" xfId="0" applyBorder="1" applyAlignment="1">
      <alignment horizontal="center"/>
    </xf>
    <xf numFmtId="44" fontId="4" fillId="3" borderId="0" xfId="2" applyFont="1" applyFill="1"/>
    <xf numFmtId="0" fontId="0" fillId="2" borderId="14" xfId="0" applyFill="1" applyBorder="1"/>
    <xf numFmtId="44" fontId="0" fillId="2" borderId="15" xfId="2" applyFont="1" applyFill="1" applyBorder="1"/>
    <xf numFmtId="44" fontId="0" fillId="0" borderId="15" xfId="2" applyFont="1" applyBorder="1"/>
    <xf numFmtId="0" fontId="2" fillId="0" borderId="18" xfId="0" applyFont="1" applyBorder="1" applyAlignment="1">
      <alignment horizontal="left"/>
    </xf>
    <xf numFmtId="44" fontId="2" fillId="0" borderId="0" xfId="2" applyFont="1"/>
    <xf numFmtId="0" fontId="0" fillId="4" borderId="1" xfId="0" applyFill="1" applyBorder="1" applyAlignment="1">
      <alignment horizontal="center"/>
    </xf>
    <xf numFmtId="0" fontId="0" fillId="4" borderId="1" xfId="0" applyFill="1" applyBorder="1"/>
    <xf numFmtId="0" fontId="5" fillId="5" borderId="11" xfId="0" applyFont="1" applyFill="1" applyBorder="1" applyAlignment="1">
      <alignment horizontal="center" vertical="center"/>
    </xf>
    <xf numFmtId="0" fontId="5" fillId="5" borderId="12" xfId="0" applyFont="1" applyFill="1" applyBorder="1" applyAlignment="1">
      <alignment horizontal="center" vertical="center"/>
    </xf>
    <xf numFmtId="0" fontId="0" fillId="0" borderId="12" xfId="0" applyBorder="1"/>
    <xf numFmtId="44" fontId="0" fillId="0" borderId="10" xfId="2" applyFont="1" applyBorder="1"/>
  </cellXfs>
  <cellStyles count="4">
    <cellStyle name="Comma" xfId="1" builtinId="3"/>
    <cellStyle name="Currency" xfId="2" builtinId="4"/>
    <cellStyle name="Normal" xfId="0" builtinId="0"/>
    <cellStyle name="Percent" xfId="3" builtinId="5"/>
  </cellStyles>
  <dxfs count="100">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fill>
        <patternFill patternType="solid">
          <bgColor theme="4" tint="0.39997558519241921"/>
        </patternFill>
      </fill>
    </dxf>
    <dxf>
      <fill>
        <patternFill patternType="solid">
          <bgColor theme="4" tint="0.39997558519241921"/>
        </patternFill>
      </fill>
    </dxf>
    <dxf>
      <border diagonalUp="0" diagonalDown="0" outline="0">
        <left style="thin">
          <color indexed="64"/>
        </left>
        <right style="thin">
          <color indexed="64"/>
        </right>
        <top style="thin">
          <color rgb="FF000000"/>
        </top>
        <bottom/>
      </border>
    </dxf>
    <dxf>
      <numFmt numFmtId="164" formatCode="_([$$-409]* #,##0.00_);_([$$-409]* \(#,##0.00\);_([$$-409]* &quot;-&quot;??_);_(@_)"/>
    </dxf>
    <dxf>
      <alignment horizontal="center" vertical="bottom" textRotation="0" wrapText="0" indent="0" justifyLastLine="0" shrinkToFit="0" readingOrder="0"/>
      <border diagonalUp="0" diagonalDown="0" outline="0">
        <left style="thin">
          <color indexed="64"/>
        </left>
        <right style="thin">
          <color indexed="64"/>
        </right>
        <top style="thin">
          <color rgb="FF000000"/>
        </top>
        <bottom/>
      </border>
    </dxf>
    <dxf>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alignment horizontal="center"/>
    </dxf>
    <dxf>
      <numFmt numFmtId="34" formatCode="_(&quot;$&quot;* #,##0.00_);_(&quot;$&quot;* \(#,##0.00\);_(&quot;$&quot;* &quot;-&quot;??_);_(@_)"/>
    </dxf>
    <dxf>
      <border>
        <vertical style="dotted">
          <color auto="1"/>
        </vertical>
      </border>
    </dxf>
    <dxf>
      <border>
        <vertical style="dotted">
          <color auto="1"/>
        </vertical>
      </border>
    </dxf>
    <dxf>
      <border>
        <vertical style="dotted">
          <color auto="1"/>
        </vertical>
      </border>
    </dxf>
    <dxf>
      <border>
        <vertical style="dotted">
          <color auto="1"/>
        </vertical>
      </border>
    </dxf>
    <dxf>
      <border>
        <vertical style="dotted">
          <color auto="1"/>
        </vertical>
      </border>
    </dxf>
    <dxf>
      <numFmt numFmtId="34" formatCode="_(&quot;$&quot;* #,##0.00_);_(&quot;$&quot;* \(#,##0.00\);_(&quot;$&quot;* &quot;-&quot;??_);_(@_)"/>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alignment horizontal="cent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border>
        <top style="dotted">
          <color auto="1"/>
        </top>
        <bottom style="dotted">
          <color auto="1"/>
        </bottom>
        <vertical style="dotted">
          <color auto="1"/>
        </vertical>
        <horizontal style="dotted">
          <color auto="1"/>
        </horizontal>
      </border>
    </dxf>
    <dxf>
      <numFmt numFmtId="34" formatCode="_(&quot;$&quot;* #,##0.00_);_(&quot;$&quot;* \(#,##0.00\);_(&quot;$&quot;* &quot;-&quot;??_);_(@_)"/>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border>
        <top style="dotted">
          <color auto="1"/>
        </top>
        <bottom style="dotted">
          <color auto="1"/>
        </bottom>
        <horizontal style="dotted">
          <color auto="1"/>
        </horizontal>
      </border>
    </dxf>
    <dxf>
      <numFmt numFmtId="34" formatCode="_(&quot;$&quot;* #,##0.00_);_(&quot;$&quot;* \(#,##0.00\);_(&quot;$&quot;* &quot;-&quot;??_);_(@_)"/>
    </dxf>
    <dxf>
      <numFmt numFmtId="34" formatCode="_(&quot;$&quot;* #,##0.00_);_(&quot;$&quot;* \(#,##0.00\);_(&quot;$&quot;* &quot;-&quot;??_);_(@_)"/>
    </dxf>
    <dxf>
      <alignment horizontal="cent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11</xdr:row>
      <xdr:rowOff>38100</xdr:rowOff>
    </xdr:from>
    <xdr:to>
      <xdr:col>7</xdr:col>
      <xdr:colOff>754646</xdr:colOff>
      <xdr:row>21</xdr:row>
      <xdr:rowOff>82647</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44450" y="1600200"/>
          <a:ext cx="5169166"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9</xdr:row>
      <xdr:rowOff>25400</xdr:rowOff>
    </xdr:from>
    <xdr:to>
      <xdr:col>10</xdr:col>
      <xdr:colOff>202279</xdr:colOff>
      <xdr:row>16</xdr:row>
      <xdr:rowOff>65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25400" y="1955800"/>
          <a:ext cx="6788499" cy="12637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9</xdr:col>
      <xdr:colOff>297543</xdr:colOff>
      <xdr:row>16</xdr:row>
      <xdr:rowOff>152465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0" y="2114550"/>
          <a:ext cx="7055213" cy="12573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10</xdr:col>
      <xdr:colOff>383899</xdr:colOff>
      <xdr:row>25</xdr:row>
      <xdr:rowOff>25515</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0" y="2659380"/>
          <a:ext cx="6944719" cy="2220075"/>
        </a:xfrm>
        <a:prstGeom prst="rect">
          <a:avLst/>
        </a:prstGeom>
      </xdr:spPr>
    </xdr:pic>
    <xdr:clientData/>
  </xdr:twoCellAnchor>
  <xdr:twoCellAnchor editAs="oneCell">
    <xdr:from>
      <xdr:col>3</xdr:col>
      <xdr:colOff>251460</xdr:colOff>
      <xdr:row>2</xdr:row>
      <xdr:rowOff>30481</xdr:rowOff>
    </xdr:from>
    <xdr:to>
      <xdr:col>7</xdr:col>
      <xdr:colOff>0</xdr:colOff>
      <xdr:row>8</xdr:row>
      <xdr:rowOff>114300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2B597B99-F035-4415-619B-EE50E339F90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545080" y="678181"/>
              <a:ext cx="2186940" cy="1181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8</xdr:col>
      <xdr:colOff>316519</xdr:colOff>
      <xdr:row>22</xdr:row>
      <xdr:rowOff>76280</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0" y="2851150"/>
          <a:ext cx="5620039" cy="15494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9</xdr:col>
      <xdr:colOff>607399</xdr:colOff>
      <xdr:row>25</xdr:row>
      <xdr:rowOff>19155</xdr:rowOff>
    </xdr:to>
    <xdr:pic>
      <xdr:nvPicPr>
        <xdr:cNvPr id="2" name="Picture 1">
          <a:extLst>
            <a:ext uri="{FF2B5EF4-FFF2-40B4-BE49-F238E27FC236}">
              <a16:creationId xmlns:a16="http://schemas.microsoft.com/office/drawing/2014/main" id="{E0E516C2-E605-8809-EF46-2F559163D22F}"/>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twoCellAnchor editAs="oneCell">
    <xdr:from>
      <xdr:col>3</xdr:col>
      <xdr:colOff>274320</xdr:colOff>
      <xdr:row>2</xdr:row>
      <xdr:rowOff>7621</xdr:rowOff>
    </xdr:from>
    <xdr:to>
      <xdr:col>6</xdr:col>
      <xdr:colOff>274320</xdr:colOff>
      <xdr:row>9</xdr:row>
      <xdr:rowOff>121921</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E9E0F580-0643-81BD-1607-6D42479AA5A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567940" y="655321"/>
              <a:ext cx="1828800" cy="1394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8</xdr:col>
      <xdr:colOff>300005</xdr:colOff>
      <xdr:row>22</xdr:row>
      <xdr:rowOff>152484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0" y="2851150"/>
          <a:ext cx="5550185" cy="16256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7</xdr:col>
      <xdr:colOff>1074787</xdr:colOff>
      <xdr:row>36</xdr:row>
      <xdr:rowOff>50982</xdr:rowOff>
    </xdr:to>
    <xdr:pic>
      <xdr:nvPicPr>
        <xdr:cNvPr id="3" name="Picture 2">
          <a:extLst>
            <a:ext uri="{FF2B5EF4-FFF2-40B4-BE49-F238E27FC236}">
              <a16:creationId xmlns:a16="http://schemas.microsoft.com/office/drawing/2014/main" id="{A9FDD7AA-C114-2D6E-BDE0-6E2997A3D20E}"/>
            </a:ext>
          </a:extLst>
        </xdr:cNvPr>
        <xdr:cNvPicPr>
          <a:picLocks noChangeAspect="1"/>
        </xdr:cNvPicPr>
      </xdr:nvPicPr>
      <xdr:blipFill>
        <a:blip xmlns:r="http://schemas.openxmlformats.org/officeDocument/2006/relationships" r:embed="rId1"/>
        <a:stretch>
          <a:fillRect/>
        </a:stretch>
      </xdr:blipFill>
      <xdr:spPr>
        <a:xfrm>
          <a:off x="0" y="3403600"/>
          <a:ext cx="7131417" cy="354983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10</xdr:col>
      <xdr:colOff>444882</xdr:colOff>
      <xdr:row>32</xdr:row>
      <xdr:rowOff>25581</xdr:rowOff>
    </xdr:to>
    <xdr:pic>
      <xdr:nvPicPr>
        <xdr:cNvPr id="3" name="Picture 2">
          <a:extLst>
            <a:ext uri="{FF2B5EF4-FFF2-40B4-BE49-F238E27FC236}">
              <a16:creationId xmlns:a16="http://schemas.microsoft.com/office/drawing/2014/main" id="{C4454B7D-2260-CDC3-577A-EA6FD7D53A59}"/>
            </a:ext>
          </a:extLst>
        </xdr:cNvPr>
        <xdr:cNvPicPr>
          <a:picLocks noChangeAspect="1"/>
        </xdr:cNvPicPr>
      </xdr:nvPicPr>
      <xdr:blipFill>
        <a:blip xmlns:r="http://schemas.openxmlformats.org/officeDocument/2006/relationships" r:embed="rId1"/>
        <a:stretch>
          <a:fillRect/>
        </a:stretch>
      </xdr:blipFill>
      <xdr:spPr>
        <a:xfrm>
          <a:off x="0" y="2667000"/>
          <a:ext cx="7429882" cy="3524431"/>
        </a:xfrm>
        <a:prstGeom prst="rect">
          <a:avLst/>
        </a:prstGeom>
      </xdr:spPr>
    </xdr:pic>
    <xdr:clientData/>
  </xdr:twoCellAnchor>
  <xdr:twoCellAnchor editAs="oneCell">
    <xdr:from>
      <xdr:col>7</xdr:col>
      <xdr:colOff>182880</xdr:colOff>
      <xdr:row>1</xdr:row>
      <xdr:rowOff>53341</xdr:rowOff>
    </xdr:from>
    <xdr:to>
      <xdr:col>11</xdr:col>
      <xdr:colOff>502920</xdr:colOff>
      <xdr:row>7</xdr:row>
      <xdr:rowOff>76200</xdr:rowOff>
    </xdr:to>
    <mc:AlternateContent xmlns:mc="http://schemas.openxmlformats.org/markup-compatibility/2006" xmlns:a14="http://schemas.microsoft.com/office/drawing/2010/main">
      <mc:Choice Requires="a14">
        <xdr:graphicFrame macro="">
          <xdr:nvGraphicFramePr>
            <xdr:cNvPr id="2" name="Country 2">
              <a:extLst>
                <a:ext uri="{FF2B5EF4-FFF2-40B4-BE49-F238E27FC236}">
                  <a16:creationId xmlns:a16="http://schemas.microsoft.com/office/drawing/2014/main" id="{0C977908-ED2F-EB54-2C26-2BEADC1FFE93}"/>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5303520" y="518161"/>
              <a:ext cx="2758440" cy="11201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182880</xdr:colOff>
      <xdr:row>7</xdr:row>
      <xdr:rowOff>99060</xdr:rowOff>
    </xdr:from>
    <xdr:to>
      <xdr:col>11</xdr:col>
      <xdr:colOff>480060</xdr:colOff>
      <xdr:row>13</xdr:row>
      <xdr:rowOff>121920</xdr:rowOff>
    </xdr:to>
    <mc:AlternateContent xmlns:mc="http://schemas.openxmlformats.org/markup-compatibility/2006" xmlns:a14="http://schemas.microsoft.com/office/drawing/2010/main">
      <mc:Choice Requires="a14">
        <xdr:graphicFrame macro="">
          <xdr:nvGraphicFramePr>
            <xdr:cNvPr id="4" name="Department 1">
              <a:extLst>
                <a:ext uri="{FF2B5EF4-FFF2-40B4-BE49-F238E27FC236}">
                  <a16:creationId xmlns:a16="http://schemas.microsoft.com/office/drawing/2014/main" id="{EECB8484-4649-FF57-537C-74E30832AF5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5303520" y="1661160"/>
              <a:ext cx="2735580" cy="1120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ner" refreshedDate="45406.644146527775" createdVersion="8" refreshedVersion="8" minRefreshableVersion="3" recordCount="50" xr:uid="{D4E4B13C-C651-4390-BE3E-BEC23C5C6806}">
  <cacheSource type="worksheet">
    <worksheetSource name="employees"/>
  </cacheSource>
  <cacheFields count="5">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s>
  <extLst>
    <ext xmlns:x14="http://schemas.microsoft.com/office/spreadsheetml/2009/9/main" uri="{725AE2AE-9491-48be-B2B4-4EB974FC3084}">
      <x14:pivotCacheDefinition pivotCacheId="186800471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ner" refreshedDate="45406.890162037038" createdVersion="8" refreshedVersion="8" minRefreshableVersion="3" recordCount="50" xr:uid="{5572653E-B3E2-4ADE-8F93-931BFB419BC9}">
  <cacheSource type="worksheet">
    <worksheetSource name="Payout"/>
  </cacheSource>
  <cacheFields count="7">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 name="Bonus %" numFmtId="9">
      <sharedItems containsMixedTypes="1" containsNumber="1" minValue="0.06" maxValue="0.27"/>
    </cacheField>
    <cacheField name="Bonus $s" numFmtId="164">
      <sharedItems containsSemiMixedTypes="0" containsString="0" containsNumber="1" minValue="0" maxValue="28000"/>
    </cacheField>
  </cacheFields>
  <extLst>
    <ext xmlns:x14="http://schemas.microsoft.com/office/spreadsheetml/2009/9/main" uri="{725AE2AE-9491-48be-B2B4-4EB974FC3084}">
      <x14:pivotCacheDefinition pivotCacheId="14306946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r>
  <r>
    <s v="ID8"/>
    <x v="0"/>
    <x v="1"/>
    <x v="1"/>
    <n v="39627"/>
  </r>
  <r>
    <s v="ID24"/>
    <x v="0"/>
    <x v="2"/>
    <x v="2"/>
    <n v="29726"/>
  </r>
  <r>
    <s v="ID23"/>
    <x v="0"/>
    <x v="3"/>
    <x v="2"/>
    <n v="93668"/>
  </r>
  <r>
    <s v="ID13"/>
    <x v="0"/>
    <x v="4"/>
    <x v="1"/>
    <n v="134000"/>
  </r>
  <r>
    <s v="ID7"/>
    <x v="0"/>
    <x v="5"/>
    <x v="1"/>
    <n v="34808"/>
  </r>
  <r>
    <s v="ID19"/>
    <x v="0"/>
    <x v="6"/>
    <x v="2"/>
    <n v="135000"/>
  </r>
  <r>
    <s v="ID22"/>
    <x v="0"/>
    <x v="7"/>
    <x v="2"/>
    <n v="45000"/>
  </r>
  <r>
    <s v="ID5"/>
    <x v="0"/>
    <x v="8"/>
    <x v="2"/>
    <n v="89500"/>
  </r>
  <r>
    <s v="ID9"/>
    <x v="0"/>
    <x v="9"/>
    <x v="0"/>
    <n v="21971"/>
  </r>
  <r>
    <s v="ID17"/>
    <x v="0"/>
    <x v="10"/>
    <x v="0"/>
    <n v="80000"/>
  </r>
  <r>
    <s v="ID10"/>
    <x v="0"/>
    <x v="11"/>
    <x v="2"/>
    <n v="45117"/>
  </r>
  <r>
    <s v="ID21"/>
    <x v="0"/>
    <x v="12"/>
    <x v="1"/>
    <n v="50545"/>
  </r>
  <r>
    <s v="ID3"/>
    <x v="1"/>
    <x v="13"/>
    <x v="2"/>
    <n v="140000"/>
  </r>
  <r>
    <s v="ID29"/>
    <x v="1"/>
    <x v="14"/>
    <x v="1"/>
    <n v="110000"/>
  </r>
  <r>
    <s v="ID30"/>
    <x v="1"/>
    <x v="15"/>
    <x v="2"/>
    <n v="68357"/>
  </r>
  <r>
    <s v="ID14"/>
    <x v="1"/>
    <x v="16"/>
    <x v="0"/>
    <n v="51800"/>
  </r>
  <r>
    <s v="ID16"/>
    <x v="1"/>
    <x v="17"/>
    <x v="2"/>
    <n v="97000"/>
  </r>
  <r>
    <s v="ID27"/>
    <x v="1"/>
    <x v="18"/>
    <x v="2"/>
    <n v="45000"/>
  </r>
  <r>
    <s v="ID4"/>
    <x v="2"/>
    <x v="19"/>
    <x v="0"/>
    <n v="89500"/>
  </r>
  <r>
    <s v="ID12"/>
    <x v="2"/>
    <x v="20"/>
    <x v="2"/>
    <n v="35971"/>
  </r>
  <r>
    <s v="ID20"/>
    <x v="2"/>
    <x v="21"/>
    <x v="1"/>
    <n v="80000"/>
  </r>
  <r>
    <s v="ID28"/>
    <x v="2"/>
    <x v="22"/>
    <x v="2"/>
    <n v="55117"/>
  </r>
  <r>
    <s v="ID25"/>
    <x v="2"/>
    <x v="23"/>
    <x v="0"/>
    <n v="58445"/>
  </r>
  <r>
    <s v="ID1"/>
    <x v="2"/>
    <x v="24"/>
    <x v="2"/>
    <n v="120000"/>
  </r>
  <r>
    <s v="ID15"/>
    <x v="2"/>
    <x v="25"/>
    <x v="2"/>
    <n v="45117"/>
  </r>
  <r>
    <s v="ID2"/>
    <x v="2"/>
    <x v="26"/>
    <x v="1"/>
    <n v="50545"/>
  </r>
  <r>
    <s v="ID11"/>
    <x v="2"/>
    <x v="27"/>
    <x v="0"/>
    <n v="140000"/>
  </r>
  <r>
    <s v="ID26"/>
    <x v="2"/>
    <x v="28"/>
    <x v="2"/>
    <n v="90000"/>
  </r>
  <r>
    <s v="ID6"/>
    <x v="2"/>
    <x v="29"/>
    <x v="1"/>
    <n v="88357"/>
  </r>
  <r>
    <s v="ID31"/>
    <x v="2"/>
    <x v="30"/>
    <x v="2"/>
    <n v="59200"/>
  </r>
  <r>
    <s v="ID32"/>
    <x v="2"/>
    <x v="31"/>
    <x v="0"/>
    <n v="97000"/>
  </r>
  <r>
    <s v="ID33"/>
    <x v="2"/>
    <x v="32"/>
    <x v="2"/>
    <n v="68357"/>
  </r>
  <r>
    <s v="ID34"/>
    <x v="2"/>
    <x v="33"/>
    <x v="1"/>
    <n v="51800"/>
  </r>
  <r>
    <s v="ID35"/>
    <x v="2"/>
    <x v="34"/>
    <x v="2"/>
    <n v="97000"/>
  </r>
  <r>
    <s v="ID36"/>
    <x v="2"/>
    <x v="35"/>
    <x v="0"/>
    <n v="45000"/>
  </r>
  <r>
    <s v="ID37"/>
    <x v="1"/>
    <x v="36"/>
    <x v="2"/>
    <n v="89500"/>
  </r>
  <r>
    <s v="ID38"/>
    <x v="1"/>
    <x v="37"/>
    <x v="1"/>
    <n v="35971"/>
  </r>
  <r>
    <s v="ID39"/>
    <x v="1"/>
    <x v="38"/>
    <x v="1"/>
    <n v="80000"/>
  </r>
  <r>
    <s v="ID40"/>
    <x v="1"/>
    <x v="39"/>
    <x v="0"/>
    <n v="55117"/>
  </r>
  <r>
    <s v="ID41"/>
    <x v="0"/>
    <x v="40"/>
    <x v="2"/>
    <n v="58445"/>
  </r>
  <r>
    <s v="ID42"/>
    <x v="0"/>
    <x v="41"/>
    <x v="2"/>
    <n v="120000"/>
  </r>
  <r>
    <s v="ID43"/>
    <x v="1"/>
    <x v="42"/>
    <x v="1"/>
    <n v="45450"/>
  </r>
  <r>
    <s v="ID44"/>
    <x v="1"/>
    <x v="43"/>
    <x v="2"/>
    <n v="89500"/>
  </r>
  <r>
    <s v="ID45"/>
    <x v="1"/>
    <x v="44"/>
    <x v="0"/>
    <n v="65971"/>
  </r>
  <r>
    <s v="ID46"/>
    <x v="1"/>
    <x v="45"/>
    <x v="2"/>
    <n v="80000"/>
  </r>
  <r>
    <s v="ID47"/>
    <x v="0"/>
    <x v="46"/>
    <x v="1"/>
    <n v="55117"/>
  </r>
  <r>
    <s v="ID48"/>
    <x v="0"/>
    <x v="47"/>
    <x v="0"/>
    <n v="60445"/>
  </r>
  <r>
    <s v="ID49"/>
    <x v="0"/>
    <x v="48"/>
    <x v="2"/>
    <n v="83117"/>
  </r>
  <r>
    <s v="ID50"/>
    <x v="0"/>
    <x v="49"/>
    <x v="0"/>
    <n v="584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s v="0%"/>
    <n v="0"/>
  </r>
  <r>
    <s v="ID8"/>
    <x v="0"/>
    <x v="1"/>
    <x v="1"/>
    <n v="39627"/>
    <n v="0.23"/>
    <n v="9114.2100000000009"/>
  </r>
  <r>
    <s v="ID24"/>
    <x v="0"/>
    <x v="2"/>
    <x v="2"/>
    <n v="29726"/>
    <n v="0.1"/>
    <n v="2972.6000000000004"/>
  </r>
  <r>
    <s v="ID23"/>
    <x v="0"/>
    <x v="3"/>
    <x v="2"/>
    <n v="93668"/>
    <s v="0%"/>
    <n v="0"/>
  </r>
  <r>
    <s v="ID13"/>
    <x v="0"/>
    <x v="4"/>
    <x v="1"/>
    <n v="134000"/>
    <n v="0.08"/>
    <n v="10720"/>
  </r>
  <r>
    <s v="ID7"/>
    <x v="0"/>
    <x v="5"/>
    <x v="1"/>
    <n v="34808"/>
    <n v="0.27"/>
    <n v="9398.16"/>
  </r>
  <r>
    <s v="ID19"/>
    <x v="0"/>
    <x v="6"/>
    <x v="2"/>
    <n v="135000"/>
    <n v="0.14000000000000001"/>
    <n v="18900"/>
  </r>
  <r>
    <s v="ID22"/>
    <x v="0"/>
    <x v="7"/>
    <x v="2"/>
    <n v="45000"/>
    <n v="0.09"/>
    <n v="4050"/>
  </r>
  <r>
    <s v="ID5"/>
    <x v="0"/>
    <x v="8"/>
    <x v="2"/>
    <n v="89500"/>
    <n v="0.06"/>
    <n v="5370"/>
  </r>
  <r>
    <s v="ID9"/>
    <x v="0"/>
    <x v="9"/>
    <x v="0"/>
    <n v="21971"/>
    <n v="0.23"/>
    <n v="5053.33"/>
  </r>
  <r>
    <s v="ID17"/>
    <x v="0"/>
    <x v="10"/>
    <x v="0"/>
    <n v="80000"/>
    <n v="0.06"/>
    <n v="4800"/>
  </r>
  <r>
    <s v="ID10"/>
    <x v="0"/>
    <x v="11"/>
    <x v="2"/>
    <n v="45117"/>
    <n v="0.24"/>
    <n v="10828.08"/>
  </r>
  <r>
    <s v="ID21"/>
    <x v="0"/>
    <x v="12"/>
    <x v="2"/>
    <n v="50545"/>
    <n v="0.25"/>
    <n v="12636.25"/>
  </r>
  <r>
    <s v="ID3"/>
    <x v="1"/>
    <x v="13"/>
    <x v="2"/>
    <n v="140000"/>
    <n v="0.1"/>
    <n v="14000"/>
  </r>
  <r>
    <s v="ID29"/>
    <x v="1"/>
    <x v="14"/>
    <x v="1"/>
    <n v="110000"/>
    <n v="0.18"/>
    <n v="19800"/>
  </r>
  <r>
    <s v="ID30"/>
    <x v="1"/>
    <x v="15"/>
    <x v="2"/>
    <n v="68357"/>
    <s v="0%"/>
    <n v="0"/>
  </r>
  <r>
    <s v="ID14"/>
    <x v="1"/>
    <x v="16"/>
    <x v="0"/>
    <n v="51800"/>
    <n v="0.09"/>
    <n v="4662"/>
  </r>
  <r>
    <s v="ID16"/>
    <x v="1"/>
    <x v="17"/>
    <x v="2"/>
    <n v="97000"/>
    <n v="0.19"/>
    <n v="18430"/>
  </r>
  <r>
    <s v="ID27"/>
    <x v="1"/>
    <x v="18"/>
    <x v="2"/>
    <n v="45000"/>
    <n v="0.18"/>
    <n v="8100"/>
  </r>
  <r>
    <s v="ID4"/>
    <x v="2"/>
    <x v="19"/>
    <x v="0"/>
    <n v="89500"/>
    <n v="0.24"/>
    <n v="21480"/>
  </r>
  <r>
    <s v="ID12"/>
    <x v="2"/>
    <x v="20"/>
    <x v="2"/>
    <n v="35971"/>
    <n v="0.14000000000000001"/>
    <n v="5035.9400000000005"/>
  </r>
  <r>
    <s v="ID20"/>
    <x v="2"/>
    <x v="21"/>
    <x v="1"/>
    <n v="80000"/>
    <n v="0.25"/>
    <n v="20000"/>
  </r>
  <r>
    <s v="ID28"/>
    <x v="2"/>
    <x v="22"/>
    <x v="2"/>
    <n v="55117"/>
    <s v="0%"/>
    <n v="0"/>
  </r>
  <r>
    <s v="ID25"/>
    <x v="2"/>
    <x v="23"/>
    <x v="0"/>
    <n v="58445"/>
    <n v="0.25"/>
    <n v="14611.25"/>
  </r>
  <r>
    <s v="ID1"/>
    <x v="2"/>
    <x v="24"/>
    <x v="2"/>
    <n v="120000"/>
    <n v="0.21"/>
    <n v="25200"/>
  </r>
  <r>
    <s v="ID15"/>
    <x v="2"/>
    <x v="25"/>
    <x v="2"/>
    <n v="45117"/>
    <n v="0.17"/>
    <n v="7669.89"/>
  </r>
  <r>
    <s v="ID2"/>
    <x v="2"/>
    <x v="26"/>
    <x v="1"/>
    <n v="50545"/>
    <s v="0%"/>
    <n v="0"/>
  </r>
  <r>
    <s v="ID11"/>
    <x v="2"/>
    <x v="27"/>
    <x v="0"/>
    <n v="140000"/>
    <n v="0.2"/>
    <n v="28000"/>
  </r>
  <r>
    <s v="ID26"/>
    <x v="2"/>
    <x v="28"/>
    <x v="2"/>
    <n v="90000"/>
    <n v="0.25"/>
    <n v="22500"/>
  </r>
  <r>
    <s v="ID6"/>
    <x v="2"/>
    <x v="29"/>
    <x v="1"/>
    <n v="88357"/>
    <s v="0%"/>
    <n v="0"/>
  </r>
  <r>
    <s v="ID31"/>
    <x v="2"/>
    <x v="30"/>
    <x v="2"/>
    <n v="59200"/>
    <n v="0.06"/>
    <n v="3552"/>
  </r>
  <r>
    <s v="ID32"/>
    <x v="2"/>
    <x v="31"/>
    <x v="0"/>
    <n v="97000"/>
    <n v="0.15"/>
    <n v="14550"/>
  </r>
  <r>
    <s v="ID33"/>
    <x v="2"/>
    <x v="32"/>
    <x v="2"/>
    <n v="68357"/>
    <n v="0.15"/>
    <n v="10253.549999999999"/>
  </r>
  <r>
    <s v="ID34"/>
    <x v="2"/>
    <x v="33"/>
    <x v="1"/>
    <n v="51800"/>
    <n v="0.19"/>
    <n v="9842"/>
  </r>
  <r>
    <s v="ID35"/>
    <x v="2"/>
    <x v="34"/>
    <x v="2"/>
    <n v="97000"/>
    <n v="0.18"/>
    <n v="17460"/>
  </r>
  <r>
    <s v="ID36"/>
    <x v="2"/>
    <x v="35"/>
    <x v="0"/>
    <n v="45000"/>
    <n v="0.18"/>
    <n v="8100"/>
  </r>
  <r>
    <s v="ID37"/>
    <x v="1"/>
    <x v="36"/>
    <x v="2"/>
    <n v="89500"/>
    <n v="0.21"/>
    <n v="18795"/>
  </r>
  <r>
    <s v="ID38"/>
    <x v="1"/>
    <x v="37"/>
    <x v="1"/>
    <n v="35971"/>
    <n v="0.14000000000000001"/>
    <n v="5035.9400000000005"/>
  </r>
  <r>
    <s v="ID39"/>
    <x v="1"/>
    <x v="38"/>
    <x v="1"/>
    <n v="80000"/>
    <n v="0.16"/>
    <n v="12800"/>
  </r>
  <r>
    <s v="ID40"/>
    <x v="1"/>
    <x v="39"/>
    <x v="0"/>
    <n v="55117"/>
    <n v="0.14000000000000001"/>
    <n v="7716.380000000001"/>
  </r>
  <r>
    <s v="ID41"/>
    <x v="0"/>
    <x v="40"/>
    <x v="2"/>
    <n v="58445"/>
    <n v="0.22"/>
    <n v="12857.9"/>
  </r>
  <r>
    <s v="ID42"/>
    <x v="0"/>
    <x v="41"/>
    <x v="2"/>
    <n v="120000"/>
    <n v="0.13"/>
    <n v="15600"/>
  </r>
  <r>
    <s v="ID43"/>
    <x v="1"/>
    <x v="42"/>
    <x v="1"/>
    <n v="45450"/>
    <n v="0.16"/>
    <n v="7272"/>
  </r>
  <r>
    <s v="ID44"/>
    <x v="1"/>
    <x v="43"/>
    <x v="2"/>
    <n v="89500"/>
    <n v="0.09"/>
    <n v="8055"/>
  </r>
  <r>
    <s v="ID45"/>
    <x v="1"/>
    <x v="44"/>
    <x v="0"/>
    <n v="65971"/>
    <n v="0.1"/>
    <n v="6597.1"/>
  </r>
  <r>
    <s v="ID46"/>
    <x v="1"/>
    <x v="45"/>
    <x v="2"/>
    <n v="80000"/>
    <n v="0.18"/>
    <n v="14400"/>
  </r>
  <r>
    <s v="ID47"/>
    <x v="0"/>
    <x v="46"/>
    <x v="1"/>
    <n v="55117"/>
    <n v="0.13"/>
    <n v="7165.21"/>
  </r>
  <r>
    <s v="ID48"/>
    <x v="0"/>
    <x v="47"/>
    <x v="0"/>
    <n v="60445"/>
    <n v="0.19"/>
    <n v="11484.55"/>
  </r>
  <r>
    <s v="ID49"/>
    <x v="0"/>
    <x v="48"/>
    <x v="2"/>
    <n v="83117"/>
    <n v="0.2"/>
    <n v="16623.400000000001"/>
  </r>
  <r>
    <s v="ID50"/>
    <x v="0"/>
    <x v="49"/>
    <x v="0"/>
    <n v="58445"/>
    <n v="0.11"/>
    <n v="6428.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61356D-0CB1-4019-8411-CF96759C9197}"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epartment">
  <location ref="B3:C6" firstHeaderRow="1" firstDataRow="1" firstDataCol="1"/>
  <pivotFields count="5">
    <pivotField showAll="0"/>
    <pivotField axis="axisRow" showAll="0">
      <items count="4">
        <item x="2"/>
        <item x="1"/>
        <item x="0"/>
        <item t="default"/>
      </items>
    </pivotField>
    <pivotField showAll="0"/>
    <pivotField showAll="0"/>
    <pivotField dataField="1" numFmtId="164" showAll="0"/>
  </pivotFields>
  <rowFields count="1">
    <field x="1"/>
  </rowFields>
  <rowItems count="3">
    <i>
      <x/>
    </i>
    <i>
      <x v="1"/>
    </i>
    <i>
      <x v="2"/>
    </i>
  </rowItems>
  <colItems count="1">
    <i/>
  </colItems>
  <dataFields count="1">
    <dataField name="Sum of Yearly Sal" fld="4" baseField="0" baseItem="0" numFmtId="44"/>
  </dataFields>
  <formats count="2">
    <format dxfId="57">
      <pivotArea dataOnly="0" labelOnly="1" outline="0" axis="axisValues" fieldPosition="0"/>
    </format>
    <format dxfId="56">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1C8745-A51D-4D36-8D6C-BC392E55B551}"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Employee">
  <location ref="B3:C5" firstHeaderRow="1" firstDataRow="1" firstDataCol="1"/>
  <pivotFields count="5">
    <pivotField showAll="0"/>
    <pivotField showAll="0">
      <items count="4">
        <item x="2"/>
        <item x="1"/>
        <item x="0"/>
        <item t="default"/>
      </items>
    </pivotField>
    <pivotField axis="axisRow" showAll="0" measureFilter="1" sortType="de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autoSortScope>
        <pivotArea dataOnly="0" outline="0" fieldPosition="0">
          <references count="1">
            <reference field="4294967294" count="1" selected="0">
              <x v="0"/>
            </reference>
          </references>
        </pivotArea>
      </autoSortScope>
    </pivotField>
    <pivotField showAll="0"/>
    <pivotField dataField="1" numFmtId="164" showAll="0"/>
  </pivotFields>
  <rowFields count="1">
    <field x="2"/>
  </rowFields>
  <rowItems count="2">
    <i>
      <x v="28"/>
    </i>
    <i>
      <x v="8"/>
    </i>
  </rowItems>
  <colItems count="1">
    <i/>
  </colItems>
  <dataFields count="1">
    <dataField name="Salary" fld="4" baseField="2" baseItem="28" numFmtId="44"/>
  </dataFields>
  <formats count="6">
    <format dxfId="55">
      <pivotArea outline="0" collapsedLevelsAreSubtotals="1" fieldPosition="0"/>
    </format>
    <format dxfId="54">
      <pivotArea type="all" dataOnly="0" outline="0" fieldPosition="0"/>
    </format>
    <format dxfId="53">
      <pivotArea outline="0" collapsedLevelsAreSubtotals="1" fieldPosition="0"/>
    </format>
    <format dxfId="52">
      <pivotArea field="2" type="button" dataOnly="0" labelOnly="1" outline="0" axis="axisRow" fieldPosition="0"/>
    </format>
    <format dxfId="51">
      <pivotArea dataOnly="0" labelOnly="1" fieldPosition="0">
        <references count="1">
          <reference field="2" count="2">
            <x v="8"/>
            <x v="28"/>
          </reference>
        </references>
      </pivotArea>
    </format>
    <format dxfId="50">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746274-BCEE-41AF-9226-DC4E4192CF71}"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Employees">
  <location ref="B6:C8" firstHeaderRow="1" firstDataRow="1" firstDataCol="1" rowPageCount="1" colPageCount="1"/>
  <pivotFields count="5">
    <pivotField showAll="0"/>
    <pivotField axis="axisPage" showAll="0">
      <items count="4">
        <item x="2"/>
        <item x="1"/>
        <item x="0"/>
        <item t="default"/>
      </items>
    </pivotField>
    <pivotField axis="axisRow" showAll="0" measureFilter="1" sortType="a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2"/>
  </rowFields>
  <rowItems count="2">
    <i>
      <x v="29"/>
    </i>
    <i>
      <x v="32"/>
    </i>
  </rowItems>
  <colItems count="1">
    <i/>
  </colItems>
  <pageFields count="1">
    <pageField fld="1" hier="-1"/>
  </pageFields>
  <dataFields count="1">
    <dataField name="Salary" fld="4" baseField="2" baseItem="32" numFmtId="44"/>
  </dataFields>
  <formats count="6">
    <format dxfId="49">
      <pivotArea outline="0" collapsedLevelsAreSubtotals="1" fieldPosition="0"/>
    </format>
    <format dxfId="48">
      <pivotArea type="all" dataOnly="0" outline="0" fieldPosition="0"/>
    </format>
    <format dxfId="47">
      <pivotArea outline="0" collapsedLevelsAreSubtotals="1" fieldPosition="0"/>
    </format>
    <format dxfId="46">
      <pivotArea field="2" type="button" dataOnly="0" labelOnly="1" outline="0" axis="axisRow" fieldPosition="0"/>
    </format>
    <format dxfId="45">
      <pivotArea dataOnly="0" labelOnly="1" fieldPosition="0">
        <references count="1">
          <reference field="2" count="2">
            <x v="29"/>
            <x v="32"/>
          </reference>
        </references>
      </pivotArea>
    </format>
    <format dxfId="44">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DADD3D-C286-4511-A256-90CC21CADE7F}"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Employee">
  <location ref="B3:C5" firstHeaderRow="1" firstDataRow="1" firstDataCol="1"/>
  <pivotFields count="5">
    <pivotField showAll="0"/>
    <pivotField showAll="0"/>
    <pivotField axis="axisRow" showAll="0" measureFilter="1" sortType="a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dataField="1" numFmtId="164" showAll="0"/>
  </pivotFields>
  <rowFields count="1">
    <field x="2"/>
  </rowFields>
  <rowItems count="2">
    <i>
      <x v="8"/>
    </i>
    <i>
      <x v="28"/>
    </i>
  </rowItems>
  <colItems count="1">
    <i/>
  </colItems>
  <dataFields count="1">
    <dataField name="Salary" fld="4" baseField="2" baseItem="28" numFmtId="44"/>
  </dataFields>
  <formats count="12">
    <format dxfId="43">
      <pivotArea dataOnly="0" labelOnly="1" outline="0" axis="axisValues" fieldPosition="0"/>
    </format>
    <format dxfId="42">
      <pivotArea type="all" dataOnly="0" outline="0" fieldPosition="0"/>
    </format>
    <format dxfId="41">
      <pivotArea outline="0" collapsedLevelsAreSubtotals="1" fieldPosition="0"/>
    </format>
    <format dxfId="40">
      <pivotArea field="2" type="button" dataOnly="0" labelOnly="1" outline="0" axis="axisRow" fieldPosition="0"/>
    </format>
    <format dxfId="39">
      <pivotArea dataOnly="0" labelOnly="1" fieldPosition="0">
        <references count="1">
          <reference field="2" count="2">
            <x v="8"/>
            <x v="28"/>
          </reference>
        </references>
      </pivotArea>
    </format>
    <format dxfId="38">
      <pivotArea dataOnly="0" labelOnly="1" outline="0" axis="axisValues" fieldPosition="0"/>
    </format>
    <format dxfId="37">
      <pivotArea outline="0" collapsedLevelsAreSubtotals="1" fieldPosition="0"/>
    </format>
    <format dxfId="36">
      <pivotArea type="all" dataOnly="0" outline="0" fieldPosition="0"/>
    </format>
    <format dxfId="35">
      <pivotArea outline="0" collapsedLevelsAreSubtotals="1" fieldPosition="0"/>
    </format>
    <format dxfId="34">
      <pivotArea field="2" type="button" dataOnly="0" labelOnly="1" outline="0" axis="axisRow" fieldPosition="0"/>
    </format>
    <format dxfId="33">
      <pivotArea dataOnly="0" labelOnly="1" fieldPosition="0">
        <references count="1">
          <reference field="2" count="2">
            <x v="8"/>
            <x v="28"/>
          </reference>
        </references>
      </pivotArea>
    </format>
    <format dxfId="32">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B65971-1466-491E-80E7-ABD1233E9C95}"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Employee">
  <location ref="B7:C9" firstHeaderRow="1" firstDataRow="1" firstDataCol="1" rowPageCount="1" colPageCount="1"/>
  <pivotFields count="5">
    <pivotField showAll="0"/>
    <pivotField showAll="0"/>
    <pivotField axis="axisRow" showAll="0" measureFilter="1" sortType="ascending">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axis="axisPage" showAll="0">
      <items count="4">
        <item x="0"/>
        <item x="1"/>
        <item x="2"/>
        <item t="default"/>
      </items>
    </pivotField>
    <pivotField dataField="1" numFmtId="164" showAll="0"/>
  </pivotFields>
  <rowFields count="1">
    <field x="2"/>
  </rowFields>
  <rowItems count="2">
    <i>
      <x v="29"/>
    </i>
    <i>
      <x v="32"/>
    </i>
  </rowItems>
  <colItems count="1">
    <i/>
  </colItems>
  <pageFields count="1">
    <pageField fld="3" hier="-1"/>
  </pageFields>
  <dataFields count="1">
    <dataField name="Salary" fld="4" baseField="2" baseItem="32"/>
  </dataFields>
  <formats count="7">
    <format dxfId="31">
      <pivotArea collapsedLevelsAreSubtotals="1" fieldPosition="0">
        <references count="1">
          <reference field="2" count="2">
            <x v="29"/>
            <x v="32"/>
          </reference>
        </references>
      </pivotArea>
    </format>
    <format dxfId="30">
      <pivotArea dataOnly="0" outline="0" axis="axisValues" fieldPosition="0"/>
    </format>
    <format dxfId="29">
      <pivotArea type="all" dataOnly="0" outline="0" fieldPosition="0"/>
    </format>
    <format dxfId="28">
      <pivotArea outline="0" collapsedLevelsAreSubtotals="1" fieldPosition="0"/>
    </format>
    <format dxfId="27">
      <pivotArea field="2" type="button" dataOnly="0" labelOnly="1" outline="0" axis="axisRow" fieldPosition="0"/>
    </format>
    <format dxfId="26">
      <pivotArea dataOnly="0" labelOnly="1" fieldPosition="0">
        <references count="1">
          <reference field="2" count="2">
            <x v="29"/>
            <x v="32"/>
          </reference>
        </references>
      </pivotArea>
    </format>
    <format dxfId="25">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E20EF5-F6C6-48EB-87BF-BFAA465E2C1F}" name="PivotTable8"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Employee Name">
  <location ref="M3:N53" firstHeaderRow="1" firstDataRow="1" firstDataCol="1"/>
  <pivotFields count="7">
    <pivotField showAll="0"/>
    <pivotField showAll="0">
      <items count="4">
        <item x="2"/>
        <item x="1"/>
        <item x="0"/>
        <item t="default"/>
      </items>
    </pivotField>
    <pivotField axis="axisRow" showAll="0">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numFmtId="164" showAll="0"/>
    <pivotField showAll="0"/>
    <pivotField dataField="1" numFmtId="164" showAll="0"/>
  </pivotFields>
  <rowFields count="1">
    <field x="2"/>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Items count="1">
    <i/>
  </colItems>
  <dataFields count="1">
    <dataField name="Sum of Bonus $s" fld="6" baseField="0" baseItem="0"/>
  </dataFields>
  <formats count="7">
    <format dxfId="6">
      <pivotArea field="2" type="button" dataOnly="0" labelOnly="1" outline="0" axis="axisRow" fieldPosition="0"/>
    </format>
    <format dxfId="5">
      <pivotArea dataOnly="0" labelOnly="1" outline="0" axis="axisValues" fieldPosition="0"/>
    </format>
    <format dxfId="4">
      <pivotArea type="all" dataOnly="0" outline="0" fieldPosition="0"/>
    </format>
    <format dxfId="3">
      <pivotArea outline="0" collapsedLevelsAreSubtotals="1" fieldPosition="0"/>
    </format>
    <format dxfId="2">
      <pivotArea field="2" type="button" dataOnly="0" labelOnly="1" outline="0" axis="axisRow" fieldPosition="0"/>
    </format>
    <format dxfId="1">
      <pivotArea dataOnly="0" labelOnly="1" fieldPosition="0">
        <references count="1">
          <reference field="2" count="0"/>
        </references>
      </pivotArea>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FC058A0-F438-4ED4-BC31-EC6A59B33A79}" sourceName="Department">
  <pivotTables>
    <pivotTable tabId="5" name="PivotTable4"/>
  </pivotTables>
  <data>
    <tabular pivotCacheId="186800471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92183D7-AAB9-4124-B57A-6C8EA4094A95}" sourceName="Country">
  <pivotTables>
    <pivotTable tabId="7" name="PivotTable6"/>
  </pivotTables>
  <data>
    <tabular pivotCacheId="1868004719">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EA355257-5B2D-47F3-BD00-53E4C30A3708}" sourceName="Country">
  <pivotTables>
    <pivotTable tabId="11" name="PivotTable8"/>
  </pivotTables>
  <data>
    <tabular pivotCacheId="1430694667">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495A5B14-069E-4A51-89F7-4BA444779402}" sourceName="Department">
  <pivotTables>
    <pivotTable tabId="11" name="PivotTable8"/>
  </pivotTables>
  <data>
    <tabular pivotCacheId="143069466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AA1C511-E13A-4E14-A4EA-EA6E5801FDEA}" cache="Slicer_Department" caption="Departm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FEEA3DA6-5E74-4B7B-9B7D-0EC50A59031A}" cache="Slicer_Country" caption="Countr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2" xr10:uid="{F515D467-4605-4F30-9CF6-81631AE7B799}" cache="Slicer_Country2" caption="Country" rowHeight="234950"/>
  <slicer name="Department 1" xr10:uid="{99B96576-B08F-47AA-8B55-E3BF102262BC}" cache="Slicer_Department1" caption="Depart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99" headerRowBorderDxfId="98" tableBorderDxfId="97" totalsRowBorderDxfId="96">
  <autoFilter ref="A3:E53" xr:uid="{639A0B6B-6E58-4D92-8D16-18CA1495B923}"/>
  <tableColumns count="5">
    <tableColumn id="1" xr3:uid="{10D75C25-E46F-46DC-B77B-6A24CBC96659}" name="Employee ID" totalsRowLabel="Total" dataDxfId="95" totalsRowDxfId="94"/>
    <tableColumn id="2" xr3:uid="{A9A1B7BF-B67F-4E3D-B05D-1CA5084E6220}" name="Department" dataDxfId="93" totalsRowDxfId="92"/>
    <tableColumn id="3" xr3:uid="{1D69A06F-FBE8-4CD9-B408-A67965E2C5A9}" name="Employee" dataDxfId="91" totalsRowDxfId="90"/>
    <tableColumn id="4" xr3:uid="{045F1C44-E03F-4B14-B0C4-5F1F2D740C6F}" name="Country" dataDxfId="89" totalsRowDxfId="88"/>
    <tableColumn id="5" xr3:uid="{4CA34F10-A491-4D0F-A008-9A622A58741E}" name="Yearly Sal" totalsRowFunction="sum" dataDxfId="87" totalsRowDxfId="86"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85" headerRowBorderDxfId="84" tableBorderDxfId="83" totalsRowBorderDxfId="82">
  <autoFilter ref="H3:J47" xr:uid="{7D32404A-711D-42A0-B943-BEC4B7997172}"/>
  <tableColumns count="3">
    <tableColumn id="1" xr3:uid="{3A445AE6-0460-4262-B97F-11D049E0AA42}" name="EmployeID" dataDxfId="81"/>
    <tableColumn id="2" xr3:uid="{8ACCE417-C3B1-4070-8842-52BB9F3BF8D1}" name="Bonus %" dataDxfId="80"/>
    <tableColumn id="3" xr3:uid="{57087C48-7625-4AFB-8DDB-2F22CEBA3E30}" name="Employee Name" dataDxfId="7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135F6F-F9D9-4176-87EE-F469C0DA104E}" name="Employees" displayName="Employees" ref="A3:E54" totalsRowCount="1" headerRowDxfId="78" headerRowBorderDxfId="77" tableBorderDxfId="76" totalsRowBorderDxfId="75">
  <autoFilter ref="A3:E53" xr:uid="{639A0B6B-6E58-4D92-8D16-18CA1495B923}"/>
  <tableColumns count="5">
    <tableColumn id="1" xr3:uid="{00C4719D-3289-462F-837A-8E2B6E42AF3B}" name="Employee ID" totalsRowLabel="Total" dataDxfId="74" totalsRowDxfId="73"/>
    <tableColumn id="2" xr3:uid="{635B575D-5212-45CF-AA2B-7C2471512BC8}" name="Department" dataDxfId="72" totalsRowDxfId="71"/>
    <tableColumn id="3" xr3:uid="{5737A606-3530-4EAF-8CD4-0FC8DF7904BA}" name="Employee" dataDxfId="70" totalsRowDxfId="69"/>
    <tableColumn id="4" xr3:uid="{0C60A360-854A-4E62-AFD0-1ECFBA242795}" name="Country" dataDxfId="68" totalsRowDxfId="67"/>
    <tableColumn id="5" xr3:uid="{460CA610-A91F-44CA-91A8-F0148FD44D29}" name="Yearly Sal" totalsRowFunction="sum" dataDxfId="66" totalsRowDxfId="65"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4F2B8D-FA1F-4C23-9B14-16564CFF0F49}" name="Bonus" displayName="Bonus" ref="H3:J47" totalsRowShown="0" headerRowDxfId="64" headerRowBorderDxfId="63" tableBorderDxfId="62" totalsRowBorderDxfId="61">
  <autoFilter ref="H3:J47" xr:uid="{7D32404A-711D-42A0-B943-BEC4B7997172}"/>
  <tableColumns count="3">
    <tableColumn id="1" xr3:uid="{DC4383AC-134C-4C8E-AAB0-7638A3DA23EA}" name="EmployeID" dataDxfId="60"/>
    <tableColumn id="2" xr3:uid="{CF8B477C-4AF7-4BE4-B267-31D850533E4F}" name="Bonus %" dataDxfId="59"/>
    <tableColumn id="3" xr3:uid="{EBE2D466-A383-4884-8C3D-54617501EFA4}" name="Employee Name" dataDxfId="5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A953F4-28DC-4E1E-A451-1E806288980B}" name="Payout" displayName="Payout" ref="I3:O54" totalsRowCount="1" headerRowDxfId="24" headerRowBorderDxfId="23" tableBorderDxfId="22" totalsRowBorderDxfId="21">
  <autoFilter ref="I3:O53" xr:uid="{86A953F4-28DC-4E1E-A451-1E806288980B}"/>
  <tableColumns count="7">
    <tableColumn id="1" xr3:uid="{2304D396-DC74-4AD1-9130-FBB3858F39FB}" name="Employee ID" totalsRowLabel="Total" dataDxfId="20" totalsRowDxfId="19"/>
    <tableColumn id="2" xr3:uid="{74EBE747-BADC-4606-A28B-2F5705BDF3A1}" name="Department" dataDxfId="18" totalsRowDxfId="17"/>
    <tableColumn id="3" xr3:uid="{4AEBC649-5718-4ADC-85DD-1D5CBB3796F8}" name="Employee" dataDxfId="16" totalsRowDxfId="15"/>
    <tableColumn id="4" xr3:uid="{A4ED3E89-F290-4BDA-BCB5-2CC244C4B50D}" name="Country" dataDxfId="14" totalsRowDxfId="13"/>
    <tableColumn id="5" xr3:uid="{4B0D8B71-3F90-4CC2-8033-8973FA8416F7}" name="Yearly Sal" totalsRowFunction="sum" dataDxfId="12" totalsRowDxfId="11" dataCellStyle="Comma"/>
    <tableColumn id="6" xr3:uid="{2A4E21FB-7D1F-442A-8EEF-4859CB06651C}" name="Bonus %" dataDxfId="10" totalsRowDxfId="9" dataCellStyle="Percent">
      <calculatedColumnFormula array="1">_xlfn.XLOOKUP(Payout[[#This Row],[Employee ID]],Bonus[[#All],[EmployeID]],Bonus[[#All],[Bonus %]],"0%",0)</calculatedColumnFormula>
    </tableColumn>
    <tableColumn id="7" xr3:uid="{2B1EF843-E7A8-40BC-AD7F-933C930C58FB}" name="Bonus $s" dataDxfId="8" totalsRowDxfId="7">
      <calculatedColumnFormula>Payout[[#This Row],[Yearly Sal]]*Payout[[#This Row],[Bonus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workbookViewId="0">
      <selection activeCell="H3" sqref="H3"/>
    </sheetView>
  </sheetViews>
  <sheetFormatPr defaultRowHeight="14.4" x14ac:dyDescent="0.3"/>
  <cols>
    <col min="1" max="1" width="12.5546875" customWidth="1"/>
    <col min="2" max="2" width="13.109375" customWidth="1"/>
    <col min="3" max="3" width="16.21875" bestFit="1" customWidth="1"/>
    <col min="4" max="4" width="11" bestFit="1" customWidth="1"/>
    <col min="5" max="5" width="14.33203125" style="15" customWidth="1"/>
    <col min="8" max="8" width="11.77734375" customWidth="1"/>
    <col min="9" max="9" width="9.88671875" customWidth="1"/>
    <col min="10" max="10" width="16.33203125" customWidth="1"/>
    <col min="12" max="12" width="52.109375" bestFit="1" customWidth="1"/>
  </cols>
  <sheetData>
    <row r="1" spans="1:18" ht="36.6" x14ac:dyDescent="0.7">
      <c r="A1" s="18"/>
      <c r="B1" s="19" t="s">
        <v>133</v>
      </c>
      <c r="C1" s="19"/>
      <c r="D1" s="19"/>
      <c r="E1" s="19"/>
      <c r="F1" s="19"/>
      <c r="G1" s="19"/>
      <c r="H1" s="19"/>
      <c r="I1" s="19"/>
      <c r="J1" s="19"/>
      <c r="K1" s="19"/>
      <c r="L1" s="19"/>
      <c r="M1" s="19"/>
      <c r="N1" s="19"/>
      <c r="O1" s="19"/>
      <c r="P1" s="19"/>
      <c r="Q1" s="19"/>
      <c r="R1" s="19"/>
    </row>
    <row r="2" spans="1:18" ht="14.55" customHeight="1" x14ac:dyDescent="0.6">
      <c r="A2" s="22"/>
      <c r="B2" s="22"/>
      <c r="C2" s="22"/>
      <c r="D2" s="22"/>
      <c r="E2" s="22"/>
      <c r="F2" s="22"/>
      <c r="G2" s="22"/>
      <c r="H2" s="22"/>
      <c r="I2" s="22"/>
      <c r="J2" s="22"/>
      <c r="K2" s="22"/>
      <c r="L2" s="22"/>
      <c r="M2" s="22"/>
      <c r="N2" s="22"/>
      <c r="O2" s="22"/>
      <c r="P2" s="22"/>
      <c r="Q2" s="22"/>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144</v>
      </c>
    </row>
    <row r="5" spans="1:18" x14ac:dyDescent="0.3">
      <c r="A5" s="3" t="s">
        <v>6</v>
      </c>
      <c r="B5" s="1" t="s">
        <v>4</v>
      </c>
      <c r="C5" s="1" t="s">
        <v>7</v>
      </c>
      <c r="D5" s="1" t="s">
        <v>119</v>
      </c>
      <c r="E5" s="13">
        <v>39627</v>
      </c>
      <c r="H5" s="3" t="s">
        <v>47</v>
      </c>
      <c r="I5" s="2">
        <v>0.25</v>
      </c>
      <c r="J5" s="8" t="s">
        <v>48</v>
      </c>
      <c r="L5" t="s">
        <v>110</v>
      </c>
    </row>
    <row r="6" spans="1:18" x14ac:dyDescent="0.3">
      <c r="A6" s="3" t="s">
        <v>8</v>
      </c>
      <c r="B6" s="1" t="s">
        <v>4</v>
      </c>
      <c r="C6" s="1" t="s">
        <v>9</v>
      </c>
      <c r="D6" s="1" t="s">
        <v>120</v>
      </c>
      <c r="E6" s="13">
        <v>29726</v>
      </c>
      <c r="H6" s="3" t="s">
        <v>51</v>
      </c>
      <c r="I6" s="2">
        <v>0.25</v>
      </c>
      <c r="J6" s="8" t="s">
        <v>52</v>
      </c>
      <c r="L6" t="s">
        <v>111</v>
      </c>
    </row>
    <row r="7" spans="1:18" x14ac:dyDescent="0.3">
      <c r="A7" s="3" t="s">
        <v>10</v>
      </c>
      <c r="B7" s="1" t="s">
        <v>4</v>
      </c>
      <c r="C7" s="1" t="s">
        <v>73</v>
      </c>
      <c r="D7" s="1" t="s">
        <v>120</v>
      </c>
      <c r="E7" s="13">
        <v>93668</v>
      </c>
      <c r="H7" s="3" t="s">
        <v>61</v>
      </c>
      <c r="I7" s="2">
        <v>0.25</v>
      </c>
      <c r="J7" s="8" t="s">
        <v>62</v>
      </c>
      <c r="L7" t="s">
        <v>112</v>
      </c>
    </row>
    <row r="8" spans="1:18" x14ac:dyDescent="0.3">
      <c r="A8" s="3" t="s">
        <v>11</v>
      </c>
      <c r="B8" s="1" t="s">
        <v>4</v>
      </c>
      <c r="C8" s="1" t="s">
        <v>12</v>
      </c>
      <c r="D8" s="1" t="s">
        <v>119</v>
      </c>
      <c r="E8" s="13">
        <v>134000</v>
      </c>
      <c r="H8" s="3" t="s">
        <v>27</v>
      </c>
      <c r="I8" s="2">
        <v>0.25</v>
      </c>
      <c r="J8" s="8" t="s">
        <v>28</v>
      </c>
      <c r="L8" t="s">
        <v>113</v>
      </c>
    </row>
    <row r="9" spans="1:18" x14ac:dyDescent="0.3">
      <c r="A9" s="3" t="s">
        <v>13</v>
      </c>
      <c r="B9" s="1" t="s">
        <v>4</v>
      </c>
      <c r="C9" s="1" t="s">
        <v>14</v>
      </c>
      <c r="D9" s="1" t="s">
        <v>119</v>
      </c>
      <c r="E9" s="13">
        <v>34808</v>
      </c>
      <c r="H9" s="3" t="s">
        <v>42</v>
      </c>
      <c r="I9" s="2">
        <v>0.24</v>
      </c>
      <c r="J9" s="8" t="s">
        <v>44</v>
      </c>
      <c r="L9" t="s">
        <v>114</v>
      </c>
    </row>
    <row r="10" spans="1:18" x14ac:dyDescent="0.3">
      <c r="A10" s="3" t="s">
        <v>15</v>
      </c>
      <c r="B10" s="1" t="s">
        <v>4</v>
      </c>
      <c r="C10" s="1" t="s">
        <v>16</v>
      </c>
      <c r="D10" s="1" t="s">
        <v>120</v>
      </c>
      <c r="E10" s="13">
        <v>135000</v>
      </c>
      <c r="H10" s="3" t="s">
        <v>25</v>
      </c>
      <c r="I10" s="2">
        <v>0.24</v>
      </c>
      <c r="J10" s="8" t="s">
        <v>26</v>
      </c>
      <c r="L10" t="s">
        <v>115</v>
      </c>
    </row>
    <row r="11" spans="1:18" x14ac:dyDescent="0.3">
      <c r="A11" s="3" t="s">
        <v>17</v>
      </c>
      <c r="B11" s="1" t="s">
        <v>4</v>
      </c>
      <c r="C11" s="1" t="s">
        <v>18</v>
      </c>
      <c r="D11" s="1" t="s">
        <v>120</v>
      </c>
      <c r="E11" s="13">
        <v>45000</v>
      </c>
      <c r="H11" s="3" t="s">
        <v>6</v>
      </c>
      <c r="I11" s="2">
        <v>0.23</v>
      </c>
      <c r="J11" s="8" t="s">
        <v>7</v>
      </c>
      <c r="K11">
        <v>2</v>
      </c>
      <c r="L11" t="s">
        <v>116</v>
      </c>
    </row>
    <row r="12" spans="1:18" x14ac:dyDescent="0.3">
      <c r="A12" s="3" t="s">
        <v>19</v>
      </c>
      <c r="B12" s="1" t="s">
        <v>4</v>
      </c>
      <c r="C12" s="1" t="s">
        <v>20</v>
      </c>
      <c r="D12" s="1" t="s">
        <v>120</v>
      </c>
      <c r="E12" s="13">
        <v>89500</v>
      </c>
      <c r="H12" s="3" t="s">
        <v>21</v>
      </c>
      <c r="I12" s="2">
        <v>0.23</v>
      </c>
      <c r="J12" s="8" t="s">
        <v>22</v>
      </c>
      <c r="L12" t="s">
        <v>122</v>
      </c>
    </row>
    <row r="13" spans="1:18" x14ac:dyDescent="0.3">
      <c r="A13" s="3" t="s">
        <v>21</v>
      </c>
      <c r="B13" s="1" t="s">
        <v>4</v>
      </c>
      <c r="C13" s="1" t="s">
        <v>22</v>
      </c>
      <c r="D13" s="1" t="s">
        <v>118</v>
      </c>
      <c r="E13" s="13">
        <v>21971</v>
      </c>
      <c r="H13" s="3" t="s">
        <v>53</v>
      </c>
      <c r="I13" s="2">
        <v>0.21</v>
      </c>
      <c r="J13" s="8" t="s">
        <v>54</v>
      </c>
      <c r="L13" t="s">
        <v>123</v>
      </c>
    </row>
    <row r="14" spans="1:18" x14ac:dyDescent="0.3">
      <c r="A14" s="3" t="s">
        <v>23</v>
      </c>
      <c r="B14" s="1" t="s">
        <v>4</v>
      </c>
      <c r="C14" s="1" t="s">
        <v>24</v>
      </c>
      <c r="D14" s="1" t="s">
        <v>118</v>
      </c>
      <c r="E14" s="13">
        <v>80000</v>
      </c>
      <c r="H14" s="3" t="s">
        <v>59</v>
      </c>
      <c r="I14" s="2">
        <v>0.2</v>
      </c>
      <c r="J14" s="8" t="s">
        <v>60</v>
      </c>
      <c r="K14">
        <v>3</v>
      </c>
      <c r="L14" t="s">
        <v>126</v>
      </c>
    </row>
    <row r="15" spans="1:18" x14ac:dyDescent="0.3">
      <c r="A15" s="3" t="s">
        <v>25</v>
      </c>
      <c r="B15" s="1" t="s">
        <v>4</v>
      </c>
      <c r="C15" s="1" t="s">
        <v>26</v>
      </c>
      <c r="D15" s="1" t="s">
        <v>120</v>
      </c>
      <c r="E15" s="13">
        <v>45117</v>
      </c>
      <c r="H15" s="3" t="s">
        <v>38</v>
      </c>
      <c r="I15" s="2">
        <v>0.19</v>
      </c>
      <c r="J15" s="8" t="s">
        <v>39</v>
      </c>
      <c r="L15" t="s">
        <v>124</v>
      </c>
    </row>
    <row r="16" spans="1:18" x14ac:dyDescent="0.3">
      <c r="A16" s="3" t="s">
        <v>27</v>
      </c>
      <c r="B16" s="1" t="s">
        <v>4</v>
      </c>
      <c r="C16" s="1" t="s">
        <v>28</v>
      </c>
      <c r="D16" s="1" t="s">
        <v>119</v>
      </c>
      <c r="E16" s="13">
        <v>50545</v>
      </c>
      <c r="H16" s="3" t="s">
        <v>32</v>
      </c>
      <c r="I16" s="2">
        <v>0.18</v>
      </c>
      <c r="J16" s="8" t="s">
        <v>33</v>
      </c>
      <c r="K16">
        <v>4</v>
      </c>
      <c r="L16" t="s">
        <v>121</v>
      </c>
    </row>
    <row r="17" spans="1:12" x14ac:dyDescent="0.3">
      <c r="A17" s="3" t="s">
        <v>29</v>
      </c>
      <c r="B17" s="1" t="s">
        <v>30</v>
      </c>
      <c r="C17" s="1" t="s">
        <v>31</v>
      </c>
      <c r="D17" s="1" t="s">
        <v>120</v>
      </c>
      <c r="E17" s="13">
        <v>140000</v>
      </c>
      <c r="H17" s="3" t="s">
        <v>40</v>
      </c>
      <c r="I17" s="2">
        <v>0.18</v>
      </c>
      <c r="J17" s="8" t="s">
        <v>41</v>
      </c>
      <c r="L17" t="s">
        <v>127</v>
      </c>
    </row>
    <row r="18" spans="1:12" x14ac:dyDescent="0.3">
      <c r="A18" s="3" t="s">
        <v>32</v>
      </c>
      <c r="B18" s="1" t="s">
        <v>30</v>
      </c>
      <c r="C18" s="1" t="s">
        <v>33</v>
      </c>
      <c r="D18" s="1" t="s">
        <v>119</v>
      </c>
      <c r="E18" s="13">
        <v>110000</v>
      </c>
      <c r="H18" s="3" t="s">
        <v>55</v>
      </c>
      <c r="I18" s="2">
        <v>0.17</v>
      </c>
      <c r="J18" s="8" t="s">
        <v>56</v>
      </c>
      <c r="L18" t="s">
        <v>125</v>
      </c>
    </row>
    <row r="19" spans="1:12" x14ac:dyDescent="0.3">
      <c r="A19" s="3" t="s">
        <v>34</v>
      </c>
      <c r="B19" s="1" t="s">
        <v>30</v>
      </c>
      <c r="C19" s="1" t="s">
        <v>35</v>
      </c>
      <c r="D19" s="1" t="s">
        <v>120</v>
      </c>
      <c r="E19" s="13">
        <v>68357</v>
      </c>
      <c r="H19" s="3" t="s">
        <v>45</v>
      </c>
      <c r="I19" s="2">
        <v>0.14000000000000001</v>
      </c>
      <c r="J19" s="8" t="s">
        <v>46</v>
      </c>
      <c r="K19">
        <v>5</v>
      </c>
      <c r="L19" t="s">
        <v>132</v>
      </c>
    </row>
    <row r="20" spans="1:12" x14ac:dyDescent="0.3">
      <c r="A20" s="3" t="s">
        <v>36</v>
      </c>
      <c r="B20" s="1" t="s">
        <v>30</v>
      </c>
      <c r="C20" s="1" t="s">
        <v>37</v>
      </c>
      <c r="D20" s="1" t="s">
        <v>118</v>
      </c>
      <c r="E20" s="13">
        <v>51800</v>
      </c>
      <c r="H20" s="3" t="s">
        <v>15</v>
      </c>
      <c r="I20" s="2">
        <v>0.14000000000000001</v>
      </c>
      <c r="J20" s="8" t="s">
        <v>16</v>
      </c>
      <c r="K20">
        <v>6</v>
      </c>
      <c r="L20" t="s">
        <v>131</v>
      </c>
    </row>
    <row r="21" spans="1:12" x14ac:dyDescent="0.3">
      <c r="A21" s="3" t="s">
        <v>38</v>
      </c>
      <c r="B21" s="1" t="s">
        <v>30</v>
      </c>
      <c r="C21" s="1" t="s">
        <v>39</v>
      </c>
      <c r="D21" s="1" t="s">
        <v>120</v>
      </c>
      <c r="E21" s="13">
        <v>97000</v>
      </c>
      <c r="H21" s="3" t="s">
        <v>8</v>
      </c>
      <c r="I21" s="2">
        <v>0.1</v>
      </c>
      <c r="J21" s="8" t="s">
        <v>9</v>
      </c>
    </row>
    <row r="22" spans="1:12" x14ac:dyDescent="0.3">
      <c r="A22" s="3" t="s">
        <v>40</v>
      </c>
      <c r="B22" s="1" t="s">
        <v>30</v>
      </c>
      <c r="C22" s="1" t="s">
        <v>41</v>
      </c>
      <c r="D22" s="1" t="s">
        <v>120</v>
      </c>
      <c r="E22" s="13">
        <v>45000</v>
      </c>
      <c r="H22" s="3" t="s">
        <v>29</v>
      </c>
      <c r="I22" s="2">
        <v>0.1</v>
      </c>
      <c r="J22" s="8" t="s">
        <v>31</v>
      </c>
    </row>
    <row r="23" spans="1:12" x14ac:dyDescent="0.3">
      <c r="A23" s="3" t="s">
        <v>42</v>
      </c>
      <c r="B23" s="1" t="s">
        <v>43</v>
      </c>
      <c r="C23" s="1" t="s">
        <v>44</v>
      </c>
      <c r="D23" s="1" t="s">
        <v>118</v>
      </c>
      <c r="E23" s="13">
        <v>89500</v>
      </c>
      <c r="H23" s="3" t="s">
        <v>36</v>
      </c>
      <c r="I23" s="2">
        <v>0.09</v>
      </c>
      <c r="J23" s="8" t="s">
        <v>37</v>
      </c>
    </row>
    <row r="24" spans="1:12" x14ac:dyDescent="0.3">
      <c r="A24" s="3" t="s">
        <v>45</v>
      </c>
      <c r="B24" s="1" t="s">
        <v>43</v>
      </c>
      <c r="C24" s="1" t="s">
        <v>46</v>
      </c>
      <c r="D24" s="1" t="s">
        <v>120</v>
      </c>
      <c r="E24" s="13">
        <v>35971</v>
      </c>
      <c r="H24" s="3" t="s">
        <v>17</v>
      </c>
      <c r="I24" s="2">
        <v>0.09</v>
      </c>
      <c r="J24" s="8" t="s">
        <v>18</v>
      </c>
    </row>
    <row r="25" spans="1:12" x14ac:dyDescent="0.3">
      <c r="A25" s="3" t="s">
        <v>47</v>
      </c>
      <c r="B25" s="1" t="s">
        <v>43</v>
      </c>
      <c r="C25" s="1" t="s">
        <v>48</v>
      </c>
      <c r="D25" s="1" t="s">
        <v>119</v>
      </c>
      <c r="E25" s="13">
        <v>80000</v>
      </c>
      <c r="H25" s="3" t="s">
        <v>11</v>
      </c>
      <c r="I25" s="2">
        <v>0.08</v>
      </c>
      <c r="J25" s="8" t="s">
        <v>12</v>
      </c>
    </row>
    <row r="26" spans="1:12" x14ac:dyDescent="0.3">
      <c r="A26" s="3" t="s">
        <v>49</v>
      </c>
      <c r="B26" s="1" t="s">
        <v>43</v>
      </c>
      <c r="C26" s="1" t="s">
        <v>50</v>
      </c>
      <c r="D26" s="1" t="s">
        <v>120</v>
      </c>
      <c r="E26" s="13">
        <v>55117</v>
      </c>
      <c r="H26" s="3" t="s">
        <v>19</v>
      </c>
      <c r="I26" s="2">
        <v>0.06</v>
      </c>
      <c r="J26" s="8" t="s">
        <v>20</v>
      </c>
    </row>
    <row r="27" spans="1:12" x14ac:dyDescent="0.3">
      <c r="A27" s="3" t="s">
        <v>51</v>
      </c>
      <c r="B27" s="1" t="s">
        <v>43</v>
      </c>
      <c r="C27" s="1" t="s">
        <v>52</v>
      </c>
      <c r="D27" s="1" t="s">
        <v>118</v>
      </c>
      <c r="E27" s="13">
        <v>58445</v>
      </c>
      <c r="H27" s="3" t="s">
        <v>23</v>
      </c>
      <c r="I27" s="2">
        <v>0.06</v>
      </c>
      <c r="J27" s="8" t="s">
        <v>24</v>
      </c>
    </row>
    <row r="28" spans="1:12" x14ac:dyDescent="0.3">
      <c r="A28" s="3" t="s">
        <v>53</v>
      </c>
      <c r="B28" s="1" t="s">
        <v>43</v>
      </c>
      <c r="C28" s="1" t="s">
        <v>54</v>
      </c>
      <c r="D28" s="1" t="s">
        <v>120</v>
      </c>
      <c r="E28" s="13">
        <v>120000</v>
      </c>
      <c r="H28" s="3" t="s">
        <v>65</v>
      </c>
      <c r="I28" s="2">
        <v>0.06</v>
      </c>
      <c r="J28" s="8" t="s">
        <v>66</v>
      </c>
    </row>
    <row r="29" spans="1:12" x14ac:dyDescent="0.3">
      <c r="A29" s="3" t="s">
        <v>55</v>
      </c>
      <c r="B29" s="1" t="s">
        <v>43</v>
      </c>
      <c r="C29" s="1" t="s">
        <v>56</v>
      </c>
      <c r="D29" s="1" t="s">
        <v>120</v>
      </c>
      <c r="E29" s="13">
        <v>45117</v>
      </c>
      <c r="H29" s="3" t="s">
        <v>70</v>
      </c>
      <c r="I29" s="2">
        <v>0.15</v>
      </c>
      <c r="J29" s="8" t="s">
        <v>71</v>
      </c>
    </row>
    <row r="30" spans="1:12" x14ac:dyDescent="0.3">
      <c r="A30" s="3" t="s">
        <v>57</v>
      </c>
      <c r="B30" s="1" t="s">
        <v>43</v>
      </c>
      <c r="C30" s="1" t="s">
        <v>58</v>
      </c>
      <c r="D30" s="1" t="s">
        <v>119</v>
      </c>
      <c r="E30" s="13">
        <v>50545</v>
      </c>
      <c r="H30" s="3" t="s">
        <v>72</v>
      </c>
      <c r="I30" s="2">
        <v>0.15</v>
      </c>
      <c r="J30" s="8" t="s">
        <v>73</v>
      </c>
    </row>
    <row r="31" spans="1:12" x14ac:dyDescent="0.3">
      <c r="A31" s="3" t="s">
        <v>59</v>
      </c>
      <c r="B31" s="1" t="s">
        <v>43</v>
      </c>
      <c r="C31" s="1" t="s">
        <v>60</v>
      </c>
      <c r="D31" s="1" t="s">
        <v>118</v>
      </c>
      <c r="E31" s="13">
        <v>140000</v>
      </c>
      <c r="H31" s="3" t="s">
        <v>74</v>
      </c>
      <c r="I31" s="2">
        <v>0.19</v>
      </c>
      <c r="J31" s="8" t="s">
        <v>75</v>
      </c>
    </row>
    <row r="32" spans="1:12"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145</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21">
        <f>SUBTOTAL(109,EMPData[Yearly Sal])</f>
        <v>3619876</v>
      </c>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E18F-93B7-4B66-A592-2137B0F6C12E}">
  <dimension ref="A1:R54"/>
  <sheetViews>
    <sheetView workbookViewId="0">
      <selection activeCell="M20" sqref="M20"/>
    </sheetView>
  </sheetViews>
  <sheetFormatPr defaultRowHeight="14.4" x14ac:dyDescent="0.3"/>
  <cols>
    <col min="1" max="1" width="13.77734375" bestFit="1" customWidth="1"/>
    <col min="2" max="2" width="13.109375" customWidth="1"/>
    <col min="3" max="3" width="16.21875" bestFit="1" customWidth="1"/>
    <col min="4" max="4" width="11" bestFit="1" customWidth="1"/>
    <col min="5" max="5" width="14.33203125" style="15" customWidth="1"/>
    <col min="8" max="8" width="11.77734375" customWidth="1"/>
    <col min="9" max="9" width="9.88671875" customWidth="1"/>
    <col min="10" max="10" width="16.33203125" customWidth="1"/>
    <col min="12" max="12" width="52.109375" bestFit="1" customWidth="1"/>
    <col min="13" max="13" width="8.88671875" style="33"/>
  </cols>
  <sheetData>
    <row r="1" spans="1:18" ht="36.6" x14ac:dyDescent="0.7">
      <c r="A1" s="18"/>
      <c r="B1" s="19" t="s">
        <v>133</v>
      </c>
      <c r="C1" s="19"/>
      <c r="D1" s="19"/>
      <c r="E1" s="19"/>
      <c r="F1" s="19"/>
      <c r="G1" s="19"/>
      <c r="H1" s="19"/>
      <c r="I1" s="19"/>
      <c r="J1" s="19"/>
      <c r="K1" s="19"/>
      <c r="L1" s="19"/>
      <c r="M1" s="31"/>
      <c r="N1" s="19"/>
      <c r="O1" s="19"/>
      <c r="P1" s="19"/>
      <c r="Q1" s="19"/>
      <c r="R1" s="19"/>
    </row>
    <row r="2" spans="1:18" ht="14.55" customHeight="1" x14ac:dyDescent="0.6">
      <c r="A2" s="22"/>
      <c r="B2" s="22"/>
      <c r="C2" s="22"/>
      <c r="D2" s="22"/>
      <c r="E2" s="22"/>
      <c r="F2" s="22"/>
      <c r="G2" s="22"/>
      <c r="H2" s="22"/>
      <c r="I2" s="22"/>
      <c r="J2" s="22"/>
      <c r="K2" s="22"/>
      <c r="L2" s="22"/>
      <c r="M2" s="32"/>
      <c r="N2" s="22"/>
      <c r="O2" s="22"/>
      <c r="P2" s="22"/>
      <c r="Q2" s="22"/>
    </row>
    <row r="3" spans="1:18" x14ac:dyDescent="0.3">
      <c r="A3" s="4" t="s">
        <v>0</v>
      </c>
      <c r="B3" s="5" t="s">
        <v>1</v>
      </c>
      <c r="C3" s="5" t="s">
        <v>2</v>
      </c>
      <c r="D3" s="5" t="s">
        <v>117</v>
      </c>
      <c r="E3" s="12" t="s">
        <v>108</v>
      </c>
      <c r="H3" s="4" t="s">
        <v>67</v>
      </c>
      <c r="I3" s="5" t="s">
        <v>68</v>
      </c>
      <c r="J3" s="9" t="s">
        <v>69</v>
      </c>
    </row>
    <row r="4" spans="1:18" x14ac:dyDescent="0.3">
      <c r="A4" s="3" t="s">
        <v>3</v>
      </c>
      <c r="B4" s="1" t="s">
        <v>4</v>
      </c>
      <c r="C4" s="1" t="s">
        <v>5</v>
      </c>
      <c r="D4" s="1" t="s">
        <v>118</v>
      </c>
      <c r="E4" s="13">
        <v>60270</v>
      </c>
      <c r="H4" s="3" t="s">
        <v>13</v>
      </c>
      <c r="I4" s="2">
        <v>0.27</v>
      </c>
      <c r="J4" s="8" t="s">
        <v>14</v>
      </c>
      <c r="K4">
        <v>1</v>
      </c>
      <c r="L4" t="s">
        <v>144</v>
      </c>
      <c r="M4" s="33" t="s">
        <v>152</v>
      </c>
    </row>
    <row r="5" spans="1:18" x14ac:dyDescent="0.3">
      <c r="A5" s="3" t="s">
        <v>6</v>
      </c>
      <c r="B5" s="1" t="s">
        <v>4</v>
      </c>
      <c r="C5" s="1" t="s">
        <v>7</v>
      </c>
      <c r="D5" s="1" t="s">
        <v>119</v>
      </c>
      <c r="E5" s="13">
        <v>39627</v>
      </c>
      <c r="H5" s="3" t="s">
        <v>47</v>
      </c>
      <c r="I5" s="2">
        <v>0.25</v>
      </c>
      <c r="J5" s="8" t="s">
        <v>48</v>
      </c>
      <c r="L5" t="s">
        <v>110</v>
      </c>
      <c r="M5" s="33" t="s">
        <v>152</v>
      </c>
    </row>
    <row r="6" spans="1:18" x14ac:dyDescent="0.3">
      <c r="A6" s="3" t="s">
        <v>8</v>
      </c>
      <c r="B6" s="1" t="s">
        <v>4</v>
      </c>
      <c r="C6" s="1" t="s">
        <v>9</v>
      </c>
      <c r="D6" s="1" t="s">
        <v>120</v>
      </c>
      <c r="E6" s="13">
        <v>29726</v>
      </c>
      <c r="H6" s="3" t="s">
        <v>51</v>
      </c>
      <c r="I6" s="2">
        <v>0.25</v>
      </c>
      <c r="J6" s="8" t="s">
        <v>52</v>
      </c>
      <c r="L6" t="s">
        <v>111</v>
      </c>
      <c r="M6" s="33" t="s">
        <v>152</v>
      </c>
    </row>
    <row r="7" spans="1:18" x14ac:dyDescent="0.3">
      <c r="A7" s="3" t="s">
        <v>10</v>
      </c>
      <c r="B7" s="1" t="s">
        <v>4</v>
      </c>
      <c r="C7" s="1" t="s">
        <v>73</v>
      </c>
      <c r="D7" s="1" t="s">
        <v>120</v>
      </c>
      <c r="E7" s="13">
        <v>93668</v>
      </c>
      <c r="H7" s="3" t="s">
        <v>61</v>
      </c>
      <c r="I7" s="2">
        <v>0.25</v>
      </c>
      <c r="J7" s="8" t="s">
        <v>62</v>
      </c>
      <c r="L7" t="s">
        <v>112</v>
      </c>
      <c r="M7" s="33" t="s">
        <v>152</v>
      </c>
    </row>
    <row r="8" spans="1:18" x14ac:dyDescent="0.3">
      <c r="A8" s="3" t="s">
        <v>11</v>
      </c>
      <c r="B8" s="1" t="s">
        <v>4</v>
      </c>
      <c r="C8" s="1" t="s">
        <v>12</v>
      </c>
      <c r="D8" s="1" t="s">
        <v>119</v>
      </c>
      <c r="E8" s="13">
        <v>134000</v>
      </c>
      <c r="H8" s="3" t="s">
        <v>27</v>
      </c>
      <c r="I8" s="2">
        <v>0.25</v>
      </c>
      <c r="J8" s="8" t="s">
        <v>28</v>
      </c>
      <c r="L8" t="s">
        <v>113</v>
      </c>
      <c r="M8" s="33" t="s">
        <v>152</v>
      </c>
    </row>
    <row r="9" spans="1:18" x14ac:dyDescent="0.3">
      <c r="A9" s="3" t="s">
        <v>13</v>
      </c>
      <c r="B9" s="1" t="s">
        <v>4</v>
      </c>
      <c r="C9" s="1" t="s">
        <v>14</v>
      </c>
      <c r="D9" s="1" t="s">
        <v>119</v>
      </c>
      <c r="E9" s="13">
        <v>34808</v>
      </c>
      <c r="H9" s="3" t="s">
        <v>42</v>
      </c>
      <c r="I9" s="2">
        <v>0.24</v>
      </c>
      <c r="J9" s="8" t="s">
        <v>44</v>
      </c>
      <c r="L9" t="s">
        <v>114</v>
      </c>
      <c r="M9" s="33" t="s">
        <v>152</v>
      </c>
    </row>
    <row r="10" spans="1:18" x14ac:dyDescent="0.3">
      <c r="A10" s="3" t="s">
        <v>15</v>
      </c>
      <c r="B10" s="1" t="s">
        <v>4</v>
      </c>
      <c r="C10" s="1" t="s">
        <v>16</v>
      </c>
      <c r="D10" s="1" t="s">
        <v>120</v>
      </c>
      <c r="E10" s="13">
        <v>135000</v>
      </c>
      <c r="H10" s="3" t="s">
        <v>25</v>
      </c>
      <c r="I10" s="2">
        <v>0.24</v>
      </c>
      <c r="J10" s="8" t="s">
        <v>26</v>
      </c>
      <c r="L10" t="s">
        <v>115</v>
      </c>
      <c r="M10" s="33" t="s">
        <v>152</v>
      </c>
    </row>
    <row r="11" spans="1:18" x14ac:dyDescent="0.3">
      <c r="A11" s="3" t="s">
        <v>17</v>
      </c>
      <c r="B11" s="1" t="s">
        <v>4</v>
      </c>
      <c r="C11" s="1" t="s">
        <v>18</v>
      </c>
      <c r="D11" s="1" t="s">
        <v>120</v>
      </c>
      <c r="E11" s="13">
        <v>45000</v>
      </c>
      <c r="H11" s="3" t="s">
        <v>6</v>
      </c>
      <c r="I11" s="2">
        <v>0.23</v>
      </c>
      <c r="J11" s="8" t="s">
        <v>7</v>
      </c>
      <c r="K11">
        <v>2</v>
      </c>
      <c r="L11" t="s">
        <v>116</v>
      </c>
      <c r="M11" s="33" t="s">
        <v>152</v>
      </c>
    </row>
    <row r="12" spans="1:18" x14ac:dyDescent="0.3">
      <c r="A12" s="3" t="s">
        <v>19</v>
      </c>
      <c r="B12" s="1" t="s">
        <v>4</v>
      </c>
      <c r="C12" s="1" t="s">
        <v>20</v>
      </c>
      <c r="D12" s="1" t="s">
        <v>120</v>
      </c>
      <c r="E12" s="13">
        <v>89500</v>
      </c>
      <c r="H12" s="3" t="s">
        <v>21</v>
      </c>
      <c r="I12" s="2">
        <v>0.23</v>
      </c>
      <c r="J12" s="8" t="s">
        <v>22</v>
      </c>
      <c r="L12" t="s">
        <v>122</v>
      </c>
      <c r="M12" s="33" t="s">
        <v>152</v>
      </c>
    </row>
    <row r="13" spans="1:18" x14ac:dyDescent="0.3">
      <c r="A13" s="3" t="s">
        <v>21</v>
      </c>
      <c r="B13" s="1" t="s">
        <v>4</v>
      </c>
      <c r="C13" s="1" t="s">
        <v>22</v>
      </c>
      <c r="D13" s="1" t="s">
        <v>118</v>
      </c>
      <c r="E13" s="13">
        <v>21971</v>
      </c>
      <c r="H13" s="3" t="s">
        <v>53</v>
      </c>
      <c r="I13" s="2">
        <v>0.21</v>
      </c>
      <c r="J13" s="8" t="s">
        <v>54</v>
      </c>
      <c r="L13" t="s">
        <v>123</v>
      </c>
      <c r="M13" s="33" t="s">
        <v>152</v>
      </c>
    </row>
    <row r="14" spans="1:18" x14ac:dyDescent="0.3">
      <c r="A14" s="3" t="s">
        <v>23</v>
      </c>
      <c r="B14" s="1" t="s">
        <v>4</v>
      </c>
      <c r="C14" s="1" t="s">
        <v>24</v>
      </c>
      <c r="D14" s="1" t="s">
        <v>118</v>
      </c>
      <c r="E14" s="13">
        <v>80000</v>
      </c>
      <c r="H14" s="3" t="s">
        <v>59</v>
      </c>
      <c r="I14" s="2">
        <v>0.2</v>
      </c>
      <c r="J14" s="8" t="s">
        <v>60</v>
      </c>
      <c r="K14">
        <v>3</v>
      </c>
      <c r="L14" t="s">
        <v>126</v>
      </c>
      <c r="M14" s="33" t="s">
        <v>152</v>
      </c>
    </row>
    <row r="15" spans="1:18" x14ac:dyDescent="0.3">
      <c r="A15" s="3" t="s">
        <v>25</v>
      </c>
      <c r="B15" s="1" t="s">
        <v>4</v>
      </c>
      <c r="C15" s="1" t="s">
        <v>26</v>
      </c>
      <c r="D15" s="1" t="s">
        <v>120</v>
      </c>
      <c r="E15" s="13">
        <v>45117</v>
      </c>
      <c r="H15" s="3" t="s">
        <v>38</v>
      </c>
      <c r="I15" s="2">
        <v>0.19</v>
      </c>
      <c r="J15" s="8" t="s">
        <v>39</v>
      </c>
      <c r="L15" t="s">
        <v>124</v>
      </c>
      <c r="M15" s="33" t="s">
        <v>152</v>
      </c>
    </row>
    <row r="16" spans="1:18" x14ac:dyDescent="0.3">
      <c r="A16" s="3" t="s">
        <v>27</v>
      </c>
      <c r="B16" s="1" t="s">
        <v>4</v>
      </c>
      <c r="C16" s="1" t="s">
        <v>28</v>
      </c>
      <c r="D16" s="1" t="s">
        <v>120</v>
      </c>
      <c r="E16" s="13">
        <v>50545</v>
      </c>
      <c r="H16" s="3" t="s">
        <v>32</v>
      </c>
      <c r="I16" s="2">
        <v>0.18</v>
      </c>
      <c r="J16" s="8" t="s">
        <v>33</v>
      </c>
      <c r="K16">
        <v>4</v>
      </c>
      <c r="L16" t="s">
        <v>121</v>
      </c>
      <c r="M16" s="33" t="s">
        <v>152</v>
      </c>
    </row>
    <row r="17" spans="1:13" x14ac:dyDescent="0.3">
      <c r="A17" s="3" t="s">
        <v>29</v>
      </c>
      <c r="B17" s="1" t="s">
        <v>30</v>
      </c>
      <c r="C17" s="1" t="s">
        <v>31</v>
      </c>
      <c r="D17" s="1" t="s">
        <v>120</v>
      </c>
      <c r="E17" s="13">
        <v>140000</v>
      </c>
      <c r="H17" s="3" t="s">
        <v>40</v>
      </c>
      <c r="I17" s="2">
        <v>0.18</v>
      </c>
      <c r="J17" s="8" t="s">
        <v>41</v>
      </c>
      <c r="L17" t="s">
        <v>155</v>
      </c>
      <c r="M17" s="33" t="s">
        <v>152</v>
      </c>
    </row>
    <row r="18" spans="1:13" x14ac:dyDescent="0.3">
      <c r="A18" s="3" t="s">
        <v>32</v>
      </c>
      <c r="B18" s="1" t="s">
        <v>30</v>
      </c>
      <c r="C18" s="1" t="s">
        <v>33</v>
      </c>
      <c r="D18" s="1" t="s">
        <v>119</v>
      </c>
      <c r="E18" s="13">
        <v>110000</v>
      </c>
      <c r="H18" s="3" t="s">
        <v>55</v>
      </c>
      <c r="I18" s="2">
        <v>0.17</v>
      </c>
      <c r="J18" s="8" t="s">
        <v>56</v>
      </c>
      <c r="L18" t="s">
        <v>125</v>
      </c>
      <c r="M18" s="33" t="s">
        <v>152</v>
      </c>
    </row>
    <row r="19" spans="1:13" x14ac:dyDescent="0.3">
      <c r="A19" s="3" t="s">
        <v>34</v>
      </c>
      <c r="B19" s="1" t="s">
        <v>30</v>
      </c>
      <c r="C19" s="1" t="s">
        <v>35</v>
      </c>
      <c r="D19" s="1" t="s">
        <v>120</v>
      </c>
      <c r="E19" s="13">
        <v>68357</v>
      </c>
      <c r="H19" s="3" t="s">
        <v>45</v>
      </c>
      <c r="I19" s="2">
        <v>0.14000000000000001</v>
      </c>
      <c r="J19" s="8" t="s">
        <v>46</v>
      </c>
      <c r="K19">
        <v>5</v>
      </c>
      <c r="L19" t="s">
        <v>132</v>
      </c>
      <c r="M19" s="33" t="s">
        <v>152</v>
      </c>
    </row>
    <row r="20" spans="1:13" x14ac:dyDescent="0.3">
      <c r="A20" s="3" t="s">
        <v>36</v>
      </c>
      <c r="B20" s="1" t="s">
        <v>30</v>
      </c>
      <c r="C20" s="1" t="s">
        <v>37</v>
      </c>
      <c r="D20" s="1" t="s">
        <v>118</v>
      </c>
      <c r="E20" s="13">
        <v>51800</v>
      </c>
      <c r="H20" s="3" t="s">
        <v>15</v>
      </c>
      <c r="I20" s="2">
        <v>0.14000000000000001</v>
      </c>
      <c r="J20" s="8" t="s">
        <v>16</v>
      </c>
      <c r="K20">
        <v>6</v>
      </c>
      <c r="L20" t="s">
        <v>131</v>
      </c>
    </row>
    <row r="21" spans="1:13" x14ac:dyDescent="0.3">
      <c r="A21" s="3" t="s">
        <v>38</v>
      </c>
      <c r="B21" s="1" t="s">
        <v>30</v>
      </c>
      <c r="C21" s="1" t="s">
        <v>39</v>
      </c>
      <c r="D21" s="1" t="s">
        <v>120</v>
      </c>
      <c r="E21" s="13">
        <v>97000</v>
      </c>
      <c r="H21" s="3" t="s">
        <v>8</v>
      </c>
      <c r="I21" s="2">
        <v>0.1</v>
      </c>
      <c r="J21" s="8" t="s">
        <v>9</v>
      </c>
    </row>
    <row r="22" spans="1:13" x14ac:dyDescent="0.3">
      <c r="A22" s="3" t="s">
        <v>40</v>
      </c>
      <c r="B22" s="1" t="s">
        <v>30</v>
      </c>
      <c r="C22" s="1" t="s">
        <v>41</v>
      </c>
      <c r="D22" s="1" t="s">
        <v>120</v>
      </c>
      <c r="E22" s="13">
        <v>45000</v>
      </c>
      <c r="H22" s="3" t="s">
        <v>29</v>
      </c>
      <c r="I22" s="2">
        <v>0.1</v>
      </c>
      <c r="J22" s="8" t="s">
        <v>31</v>
      </c>
    </row>
    <row r="23" spans="1:13" x14ac:dyDescent="0.3">
      <c r="A23" s="3" t="s">
        <v>42</v>
      </c>
      <c r="B23" s="1" t="s">
        <v>43</v>
      </c>
      <c r="C23" s="1" t="s">
        <v>44</v>
      </c>
      <c r="D23" s="1" t="s">
        <v>118</v>
      </c>
      <c r="E23" s="13">
        <v>89500</v>
      </c>
      <c r="H23" s="3" t="s">
        <v>36</v>
      </c>
      <c r="I23" s="2">
        <v>0.09</v>
      </c>
      <c r="J23" s="8" t="s">
        <v>37</v>
      </c>
    </row>
    <row r="24" spans="1:13" x14ac:dyDescent="0.3">
      <c r="A24" s="3" t="s">
        <v>45</v>
      </c>
      <c r="B24" s="1" t="s">
        <v>43</v>
      </c>
      <c r="C24" s="1" t="s">
        <v>46</v>
      </c>
      <c r="D24" s="1" t="s">
        <v>120</v>
      </c>
      <c r="E24" s="13">
        <v>35971</v>
      </c>
      <c r="H24" s="3" t="s">
        <v>17</v>
      </c>
      <c r="I24" s="2">
        <v>0.09</v>
      </c>
      <c r="J24" s="8" t="s">
        <v>18</v>
      </c>
    </row>
    <row r="25" spans="1:13" x14ac:dyDescent="0.3">
      <c r="A25" s="3" t="s">
        <v>47</v>
      </c>
      <c r="B25" s="1" t="s">
        <v>43</v>
      </c>
      <c r="C25" s="1" t="s">
        <v>48</v>
      </c>
      <c r="D25" s="1" t="s">
        <v>119</v>
      </c>
      <c r="E25" s="13">
        <v>80000</v>
      </c>
      <c r="H25" s="3" t="s">
        <v>11</v>
      </c>
      <c r="I25" s="2">
        <v>0.08</v>
      </c>
      <c r="J25" s="8" t="s">
        <v>12</v>
      </c>
    </row>
    <row r="26" spans="1:13" x14ac:dyDescent="0.3">
      <c r="A26" s="3" t="s">
        <v>49</v>
      </c>
      <c r="B26" s="1" t="s">
        <v>43</v>
      </c>
      <c r="C26" s="1" t="s">
        <v>50</v>
      </c>
      <c r="D26" s="1" t="s">
        <v>120</v>
      </c>
      <c r="E26" s="13">
        <v>55117</v>
      </c>
      <c r="H26" s="3" t="s">
        <v>19</v>
      </c>
      <c r="I26" s="2">
        <v>0.06</v>
      </c>
      <c r="J26" s="8" t="s">
        <v>20</v>
      </c>
    </row>
    <row r="27" spans="1:13" x14ac:dyDescent="0.3">
      <c r="A27" s="3" t="s">
        <v>51</v>
      </c>
      <c r="B27" s="1" t="s">
        <v>43</v>
      </c>
      <c r="C27" s="1" t="s">
        <v>52</v>
      </c>
      <c r="D27" s="1" t="s">
        <v>118</v>
      </c>
      <c r="E27" s="13">
        <v>58445</v>
      </c>
      <c r="H27" s="3" t="s">
        <v>23</v>
      </c>
      <c r="I27" s="2">
        <v>0.06</v>
      </c>
      <c r="J27" s="8" t="s">
        <v>24</v>
      </c>
    </row>
    <row r="28" spans="1:13" x14ac:dyDescent="0.3">
      <c r="A28" s="3" t="s">
        <v>53</v>
      </c>
      <c r="B28" s="1" t="s">
        <v>43</v>
      </c>
      <c r="C28" s="1" t="s">
        <v>54</v>
      </c>
      <c r="D28" s="1" t="s">
        <v>120</v>
      </c>
      <c r="E28" s="13">
        <v>120000</v>
      </c>
      <c r="H28" s="3" t="s">
        <v>65</v>
      </c>
      <c r="I28" s="2">
        <v>0.06</v>
      </c>
      <c r="J28" s="8" t="s">
        <v>66</v>
      </c>
    </row>
    <row r="29" spans="1:13" x14ac:dyDescent="0.3">
      <c r="A29" s="3" t="s">
        <v>55</v>
      </c>
      <c r="B29" s="1" t="s">
        <v>43</v>
      </c>
      <c r="C29" s="1" t="s">
        <v>56</v>
      </c>
      <c r="D29" s="1" t="s">
        <v>120</v>
      </c>
      <c r="E29" s="13">
        <v>45117</v>
      </c>
      <c r="H29" s="3" t="s">
        <v>70</v>
      </c>
      <c r="I29" s="2">
        <v>0.15</v>
      </c>
      <c r="J29" s="8" t="s">
        <v>71</v>
      </c>
    </row>
    <row r="30" spans="1:13" x14ac:dyDescent="0.3">
      <c r="A30" s="3" t="s">
        <v>57</v>
      </c>
      <c r="B30" s="1" t="s">
        <v>43</v>
      </c>
      <c r="C30" s="1" t="s">
        <v>58</v>
      </c>
      <c r="D30" s="1" t="s">
        <v>119</v>
      </c>
      <c r="E30" s="13">
        <v>50545</v>
      </c>
      <c r="H30" s="3" t="s">
        <v>72</v>
      </c>
      <c r="I30" s="2">
        <v>0.15</v>
      </c>
      <c r="J30" s="8" t="s">
        <v>73</v>
      </c>
    </row>
    <row r="31" spans="1:13" x14ac:dyDescent="0.3">
      <c r="A31" s="3" t="s">
        <v>59</v>
      </c>
      <c r="B31" s="1" t="s">
        <v>43</v>
      </c>
      <c r="C31" s="1" t="s">
        <v>60</v>
      </c>
      <c r="D31" s="1" t="s">
        <v>118</v>
      </c>
      <c r="E31" s="13">
        <v>140000</v>
      </c>
      <c r="H31" s="3" t="s">
        <v>74</v>
      </c>
      <c r="I31" s="2">
        <v>0.19</v>
      </c>
      <c r="J31" s="8" t="s">
        <v>75</v>
      </c>
    </row>
    <row r="32" spans="1:13" x14ac:dyDescent="0.3">
      <c r="A32" s="3" t="s">
        <v>61</v>
      </c>
      <c r="B32" s="1" t="s">
        <v>43</v>
      </c>
      <c r="C32" s="1" t="s">
        <v>62</v>
      </c>
      <c r="D32" s="1" t="s">
        <v>120</v>
      </c>
      <c r="E32" s="13">
        <v>90000</v>
      </c>
      <c r="H32" s="3" t="s">
        <v>76</v>
      </c>
      <c r="I32" s="2">
        <v>0.18</v>
      </c>
      <c r="J32" s="8" t="s">
        <v>77</v>
      </c>
    </row>
    <row r="33" spans="1:10" x14ac:dyDescent="0.3">
      <c r="A33" s="3" t="s">
        <v>63</v>
      </c>
      <c r="B33" s="1" t="s">
        <v>43</v>
      </c>
      <c r="C33" s="1" t="s">
        <v>64</v>
      </c>
      <c r="D33" s="1" t="s">
        <v>119</v>
      </c>
      <c r="E33" s="13">
        <v>88357</v>
      </c>
      <c r="H33" s="3" t="s">
        <v>78</v>
      </c>
      <c r="I33" s="2">
        <v>0.18</v>
      </c>
      <c r="J33" s="8" t="s">
        <v>79</v>
      </c>
    </row>
    <row r="34" spans="1:10" x14ac:dyDescent="0.3">
      <c r="A34" s="3" t="s">
        <v>65</v>
      </c>
      <c r="B34" s="1" t="s">
        <v>43</v>
      </c>
      <c r="C34" s="1" t="s">
        <v>66</v>
      </c>
      <c r="D34" s="1" t="s">
        <v>120</v>
      </c>
      <c r="E34" s="13">
        <v>59200</v>
      </c>
      <c r="H34" s="3" t="s">
        <v>80</v>
      </c>
      <c r="I34" s="2">
        <v>0.21</v>
      </c>
      <c r="J34" s="8" t="s">
        <v>81</v>
      </c>
    </row>
    <row r="35" spans="1:10" x14ac:dyDescent="0.3">
      <c r="A35" s="3" t="s">
        <v>70</v>
      </c>
      <c r="B35" s="1" t="s">
        <v>43</v>
      </c>
      <c r="C35" s="1" t="s">
        <v>71</v>
      </c>
      <c r="D35" s="1" t="s">
        <v>118</v>
      </c>
      <c r="E35" s="13">
        <v>97000</v>
      </c>
      <c r="H35" s="3" t="s">
        <v>82</v>
      </c>
      <c r="I35" s="2">
        <v>0.14000000000000001</v>
      </c>
      <c r="J35" s="8" t="s">
        <v>83</v>
      </c>
    </row>
    <row r="36" spans="1:10" x14ac:dyDescent="0.3">
      <c r="A36" s="3" t="s">
        <v>72</v>
      </c>
      <c r="B36" s="1" t="s">
        <v>43</v>
      </c>
      <c r="C36" s="1" t="s">
        <v>145</v>
      </c>
      <c r="D36" s="1" t="s">
        <v>120</v>
      </c>
      <c r="E36" s="13">
        <v>68357</v>
      </c>
      <c r="H36" s="3" t="s">
        <v>84</v>
      </c>
      <c r="I36" s="2">
        <v>0.16</v>
      </c>
      <c r="J36" s="8" t="s">
        <v>85</v>
      </c>
    </row>
    <row r="37" spans="1:10" x14ac:dyDescent="0.3">
      <c r="A37" s="3" t="s">
        <v>74</v>
      </c>
      <c r="B37" s="1" t="s">
        <v>43</v>
      </c>
      <c r="C37" s="1" t="s">
        <v>75</v>
      </c>
      <c r="D37" s="1" t="s">
        <v>119</v>
      </c>
      <c r="E37" s="13">
        <v>51800</v>
      </c>
      <c r="H37" s="3" t="s">
        <v>86</v>
      </c>
      <c r="I37" s="2">
        <v>0.14000000000000001</v>
      </c>
      <c r="J37" s="8" t="s">
        <v>87</v>
      </c>
    </row>
    <row r="38" spans="1:10" x14ac:dyDescent="0.3">
      <c r="A38" s="3" t="s">
        <v>76</v>
      </c>
      <c r="B38" s="1" t="s">
        <v>43</v>
      </c>
      <c r="C38" s="1" t="s">
        <v>77</v>
      </c>
      <c r="D38" s="1" t="s">
        <v>120</v>
      </c>
      <c r="E38" s="13">
        <v>97000</v>
      </c>
      <c r="H38" s="3" t="s">
        <v>88</v>
      </c>
      <c r="I38" s="2">
        <v>0.22</v>
      </c>
      <c r="J38" s="8" t="s">
        <v>89</v>
      </c>
    </row>
    <row r="39" spans="1:10" x14ac:dyDescent="0.3">
      <c r="A39" s="3" t="s">
        <v>78</v>
      </c>
      <c r="B39" s="1" t="s">
        <v>43</v>
      </c>
      <c r="C39" s="1" t="s">
        <v>79</v>
      </c>
      <c r="D39" s="1" t="s">
        <v>118</v>
      </c>
      <c r="E39" s="13">
        <v>45000</v>
      </c>
      <c r="H39" s="3" t="s">
        <v>90</v>
      </c>
      <c r="I39" s="2">
        <v>0.13</v>
      </c>
      <c r="J39" s="8" t="s">
        <v>91</v>
      </c>
    </row>
    <row r="40" spans="1:10" x14ac:dyDescent="0.3">
      <c r="A40" s="3" t="s">
        <v>80</v>
      </c>
      <c r="B40" s="1" t="s">
        <v>30</v>
      </c>
      <c r="C40" s="1" t="s">
        <v>81</v>
      </c>
      <c r="D40" s="1" t="s">
        <v>120</v>
      </c>
      <c r="E40" s="13">
        <v>89500</v>
      </c>
      <c r="H40" s="3" t="s">
        <v>92</v>
      </c>
      <c r="I40" s="2">
        <v>0.16</v>
      </c>
      <c r="J40" s="8" t="s">
        <v>93</v>
      </c>
    </row>
    <row r="41" spans="1:10" x14ac:dyDescent="0.3">
      <c r="A41" s="3" t="s">
        <v>82</v>
      </c>
      <c r="B41" s="1" t="s">
        <v>30</v>
      </c>
      <c r="C41" s="1" t="s">
        <v>83</v>
      </c>
      <c r="D41" s="1" t="s">
        <v>119</v>
      </c>
      <c r="E41" s="13">
        <v>35971</v>
      </c>
      <c r="H41" s="3" t="s">
        <v>94</v>
      </c>
      <c r="I41" s="2">
        <v>0.09</v>
      </c>
      <c r="J41" s="8" t="s">
        <v>95</v>
      </c>
    </row>
    <row r="42" spans="1:10" x14ac:dyDescent="0.3">
      <c r="A42" s="3" t="s">
        <v>84</v>
      </c>
      <c r="B42" s="1" t="s">
        <v>30</v>
      </c>
      <c r="C42" s="1" t="s">
        <v>85</v>
      </c>
      <c r="D42" s="1" t="s">
        <v>119</v>
      </c>
      <c r="E42" s="13">
        <v>80000</v>
      </c>
      <c r="H42" s="3" t="s">
        <v>96</v>
      </c>
      <c r="I42" s="2">
        <v>0.1</v>
      </c>
      <c r="J42" s="8" t="s">
        <v>97</v>
      </c>
    </row>
    <row r="43" spans="1:10" x14ac:dyDescent="0.3">
      <c r="A43" s="3" t="s">
        <v>86</v>
      </c>
      <c r="B43" s="1" t="s">
        <v>30</v>
      </c>
      <c r="C43" s="1" t="s">
        <v>87</v>
      </c>
      <c r="D43" s="1" t="s">
        <v>118</v>
      </c>
      <c r="E43" s="13">
        <v>55117</v>
      </c>
      <c r="H43" s="3" t="s">
        <v>98</v>
      </c>
      <c r="I43" s="2">
        <v>0.18</v>
      </c>
      <c r="J43" s="8" t="s">
        <v>99</v>
      </c>
    </row>
    <row r="44" spans="1:10" x14ac:dyDescent="0.3">
      <c r="A44" s="3" t="s">
        <v>88</v>
      </c>
      <c r="B44" s="1" t="s">
        <v>4</v>
      </c>
      <c r="C44" s="1" t="s">
        <v>89</v>
      </c>
      <c r="D44" s="1" t="s">
        <v>120</v>
      </c>
      <c r="E44" s="13">
        <v>58445</v>
      </c>
      <c r="H44" s="3" t="s">
        <v>100</v>
      </c>
      <c r="I44" s="2">
        <v>0.13</v>
      </c>
      <c r="J44" s="8" t="s">
        <v>101</v>
      </c>
    </row>
    <row r="45" spans="1:10" x14ac:dyDescent="0.3">
      <c r="A45" s="3" t="s">
        <v>90</v>
      </c>
      <c r="B45" s="1" t="s">
        <v>4</v>
      </c>
      <c r="C45" s="1" t="s">
        <v>91</v>
      </c>
      <c r="D45" s="1" t="s">
        <v>120</v>
      </c>
      <c r="E45" s="13">
        <v>120000</v>
      </c>
      <c r="H45" s="3" t="s">
        <v>102</v>
      </c>
      <c r="I45" s="2">
        <v>0.19</v>
      </c>
      <c r="J45" s="8" t="s">
        <v>103</v>
      </c>
    </row>
    <row r="46" spans="1:10" x14ac:dyDescent="0.3">
      <c r="A46" s="3" t="s">
        <v>92</v>
      </c>
      <c r="B46" s="1" t="s">
        <v>30</v>
      </c>
      <c r="C46" s="1" t="s">
        <v>93</v>
      </c>
      <c r="D46" s="1" t="s">
        <v>119</v>
      </c>
      <c r="E46" s="13">
        <v>45450</v>
      </c>
      <c r="H46" s="3" t="s">
        <v>104</v>
      </c>
      <c r="I46" s="2">
        <v>0.2</v>
      </c>
      <c r="J46" s="8" t="s">
        <v>105</v>
      </c>
    </row>
    <row r="47" spans="1:10" x14ac:dyDescent="0.3">
      <c r="A47" s="3" t="s">
        <v>94</v>
      </c>
      <c r="B47" s="1" t="s">
        <v>30</v>
      </c>
      <c r="C47" s="1" t="s">
        <v>95</v>
      </c>
      <c r="D47" s="1" t="s">
        <v>120</v>
      </c>
      <c r="E47" s="13">
        <v>89500</v>
      </c>
      <c r="H47" s="6" t="s">
        <v>106</v>
      </c>
      <c r="I47" s="10">
        <v>0.11</v>
      </c>
      <c r="J47" s="11" t="s">
        <v>107</v>
      </c>
    </row>
    <row r="48" spans="1:10" x14ac:dyDescent="0.3">
      <c r="A48" s="3" t="s">
        <v>96</v>
      </c>
      <c r="B48" s="1" t="s">
        <v>30</v>
      </c>
      <c r="C48" s="1" t="s">
        <v>97</v>
      </c>
      <c r="D48" s="1" t="s">
        <v>118</v>
      </c>
      <c r="E48" s="13">
        <v>65971</v>
      </c>
    </row>
    <row r="49" spans="1:5" x14ac:dyDescent="0.3">
      <c r="A49" s="3" t="s">
        <v>98</v>
      </c>
      <c r="B49" s="1" t="s">
        <v>30</v>
      </c>
      <c r="C49" s="1" t="s">
        <v>99</v>
      </c>
      <c r="D49" s="1" t="s">
        <v>120</v>
      </c>
      <c r="E49" s="13">
        <v>80000</v>
      </c>
    </row>
    <row r="50" spans="1:5" x14ac:dyDescent="0.3">
      <c r="A50" s="3" t="s">
        <v>100</v>
      </c>
      <c r="B50" s="1" t="s">
        <v>4</v>
      </c>
      <c r="C50" s="1" t="s">
        <v>101</v>
      </c>
      <c r="D50" s="1" t="s">
        <v>119</v>
      </c>
      <c r="E50" s="13">
        <v>55117</v>
      </c>
    </row>
    <row r="51" spans="1:5" x14ac:dyDescent="0.3">
      <c r="A51" s="3" t="s">
        <v>102</v>
      </c>
      <c r="B51" s="1" t="s">
        <v>4</v>
      </c>
      <c r="C51" s="1" t="s">
        <v>103</v>
      </c>
      <c r="D51" s="1" t="s">
        <v>118</v>
      </c>
      <c r="E51" s="13">
        <v>60445</v>
      </c>
    </row>
    <row r="52" spans="1:5" x14ac:dyDescent="0.3">
      <c r="A52" s="3" t="s">
        <v>104</v>
      </c>
      <c r="B52" s="1" t="s">
        <v>4</v>
      </c>
      <c r="C52" s="1" t="s">
        <v>105</v>
      </c>
      <c r="D52" s="1" t="s">
        <v>120</v>
      </c>
      <c r="E52" s="13">
        <v>83117</v>
      </c>
    </row>
    <row r="53" spans="1:5" x14ac:dyDescent="0.3">
      <c r="A53" s="6" t="s">
        <v>106</v>
      </c>
      <c r="B53" s="7" t="s">
        <v>4</v>
      </c>
      <c r="C53" s="7" t="s">
        <v>107</v>
      </c>
      <c r="D53" s="7" t="s">
        <v>118</v>
      </c>
      <c r="E53" s="14">
        <v>58445</v>
      </c>
    </row>
    <row r="54" spans="1:5" x14ac:dyDescent="0.3">
      <c r="A54" s="6" t="s">
        <v>128</v>
      </c>
      <c r="B54" s="7"/>
      <c r="C54" s="7"/>
      <c r="D54" s="7"/>
      <c r="E54" s="43">
        <f>SUBTOTAL(109,Employees[Yearly Sal])</f>
        <v>3619876</v>
      </c>
    </row>
  </sheetData>
  <pageMargins left="0.7" right="0.7" top="0.75" bottom="0.75" header="0.3" footer="0.3"/>
  <pageSetup orientation="portrait"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11"/>
  <sheetViews>
    <sheetView workbookViewId="0">
      <selection activeCell="J7" sqref="J7"/>
    </sheetView>
  </sheetViews>
  <sheetFormatPr defaultRowHeight="14.4" x14ac:dyDescent="0.3"/>
  <cols>
    <col min="2" max="2" width="7.77734375" style="17" customWidth="1"/>
    <col min="3" max="3" width="14.44140625" bestFit="1" customWidth="1"/>
    <col min="4" max="4" width="13.6640625" bestFit="1" customWidth="1"/>
    <col min="6" max="6" width="2.88671875" customWidth="1"/>
    <col min="7" max="7" width="7.88671875" customWidth="1"/>
    <col min="8" max="8" width="16.6640625" bestFit="1" customWidth="1"/>
  </cols>
  <sheetData>
    <row r="1" spans="1:17" ht="36.6" x14ac:dyDescent="0.7">
      <c r="A1" s="18"/>
      <c r="B1" s="19" t="s">
        <v>109</v>
      </c>
      <c r="C1" s="19"/>
      <c r="D1" s="19"/>
      <c r="E1" s="19"/>
      <c r="F1" s="19"/>
      <c r="G1" s="19"/>
      <c r="H1" s="19"/>
      <c r="I1" s="19"/>
      <c r="J1" s="19"/>
      <c r="K1" s="19"/>
      <c r="L1" s="19"/>
      <c r="M1" s="19"/>
      <c r="N1" s="19"/>
      <c r="O1" s="19"/>
      <c r="P1" s="19"/>
      <c r="Q1" s="19"/>
    </row>
    <row r="3" spans="1:17" x14ac:dyDescent="0.3">
      <c r="B3" s="23" t="s">
        <v>146</v>
      </c>
      <c r="C3" s="56" t="s">
        <v>148</v>
      </c>
      <c r="D3" s="57"/>
      <c r="F3">
        <v>1</v>
      </c>
      <c r="G3" t="s">
        <v>144</v>
      </c>
    </row>
    <row r="4" spans="1:17" x14ac:dyDescent="0.3">
      <c r="B4" s="24">
        <v>1</v>
      </c>
      <c r="C4" s="1" t="s">
        <v>110</v>
      </c>
      <c r="D4" s="25">
        <f>AVERAGE(Employees[Yearly Sal])</f>
        <v>72397.52</v>
      </c>
      <c r="G4" t="s">
        <v>110</v>
      </c>
    </row>
    <row r="5" spans="1:17" x14ac:dyDescent="0.3">
      <c r="B5" s="24">
        <v>2</v>
      </c>
      <c r="C5" s="1" t="s">
        <v>111</v>
      </c>
      <c r="D5" s="25">
        <f>MEDIAN(Employees[Yearly Sal])</f>
        <v>63208</v>
      </c>
      <c r="G5" t="s">
        <v>111</v>
      </c>
    </row>
    <row r="6" spans="1:17" x14ac:dyDescent="0.3">
      <c r="B6" s="24">
        <v>3</v>
      </c>
      <c r="C6" s="1" t="s">
        <v>147</v>
      </c>
      <c r="D6" s="25">
        <f>MODE(Employees[Yearly Sal])</f>
        <v>89500</v>
      </c>
      <c r="G6" t="s">
        <v>112</v>
      </c>
    </row>
    <row r="7" spans="1:17" x14ac:dyDescent="0.3">
      <c r="B7" s="24">
        <v>4</v>
      </c>
      <c r="C7" s="1" t="s">
        <v>113</v>
      </c>
      <c r="D7" s="25">
        <f>MAX(Employees[Yearly Sal])</f>
        <v>140000</v>
      </c>
      <c r="G7" t="s">
        <v>113</v>
      </c>
    </row>
    <row r="8" spans="1:17" x14ac:dyDescent="0.3">
      <c r="B8" s="24">
        <v>5</v>
      </c>
      <c r="C8" s="1" t="s">
        <v>114</v>
      </c>
      <c r="D8" s="25">
        <f>MIN(Employees[Yearly Sal])</f>
        <v>21971</v>
      </c>
      <c r="G8" t="s">
        <v>114</v>
      </c>
    </row>
    <row r="9" spans="1:17" x14ac:dyDescent="0.3">
      <c r="B9" s="24">
        <v>6</v>
      </c>
      <c r="C9" s="1" t="s">
        <v>115</v>
      </c>
      <c r="D9" s="25">
        <f>SUM(Employees[Yearly Sal])</f>
        <v>3619876</v>
      </c>
      <c r="G9" t="s">
        <v>115</v>
      </c>
    </row>
    <row r="11" spans="1:17" x14ac:dyDescent="0.3">
      <c r="A11" t="s">
        <v>140</v>
      </c>
    </row>
  </sheetData>
  <mergeCells count="1">
    <mergeCell ref="C3:D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9"/>
  <sheetViews>
    <sheetView tabSelected="1" workbookViewId="0">
      <selection activeCell="N14" sqref="N14"/>
    </sheetView>
  </sheetViews>
  <sheetFormatPr defaultRowHeight="14.4" x14ac:dyDescent="0.3"/>
  <cols>
    <col min="1" max="1" width="4.77734375" customWidth="1"/>
    <col min="3" max="3" width="13.21875" customWidth="1"/>
    <col min="4" max="4" width="16.33203125" customWidth="1"/>
    <col min="5" max="5" width="8" customWidth="1"/>
    <col min="12" max="12" width="2.109375" customWidth="1"/>
  </cols>
  <sheetData>
    <row r="1" spans="1:18" ht="36.6" x14ac:dyDescent="0.7">
      <c r="A1" s="18"/>
      <c r="B1" s="19" t="s">
        <v>134</v>
      </c>
      <c r="C1" s="19"/>
      <c r="D1" s="19"/>
      <c r="E1" s="19"/>
      <c r="F1" s="19"/>
      <c r="G1" s="19"/>
      <c r="H1" s="19"/>
      <c r="I1" s="19"/>
      <c r="J1" s="19"/>
      <c r="K1" s="19"/>
      <c r="L1" s="19"/>
      <c r="M1" s="19"/>
      <c r="N1" s="19"/>
      <c r="O1" s="19"/>
      <c r="P1" s="19"/>
      <c r="Q1" s="19"/>
      <c r="R1" s="19"/>
    </row>
    <row r="3" spans="1:18" x14ac:dyDescent="0.3">
      <c r="C3" s="27" t="s">
        <v>1</v>
      </c>
      <c r="D3" s="58" t="s">
        <v>149</v>
      </c>
      <c r="E3" s="59"/>
    </row>
    <row r="4" spans="1:18" x14ac:dyDescent="0.3">
      <c r="C4" s="60" t="str" cm="1">
        <f t="array" ref="C4:C6">_xlfn.UNIQUE(Employees[Department],FALSE)</f>
        <v>Sales</v>
      </c>
      <c r="D4" s="61">
        <f>SUMIF(Employees[Department],C4,Employees[Yearly Sal])</f>
        <v>1294801</v>
      </c>
      <c r="E4" s="28">
        <v>1294801</v>
      </c>
    </row>
    <row r="5" spans="1:18" x14ac:dyDescent="0.3">
      <c r="C5" s="60" t="str">
        <v>Procurement</v>
      </c>
      <c r="D5" s="61">
        <f>SUMIF(Employees[Department],C5,Employees[Yearly Sal])</f>
        <v>1053666</v>
      </c>
      <c r="E5" s="28">
        <v>1053666</v>
      </c>
    </row>
    <row r="6" spans="1:18" x14ac:dyDescent="0.3">
      <c r="C6" s="60" t="str">
        <v>Finance</v>
      </c>
      <c r="D6" s="61">
        <f>SUMIF(Employees[Department],C6,Employees[Yearly Sal])</f>
        <v>1271409</v>
      </c>
      <c r="E6" s="28">
        <v>1271409</v>
      </c>
    </row>
    <row r="9" spans="1:18" x14ac:dyDescent="0.3">
      <c r="A9" t="s">
        <v>140</v>
      </c>
    </row>
  </sheetData>
  <mergeCells count="1">
    <mergeCell ref="D3:E3"/>
  </mergeCells>
  <conditionalFormatting sqref="E4:E6">
    <cfRule type="dataBar" priority="1">
      <dataBar showValue="0">
        <cfvo type="min"/>
        <cfvo type="max"/>
        <color rgb="FF008AEF"/>
      </dataBar>
      <extLst>
        <ext xmlns:x14="http://schemas.microsoft.com/office/spreadsheetml/2009/9/main" uri="{B025F937-C7B1-47D3-B67F-A62EFF666E3E}">
          <x14:id>{06E2ADD9-1348-4988-B67B-F737E3C25804}</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06E2ADD9-1348-4988-B67B-F737E3C25804}">
            <x14:dataBar minLength="0" maxLength="100" border="1" negativeBarBorderColorSameAsPositive="0">
              <x14:cfvo type="autoMin"/>
              <x14:cfvo type="autoMax"/>
              <x14:borderColor rgb="FF008AEF"/>
              <x14:negativeFillColor rgb="FFFF0000"/>
              <x14:negativeBorderColor rgb="FFFF0000"/>
              <x14:axisColor rgb="FF000000"/>
            </x14:dataBar>
          </x14:cfRule>
          <xm:sqref>E4:E6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20"/>
  <sheetViews>
    <sheetView workbookViewId="0">
      <selection activeCell="H8" sqref="H8"/>
    </sheetView>
  </sheetViews>
  <sheetFormatPr defaultRowHeight="14.4" x14ac:dyDescent="0.3"/>
  <cols>
    <col min="2" max="2" width="17.109375" customWidth="1"/>
    <col min="3" max="3" width="18.5546875" style="16" customWidth="1"/>
  </cols>
  <sheetData>
    <row r="1" spans="1:18" ht="36.6" x14ac:dyDescent="0.7">
      <c r="A1" s="18"/>
      <c r="B1" s="19" t="s">
        <v>135</v>
      </c>
      <c r="C1" s="19"/>
      <c r="D1" s="19"/>
      <c r="E1" s="19"/>
      <c r="F1" s="19"/>
      <c r="G1" s="19"/>
      <c r="H1" s="19"/>
      <c r="I1" s="19"/>
      <c r="J1" s="19"/>
      <c r="K1" s="19"/>
      <c r="L1" s="19"/>
      <c r="M1" s="19"/>
      <c r="N1" s="19"/>
      <c r="O1" s="19"/>
      <c r="P1" s="19"/>
      <c r="Q1" s="19"/>
      <c r="R1" s="19"/>
    </row>
    <row r="3" spans="1:18" x14ac:dyDescent="0.3">
      <c r="B3" s="29" t="s">
        <v>1</v>
      </c>
      <c r="C3" s="17" t="s">
        <v>151</v>
      </c>
    </row>
    <row r="4" spans="1:18" x14ac:dyDescent="0.3">
      <c r="B4" s="30" t="s">
        <v>43</v>
      </c>
      <c r="C4" s="26">
        <v>1271409</v>
      </c>
    </row>
    <row r="5" spans="1:18" x14ac:dyDescent="0.3">
      <c r="B5" s="30" t="s">
        <v>30</v>
      </c>
      <c r="C5" s="26">
        <v>1053666</v>
      </c>
    </row>
    <row r="6" spans="1:18" x14ac:dyDescent="0.3">
      <c r="B6" s="30" t="s">
        <v>4</v>
      </c>
      <c r="C6" s="26">
        <v>1294801</v>
      </c>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C14"/>
    </row>
    <row r="15" spans="1:18" x14ac:dyDescent="0.3">
      <c r="C15"/>
    </row>
    <row r="16" spans="1:18" x14ac:dyDescent="0.3">
      <c r="C16"/>
    </row>
    <row r="17" spans="3:3" x14ac:dyDescent="0.3">
      <c r="C17"/>
    </row>
    <row r="18" spans="3:3" x14ac:dyDescent="0.3">
      <c r="C18"/>
    </row>
    <row r="19" spans="3:3" x14ac:dyDescent="0.3">
      <c r="C19"/>
    </row>
    <row r="20" spans="3:3" x14ac:dyDescent="0.3">
      <c r="C20"/>
    </row>
  </sheetData>
  <conditionalFormatting pivot="1" sqref="C4:C6">
    <cfRule type="dataBar" priority="1">
      <dataBar>
        <cfvo type="min"/>
        <cfvo type="max"/>
        <color rgb="FF63C384"/>
      </dataBar>
      <extLst>
        <ext xmlns:x14="http://schemas.microsoft.com/office/spreadsheetml/2009/9/main" uri="{B025F937-C7B1-47D3-B67F-A62EFF666E3E}">
          <x14:id>{3D005443-F723-4D0B-B6C4-ED0F6ED4FC15}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3D005443-F723-4D0B-B6C4-ED0F6ED4FC15}">
            <x14:dataBar minLength="0" maxLength="100" border="1" negativeBarBorderColorSameAsPositive="0">
              <x14:cfvo type="autoMin"/>
              <x14:cfvo type="autoMax"/>
              <x14:borderColor rgb="FF63C384"/>
              <x14:negativeFillColor rgb="FFFF0000"/>
              <x14:negativeBorderColor rgb="FFFF0000"/>
              <x14:axisColor rgb="FF000000"/>
            </x14:dataBar>
          </x14:cfRule>
          <xm:sqref>C4:C6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13"/>
  <sheetViews>
    <sheetView workbookViewId="0">
      <selection activeCell="J7" sqref="J7"/>
    </sheetView>
  </sheetViews>
  <sheetFormatPr defaultRowHeight="14.4" x14ac:dyDescent="0.3"/>
  <cols>
    <col min="2" max="2" width="12.44140625" bestFit="1" customWidth="1"/>
    <col min="3" max="3" width="12.109375" style="16" bestFit="1" customWidth="1"/>
    <col min="13" max="13" width="12.5546875" bestFit="1" customWidth="1"/>
    <col min="14" max="14" width="15.5546875" bestFit="1" customWidth="1"/>
  </cols>
  <sheetData>
    <row r="1" spans="1:18" ht="36.6" x14ac:dyDescent="0.7">
      <c r="A1" s="18"/>
      <c r="B1" s="19" t="s">
        <v>136</v>
      </c>
      <c r="C1" s="19"/>
      <c r="D1" s="19"/>
      <c r="E1" s="19"/>
      <c r="F1" s="19"/>
      <c r="G1" s="19"/>
      <c r="H1" s="19"/>
      <c r="I1" s="19"/>
      <c r="J1" s="19"/>
      <c r="K1" s="19"/>
      <c r="L1" s="19"/>
      <c r="M1" s="19"/>
      <c r="N1" s="19"/>
      <c r="O1" s="19"/>
      <c r="P1" s="19"/>
      <c r="Q1" s="19"/>
      <c r="R1" s="19"/>
    </row>
    <row r="3" spans="1:18" x14ac:dyDescent="0.3">
      <c r="B3" s="34" t="s">
        <v>2</v>
      </c>
      <c r="C3" s="35" t="s">
        <v>153</v>
      </c>
    </row>
    <row r="4" spans="1:18" x14ac:dyDescent="0.3">
      <c r="B4" s="36" t="s">
        <v>31</v>
      </c>
      <c r="C4" s="37">
        <v>140000</v>
      </c>
    </row>
    <row r="5" spans="1:18" x14ac:dyDescent="0.3">
      <c r="B5" s="36" t="s">
        <v>60</v>
      </c>
      <c r="C5" s="37">
        <v>140000</v>
      </c>
    </row>
    <row r="6" spans="1:18" x14ac:dyDescent="0.3">
      <c r="C6"/>
    </row>
    <row r="13" spans="1:18" x14ac:dyDescent="0.3">
      <c r="A13" t="s">
        <v>141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54"/>
  <sheetViews>
    <sheetView workbookViewId="0">
      <selection activeCell="F7" sqref="F7"/>
    </sheetView>
  </sheetViews>
  <sheetFormatPr defaultRowHeight="14.4" x14ac:dyDescent="0.3"/>
  <cols>
    <col min="2" max="2" width="12.33203125" bestFit="1" customWidth="1"/>
    <col min="3" max="3" width="11.109375" style="16" bestFit="1" customWidth="1"/>
  </cols>
  <sheetData>
    <row r="1" spans="1:18" ht="36.6" x14ac:dyDescent="0.7">
      <c r="A1" s="18"/>
      <c r="B1" s="19" t="s">
        <v>137</v>
      </c>
      <c r="C1" s="19"/>
      <c r="D1" s="19"/>
      <c r="E1" s="19"/>
      <c r="F1" s="19"/>
      <c r="G1" s="19"/>
      <c r="H1" s="19"/>
      <c r="I1" s="19"/>
      <c r="J1" s="19"/>
      <c r="K1" s="19"/>
      <c r="L1" s="19"/>
      <c r="M1" s="19"/>
      <c r="N1" s="19"/>
      <c r="O1" s="19"/>
      <c r="P1" s="19"/>
      <c r="Q1" s="19"/>
      <c r="R1" s="19"/>
    </row>
    <row r="4" spans="1:18" x14ac:dyDescent="0.3">
      <c r="B4" s="38" t="s">
        <v>1</v>
      </c>
      <c r="C4" s="39" t="s">
        <v>158</v>
      </c>
    </row>
    <row r="6" spans="1:18" x14ac:dyDescent="0.3">
      <c r="B6" s="38" t="s">
        <v>154</v>
      </c>
      <c r="C6" s="39" t="s">
        <v>153</v>
      </c>
    </row>
    <row r="7" spans="1:18" x14ac:dyDescent="0.3">
      <c r="B7" s="40" t="s">
        <v>9</v>
      </c>
      <c r="C7" s="41">
        <v>29726</v>
      </c>
    </row>
    <row r="8" spans="1:18" x14ac:dyDescent="0.3">
      <c r="B8" s="40" t="s">
        <v>22</v>
      </c>
      <c r="C8" s="41">
        <v>21971</v>
      </c>
    </row>
    <row r="9" spans="1:18" x14ac:dyDescent="0.3">
      <c r="C9"/>
    </row>
    <row r="10" spans="1:18" x14ac:dyDescent="0.3">
      <c r="C10"/>
    </row>
    <row r="11" spans="1:18" x14ac:dyDescent="0.3">
      <c r="C11"/>
    </row>
    <row r="12" spans="1:18" x14ac:dyDescent="0.3">
      <c r="C12"/>
    </row>
    <row r="13" spans="1:18" x14ac:dyDescent="0.3">
      <c r="C13"/>
    </row>
    <row r="14" spans="1:18" x14ac:dyDescent="0.3">
      <c r="A14" t="s">
        <v>141</v>
      </c>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54"/>
  <sheetViews>
    <sheetView workbookViewId="0">
      <selection activeCell="I10" sqref="I10"/>
    </sheetView>
  </sheetViews>
  <sheetFormatPr defaultRowHeight="14.4" x14ac:dyDescent="0.3"/>
  <cols>
    <col min="2" max="2" width="12.44140625" bestFit="1" customWidth="1"/>
    <col min="3" max="3" width="12.109375" style="16" bestFit="1" customWidth="1"/>
  </cols>
  <sheetData>
    <row r="1" spans="1:18" ht="36.6" x14ac:dyDescent="0.7">
      <c r="A1" s="18"/>
      <c r="B1" s="19" t="s">
        <v>138</v>
      </c>
      <c r="C1" s="19"/>
      <c r="D1" s="19"/>
      <c r="E1" s="19"/>
      <c r="F1" s="19"/>
      <c r="G1" s="19"/>
      <c r="H1" s="19"/>
      <c r="I1" s="19"/>
      <c r="J1" s="19"/>
      <c r="K1" s="19"/>
      <c r="L1" s="19"/>
      <c r="M1" s="19"/>
      <c r="N1" s="19"/>
      <c r="O1" s="19"/>
      <c r="P1" s="19"/>
      <c r="Q1" s="19"/>
      <c r="R1" s="19"/>
    </row>
    <row r="2" spans="1:18" x14ac:dyDescent="0.3">
      <c r="C2"/>
    </row>
    <row r="3" spans="1:18" x14ac:dyDescent="0.3">
      <c r="B3" s="38" t="s">
        <v>2</v>
      </c>
      <c r="C3" s="42" t="s">
        <v>153</v>
      </c>
    </row>
    <row r="4" spans="1:18" x14ac:dyDescent="0.3">
      <c r="B4" s="40" t="s">
        <v>60</v>
      </c>
      <c r="C4" s="41">
        <v>140000</v>
      </c>
    </row>
    <row r="5" spans="1:18" x14ac:dyDescent="0.3">
      <c r="B5" s="40" t="s">
        <v>31</v>
      </c>
      <c r="C5" s="41">
        <v>140000</v>
      </c>
    </row>
    <row r="6" spans="1:18" x14ac:dyDescent="0.3">
      <c r="C6"/>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A14" t="s">
        <v>141</v>
      </c>
      <c r="C14"/>
    </row>
    <row r="15" spans="1:18" x14ac:dyDescent="0.3">
      <c r="C15"/>
    </row>
    <row r="16" spans="1:18" x14ac:dyDescent="0.3">
      <c r="C16"/>
    </row>
    <row r="17" spans="3:3" x14ac:dyDescent="0.3">
      <c r="C17"/>
    </row>
    <row r="18" spans="3:3" x14ac:dyDescent="0.3">
      <c r="C18"/>
    </row>
    <row r="19" spans="3:3" x14ac:dyDescent="0.3">
      <c r="C19"/>
    </row>
    <row r="20" spans="3:3" x14ac:dyDescent="0.3">
      <c r="C20"/>
    </row>
    <row r="21" spans="3:3" x14ac:dyDescent="0.3">
      <c r="C21"/>
    </row>
    <row r="22" spans="3:3" x14ac:dyDescent="0.3">
      <c r="C22"/>
    </row>
    <row r="23" spans="3:3" x14ac:dyDescent="0.3">
      <c r="C23"/>
    </row>
    <row r="24" spans="3:3" x14ac:dyDescent="0.3">
      <c r="C24"/>
    </row>
    <row r="25" spans="3:3" x14ac:dyDescent="0.3">
      <c r="C25"/>
    </row>
    <row r="26" spans="3:3" x14ac:dyDescent="0.3">
      <c r="C26"/>
    </row>
    <row r="27" spans="3:3" x14ac:dyDescent="0.3">
      <c r="C27"/>
    </row>
    <row r="28" spans="3:3" x14ac:dyDescent="0.3">
      <c r="C28"/>
    </row>
    <row r="29" spans="3:3" x14ac:dyDescent="0.3">
      <c r="C29"/>
    </row>
    <row r="30" spans="3:3" x14ac:dyDescent="0.3">
      <c r="C30"/>
    </row>
    <row r="31" spans="3:3" x14ac:dyDescent="0.3">
      <c r="C31"/>
    </row>
    <row r="32" spans="3:3"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row r="41" spans="3:3" x14ac:dyDescent="0.3">
      <c r="C41"/>
    </row>
    <row r="42" spans="3:3" x14ac:dyDescent="0.3">
      <c r="C42"/>
    </row>
    <row r="43" spans="3:3" x14ac:dyDescent="0.3">
      <c r="C43"/>
    </row>
    <row r="44" spans="3:3" x14ac:dyDescent="0.3">
      <c r="C44"/>
    </row>
    <row r="45" spans="3:3" x14ac:dyDescent="0.3">
      <c r="C45"/>
    </row>
    <row r="46" spans="3:3" x14ac:dyDescent="0.3">
      <c r="C46"/>
    </row>
    <row r="47" spans="3:3" x14ac:dyDescent="0.3">
      <c r="C47"/>
    </row>
    <row r="48" spans="3:3" x14ac:dyDescent="0.3">
      <c r="C48"/>
    </row>
    <row r="49" spans="3:3" x14ac:dyDescent="0.3">
      <c r="C49"/>
    </row>
    <row r="50" spans="3:3" x14ac:dyDescent="0.3">
      <c r="C50"/>
    </row>
    <row r="51" spans="3:3" x14ac:dyDescent="0.3">
      <c r="C51"/>
    </row>
    <row r="52" spans="3:3" x14ac:dyDescent="0.3">
      <c r="C52"/>
    </row>
    <row r="53" spans="3:3" x14ac:dyDescent="0.3">
      <c r="C53"/>
    </row>
    <row r="54" spans="3:3" x14ac:dyDescent="0.3">
      <c r="C54"/>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14"/>
  <sheetViews>
    <sheetView workbookViewId="0">
      <selection activeCell="H11" sqref="H11"/>
    </sheetView>
  </sheetViews>
  <sheetFormatPr defaultRowHeight="14.4" x14ac:dyDescent="0.3"/>
  <cols>
    <col min="2" max="2" width="11.5546875" bestFit="1" customWidth="1"/>
    <col min="3" max="3" width="11.109375" bestFit="1" customWidth="1"/>
  </cols>
  <sheetData>
    <row r="1" spans="1:18" ht="36.6" x14ac:dyDescent="0.7">
      <c r="A1" s="18"/>
      <c r="B1" s="19" t="s">
        <v>139</v>
      </c>
      <c r="C1" s="19"/>
      <c r="D1" s="19"/>
      <c r="E1" s="19"/>
      <c r="F1" s="19"/>
      <c r="G1" s="19"/>
      <c r="H1" s="19"/>
      <c r="I1" s="19"/>
      <c r="J1" s="19"/>
      <c r="K1" s="19"/>
      <c r="L1" s="19"/>
      <c r="M1" s="19"/>
      <c r="N1" s="19"/>
      <c r="O1" s="19"/>
      <c r="P1" s="19"/>
      <c r="Q1" s="19"/>
      <c r="R1" s="19"/>
    </row>
    <row r="5" spans="1:18" x14ac:dyDescent="0.3">
      <c r="B5" s="38" t="s">
        <v>117</v>
      </c>
      <c r="C5" s="39" t="s">
        <v>158</v>
      </c>
    </row>
    <row r="7" spans="1:18" x14ac:dyDescent="0.3">
      <c r="B7" s="38" t="s">
        <v>2</v>
      </c>
      <c r="C7" s="42" t="s">
        <v>153</v>
      </c>
    </row>
    <row r="8" spans="1:18" x14ac:dyDescent="0.3">
      <c r="B8" s="40" t="s">
        <v>9</v>
      </c>
      <c r="C8" s="41">
        <v>29726</v>
      </c>
    </row>
    <row r="9" spans="1:18" x14ac:dyDescent="0.3">
      <c r="B9" s="40" t="s">
        <v>22</v>
      </c>
      <c r="C9" s="41">
        <v>21971</v>
      </c>
    </row>
    <row r="14" spans="1:18" x14ac:dyDescent="0.3">
      <c r="A14" t="s">
        <v>142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DB0C-8F70-4F7C-A3D1-8A0F1AD171BC}">
  <dimension ref="A1:R54"/>
  <sheetViews>
    <sheetView topLeftCell="H1" workbookViewId="0">
      <selection activeCell="I6" sqref="I6"/>
    </sheetView>
  </sheetViews>
  <sheetFormatPr defaultRowHeight="14.4" x14ac:dyDescent="0.3"/>
  <cols>
    <col min="2" max="2" width="13.21875" customWidth="1"/>
    <col min="3" max="3" width="13.109375" customWidth="1"/>
    <col min="4" max="4" width="16.5546875" customWidth="1"/>
    <col min="5" max="5" width="11.109375" customWidth="1"/>
    <col min="6" max="6" width="12.44140625" customWidth="1"/>
    <col min="7" max="7" width="11.21875" style="17" customWidth="1"/>
    <col min="8" max="8" width="17.33203125" customWidth="1"/>
    <col min="9" max="9" width="14" customWidth="1"/>
    <col min="10" max="10" width="13.6640625" customWidth="1"/>
    <col min="11" max="11" width="16.21875" bestFit="1" customWidth="1"/>
    <col min="12" max="12" width="12.21875" customWidth="1"/>
    <col min="13" max="13" width="14" customWidth="1"/>
    <col min="14" max="14" width="11.88671875" style="17" customWidth="1"/>
    <col min="15" max="15" width="12.5546875" customWidth="1"/>
  </cols>
  <sheetData>
    <row r="1" spans="1:18" ht="36.6" x14ac:dyDescent="0.7">
      <c r="A1" s="18"/>
      <c r="B1" s="19" t="s">
        <v>129</v>
      </c>
      <c r="C1" s="19"/>
      <c r="D1" s="19"/>
      <c r="E1" s="19"/>
      <c r="F1" s="19"/>
      <c r="G1" s="19"/>
      <c r="H1" s="19"/>
      <c r="I1" s="19"/>
      <c r="J1" s="19"/>
      <c r="K1" s="19"/>
      <c r="L1" s="19"/>
      <c r="M1" s="19"/>
      <c r="N1" s="46"/>
      <c r="O1" s="19"/>
      <c r="P1" s="19"/>
      <c r="Q1" s="19"/>
      <c r="R1" s="19"/>
    </row>
    <row r="3" spans="1:18" x14ac:dyDescent="0.3">
      <c r="I3" s="4" t="s">
        <v>0</v>
      </c>
      <c r="J3" s="5" t="s">
        <v>1</v>
      </c>
      <c r="K3" s="5" t="s">
        <v>2</v>
      </c>
      <c r="L3" s="5" t="s">
        <v>117</v>
      </c>
      <c r="M3" s="12" t="s">
        <v>108</v>
      </c>
      <c r="N3" s="47" t="s">
        <v>68</v>
      </c>
      <c r="O3" s="44" t="s">
        <v>156</v>
      </c>
    </row>
    <row r="4" spans="1:18" x14ac:dyDescent="0.3">
      <c r="I4" s="3" t="s">
        <v>3</v>
      </c>
      <c r="J4" s="1" t="s">
        <v>4</v>
      </c>
      <c r="K4" s="1" t="s">
        <v>5</v>
      </c>
      <c r="L4" s="1" t="s">
        <v>118</v>
      </c>
      <c r="M4" s="13">
        <v>60270</v>
      </c>
      <c r="N4" s="48" t="str" cm="1">
        <f t="array" ref="N4">_xlfn.XLOOKUP(Payout[[#This Row],[Employee ID]],Bonus[[#All],[EmployeID]],Bonus[[#All],[Bonus %]],"0%",0)</f>
        <v>0%</v>
      </c>
      <c r="O4" s="15">
        <f>Payout[[#This Row],[Yearly Sal]]*Payout[[#This Row],[Bonus %]]</f>
        <v>0</v>
      </c>
    </row>
    <row r="5" spans="1:18" x14ac:dyDescent="0.3">
      <c r="I5" s="3" t="s">
        <v>6</v>
      </c>
      <c r="J5" s="1" t="s">
        <v>4</v>
      </c>
      <c r="K5" s="1" t="s">
        <v>7</v>
      </c>
      <c r="L5" s="1" t="s">
        <v>119</v>
      </c>
      <c r="M5" s="13">
        <v>39627</v>
      </c>
      <c r="N5" s="48" cm="1">
        <f t="array" ref="N5">_xlfn.XLOOKUP(Payout[[#This Row],[Employee ID]],Bonus[[#All],[EmployeID]],Bonus[[#All],[Bonus %]],"0%",0)</f>
        <v>0.23</v>
      </c>
      <c r="O5" s="15">
        <f>Payout[[#This Row],[Yearly Sal]]*Payout[[#This Row],[Bonus %]]</f>
        <v>9114.2100000000009</v>
      </c>
    </row>
    <row r="6" spans="1:18" x14ac:dyDescent="0.3">
      <c r="I6" s="3" t="s">
        <v>8</v>
      </c>
      <c r="J6" s="1" t="s">
        <v>4</v>
      </c>
      <c r="K6" s="1" t="s">
        <v>9</v>
      </c>
      <c r="L6" s="1" t="s">
        <v>120</v>
      </c>
      <c r="M6" s="13">
        <v>29726</v>
      </c>
      <c r="N6" s="48" cm="1">
        <f t="array" ref="N6">_xlfn.XLOOKUP(Payout[[#This Row],[Employee ID]],Bonus[[#All],[EmployeID]],Bonus[[#All],[Bonus %]],"0%",0)</f>
        <v>0.1</v>
      </c>
      <c r="O6" s="15">
        <f>Payout[[#This Row],[Yearly Sal]]*Payout[[#This Row],[Bonus %]]</f>
        <v>2972.6000000000004</v>
      </c>
    </row>
    <row r="7" spans="1:18" x14ac:dyDescent="0.3">
      <c r="I7" s="3" t="s">
        <v>10</v>
      </c>
      <c r="J7" s="1" t="s">
        <v>4</v>
      </c>
      <c r="K7" s="1" t="s">
        <v>73</v>
      </c>
      <c r="L7" s="1" t="s">
        <v>120</v>
      </c>
      <c r="M7" s="13">
        <v>93668</v>
      </c>
      <c r="N7" s="48" t="str" cm="1">
        <f t="array" ref="N7">_xlfn.XLOOKUP(Payout[[#This Row],[Employee ID]],Bonus[[#All],[EmployeID]],Bonus[[#All],[Bonus %]],"0%",0)</f>
        <v>0%</v>
      </c>
      <c r="O7" s="15">
        <f>Payout[[#This Row],[Yearly Sal]]*Payout[[#This Row],[Bonus %]]</f>
        <v>0</v>
      </c>
    </row>
    <row r="8" spans="1:18" x14ac:dyDescent="0.3">
      <c r="I8" s="3" t="s">
        <v>11</v>
      </c>
      <c r="J8" s="1" t="s">
        <v>4</v>
      </c>
      <c r="K8" s="1" t="s">
        <v>12</v>
      </c>
      <c r="L8" s="1" t="s">
        <v>119</v>
      </c>
      <c r="M8" s="13">
        <v>134000</v>
      </c>
      <c r="N8" s="48" cm="1">
        <f t="array" ref="N8">_xlfn.XLOOKUP(Payout[[#This Row],[Employee ID]],Bonus[[#All],[EmployeID]],Bonus[[#All],[Bonus %]],"0%",0)</f>
        <v>0.08</v>
      </c>
      <c r="O8" s="15">
        <f>Payout[[#This Row],[Yearly Sal]]*Payout[[#This Row],[Bonus %]]</f>
        <v>10720</v>
      </c>
    </row>
    <row r="9" spans="1:18" x14ac:dyDescent="0.3">
      <c r="I9" s="3" t="s">
        <v>13</v>
      </c>
      <c r="J9" s="1" t="s">
        <v>4</v>
      </c>
      <c r="K9" s="1" t="s">
        <v>14</v>
      </c>
      <c r="L9" s="1" t="s">
        <v>119</v>
      </c>
      <c r="M9" s="13">
        <v>34808</v>
      </c>
      <c r="N9" s="48" cm="1">
        <f t="array" ref="N9">_xlfn.XLOOKUP(Payout[[#This Row],[Employee ID]],Bonus[[#All],[EmployeID]],Bonus[[#All],[Bonus %]],"0%",0)</f>
        <v>0.27</v>
      </c>
      <c r="O9" s="15">
        <f>Payout[[#This Row],[Yearly Sal]]*Payout[[#This Row],[Bonus %]]</f>
        <v>9398.16</v>
      </c>
    </row>
    <row r="10" spans="1:18" x14ac:dyDescent="0.3">
      <c r="I10" s="3" t="s">
        <v>15</v>
      </c>
      <c r="J10" s="1" t="s">
        <v>4</v>
      </c>
      <c r="K10" s="1" t="s">
        <v>16</v>
      </c>
      <c r="L10" s="1" t="s">
        <v>120</v>
      </c>
      <c r="M10" s="13">
        <v>135000</v>
      </c>
      <c r="N10" s="48" cm="1">
        <f t="array" ref="N10">_xlfn.XLOOKUP(Payout[[#This Row],[Employee ID]],Bonus[[#All],[EmployeID]],Bonus[[#All],[Bonus %]],"0%",0)</f>
        <v>0.14000000000000001</v>
      </c>
      <c r="O10" s="15">
        <f>Payout[[#This Row],[Yearly Sal]]*Payout[[#This Row],[Bonus %]]</f>
        <v>18900</v>
      </c>
    </row>
    <row r="11" spans="1:18" x14ac:dyDescent="0.3">
      <c r="I11" s="3" t="s">
        <v>17</v>
      </c>
      <c r="J11" s="1" t="s">
        <v>4</v>
      </c>
      <c r="K11" s="1" t="s">
        <v>18</v>
      </c>
      <c r="L11" s="1" t="s">
        <v>120</v>
      </c>
      <c r="M11" s="13">
        <v>45000</v>
      </c>
      <c r="N11" s="48" cm="1">
        <f t="array" ref="N11">_xlfn.XLOOKUP(Payout[[#This Row],[Employee ID]],Bonus[[#All],[EmployeID]],Bonus[[#All],[Bonus %]],"0%",0)</f>
        <v>0.09</v>
      </c>
      <c r="O11" s="15">
        <f>Payout[[#This Row],[Yearly Sal]]*Payout[[#This Row],[Bonus %]]</f>
        <v>4050</v>
      </c>
    </row>
    <row r="12" spans="1:18" x14ac:dyDescent="0.3">
      <c r="I12" s="3" t="s">
        <v>19</v>
      </c>
      <c r="J12" s="1" t="s">
        <v>4</v>
      </c>
      <c r="K12" s="1" t="s">
        <v>20</v>
      </c>
      <c r="L12" s="1" t="s">
        <v>120</v>
      </c>
      <c r="M12" s="13">
        <v>89500</v>
      </c>
      <c r="N12" s="48" cm="1">
        <f t="array" ref="N12">_xlfn.XLOOKUP(Payout[[#This Row],[Employee ID]],Bonus[[#All],[EmployeID]],Bonus[[#All],[Bonus %]],"0%",0)</f>
        <v>0.06</v>
      </c>
      <c r="O12" s="15">
        <f>Payout[[#This Row],[Yearly Sal]]*Payout[[#This Row],[Bonus %]]</f>
        <v>5370</v>
      </c>
    </row>
    <row r="13" spans="1:18" x14ac:dyDescent="0.3">
      <c r="I13" s="3" t="s">
        <v>21</v>
      </c>
      <c r="J13" s="1" t="s">
        <v>4</v>
      </c>
      <c r="K13" s="1" t="s">
        <v>22</v>
      </c>
      <c r="L13" s="1" t="s">
        <v>118</v>
      </c>
      <c r="M13" s="13">
        <v>21971</v>
      </c>
      <c r="N13" s="48" cm="1">
        <f t="array" ref="N13">_xlfn.XLOOKUP(Payout[[#This Row],[Employee ID]],Bonus[[#All],[EmployeID]],Bonus[[#All],[Bonus %]],"0%",0)</f>
        <v>0.23</v>
      </c>
      <c r="O13" s="15">
        <f>Payout[[#This Row],[Yearly Sal]]*Payout[[#This Row],[Bonus %]]</f>
        <v>5053.33</v>
      </c>
    </row>
    <row r="14" spans="1:18" x14ac:dyDescent="0.3">
      <c r="I14" s="3" t="s">
        <v>23</v>
      </c>
      <c r="J14" s="1" t="s">
        <v>4</v>
      </c>
      <c r="K14" s="1" t="s">
        <v>24</v>
      </c>
      <c r="L14" s="1" t="s">
        <v>118</v>
      </c>
      <c r="M14" s="13">
        <v>80000</v>
      </c>
      <c r="N14" s="48" cm="1">
        <f t="array" ref="N14">_xlfn.XLOOKUP(Payout[[#This Row],[Employee ID]],Bonus[[#All],[EmployeID]],Bonus[[#All],[Bonus %]],"0%",0)</f>
        <v>0.06</v>
      </c>
      <c r="O14" s="15">
        <f>Payout[[#This Row],[Yearly Sal]]*Payout[[#This Row],[Bonus %]]</f>
        <v>4800</v>
      </c>
    </row>
    <row r="15" spans="1:18" x14ac:dyDescent="0.3">
      <c r="I15" s="3" t="s">
        <v>25</v>
      </c>
      <c r="J15" s="1" t="s">
        <v>4</v>
      </c>
      <c r="K15" s="1" t="s">
        <v>26</v>
      </c>
      <c r="L15" s="1" t="s">
        <v>120</v>
      </c>
      <c r="M15" s="13">
        <v>45117</v>
      </c>
      <c r="N15" s="48" cm="1">
        <f t="array" ref="N15">_xlfn.XLOOKUP(Payout[[#This Row],[Employee ID]],Bonus[[#All],[EmployeID]],Bonus[[#All],[Bonus %]],"0%",0)</f>
        <v>0.24</v>
      </c>
      <c r="O15" s="15">
        <f>Payout[[#This Row],[Yearly Sal]]*Payout[[#This Row],[Bonus %]]</f>
        <v>10828.08</v>
      </c>
    </row>
    <row r="16" spans="1:18" x14ac:dyDescent="0.3">
      <c r="I16" s="3" t="s">
        <v>27</v>
      </c>
      <c r="J16" s="1" t="s">
        <v>4</v>
      </c>
      <c r="K16" s="1" t="s">
        <v>28</v>
      </c>
      <c r="L16" s="1" t="s">
        <v>120</v>
      </c>
      <c r="M16" s="13">
        <v>50545</v>
      </c>
      <c r="N16" s="48" cm="1">
        <f t="array" ref="N16">_xlfn.XLOOKUP(Payout[[#This Row],[Employee ID]],Bonus[[#All],[EmployeID]],Bonus[[#All],[Bonus %]],"0%",0)</f>
        <v>0.25</v>
      </c>
      <c r="O16" s="15">
        <f>Payout[[#This Row],[Yearly Sal]]*Payout[[#This Row],[Bonus %]]</f>
        <v>12636.25</v>
      </c>
    </row>
    <row r="17" spans="1:15" x14ac:dyDescent="0.3">
      <c r="A17" t="s">
        <v>142</v>
      </c>
      <c r="I17" s="3" t="s">
        <v>29</v>
      </c>
      <c r="J17" s="1" t="s">
        <v>30</v>
      </c>
      <c r="K17" s="1" t="s">
        <v>31</v>
      </c>
      <c r="L17" s="1" t="s">
        <v>120</v>
      </c>
      <c r="M17" s="13">
        <v>140000</v>
      </c>
      <c r="N17" s="48" cm="1">
        <f t="array" ref="N17">_xlfn.XLOOKUP(Payout[[#This Row],[Employee ID]],Bonus[[#All],[EmployeID]],Bonus[[#All],[Bonus %]],"0%",0)</f>
        <v>0.1</v>
      </c>
      <c r="O17" s="15">
        <f>Payout[[#This Row],[Yearly Sal]]*Payout[[#This Row],[Bonus %]]</f>
        <v>14000</v>
      </c>
    </row>
    <row r="18" spans="1:15" x14ac:dyDescent="0.3">
      <c r="I18" s="3" t="s">
        <v>32</v>
      </c>
      <c r="J18" s="1" t="s">
        <v>30</v>
      </c>
      <c r="K18" s="1" t="s">
        <v>33</v>
      </c>
      <c r="L18" s="1" t="s">
        <v>119</v>
      </c>
      <c r="M18" s="13">
        <v>110000</v>
      </c>
      <c r="N18" s="48" cm="1">
        <f t="array" ref="N18">_xlfn.XLOOKUP(Payout[[#This Row],[Employee ID]],Bonus[[#All],[EmployeID]],Bonus[[#All],[Bonus %]],"0%",0)</f>
        <v>0.18</v>
      </c>
      <c r="O18" s="15">
        <f>Payout[[#This Row],[Yearly Sal]]*Payout[[#This Row],[Bonus %]]</f>
        <v>19800</v>
      </c>
    </row>
    <row r="19" spans="1:15" x14ac:dyDescent="0.3">
      <c r="I19" s="3" t="s">
        <v>34</v>
      </c>
      <c r="J19" s="1" t="s">
        <v>30</v>
      </c>
      <c r="K19" s="1" t="s">
        <v>35</v>
      </c>
      <c r="L19" s="1" t="s">
        <v>120</v>
      </c>
      <c r="M19" s="13">
        <v>68357</v>
      </c>
      <c r="N19" s="48" t="str" cm="1">
        <f t="array" ref="N19">_xlfn.XLOOKUP(Payout[[#This Row],[Employee ID]],Bonus[[#All],[EmployeID]],Bonus[[#All],[Bonus %]],"0%",0)</f>
        <v>0%</v>
      </c>
      <c r="O19" s="15">
        <f>Payout[[#This Row],[Yearly Sal]]*Payout[[#This Row],[Bonus %]]</f>
        <v>0</v>
      </c>
    </row>
    <row r="20" spans="1:15" x14ac:dyDescent="0.3">
      <c r="I20" s="3" t="s">
        <v>36</v>
      </c>
      <c r="J20" s="1" t="s">
        <v>30</v>
      </c>
      <c r="K20" s="1" t="s">
        <v>37</v>
      </c>
      <c r="L20" s="1" t="s">
        <v>118</v>
      </c>
      <c r="M20" s="13">
        <v>51800</v>
      </c>
      <c r="N20" s="48" cm="1">
        <f t="array" ref="N20">_xlfn.XLOOKUP(Payout[[#This Row],[Employee ID]],Bonus[[#All],[EmployeID]],Bonus[[#All],[Bonus %]],"0%",0)</f>
        <v>0.09</v>
      </c>
      <c r="O20" s="15">
        <f>Payout[[#This Row],[Yearly Sal]]*Payout[[#This Row],[Bonus %]]</f>
        <v>4662</v>
      </c>
    </row>
    <row r="21" spans="1:15" x14ac:dyDescent="0.3">
      <c r="I21" s="3" t="s">
        <v>38</v>
      </c>
      <c r="J21" s="1" t="s">
        <v>30</v>
      </c>
      <c r="K21" s="1" t="s">
        <v>39</v>
      </c>
      <c r="L21" s="1" t="s">
        <v>120</v>
      </c>
      <c r="M21" s="13">
        <v>97000</v>
      </c>
      <c r="N21" s="48" cm="1">
        <f t="array" ref="N21">_xlfn.XLOOKUP(Payout[[#This Row],[Employee ID]],Bonus[[#All],[EmployeID]],Bonus[[#All],[Bonus %]],"0%",0)</f>
        <v>0.19</v>
      </c>
      <c r="O21" s="15">
        <f>Payout[[#This Row],[Yearly Sal]]*Payout[[#This Row],[Bonus %]]</f>
        <v>18430</v>
      </c>
    </row>
    <row r="22" spans="1:15" x14ac:dyDescent="0.3">
      <c r="I22" s="3" t="s">
        <v>40</v>
      </c>
      <c r="J22" s="1" t="s">
        <v>30</v>
      </c>
      <c r="K22" s="1" t="s">
        <v>41</v>
      </c>
      <c r="L22" s="1" t="s">
        <v>120</v>
      </c>
      <c r="M22" s="13">
        <v>45000</v>
      </c>
      <c r="N22" s="48" cm="1">
        <f t="array" ref="N22">_xlfn.XLOOKUP(Payout[[#This Row],[Employee ID]],Bonus[[#All],[EmployeID]],Bonus[[#All],[Bonus %]],"0%",0)</f>
        <v>0.18</v>
      </c>
      <c r="O22" s="15">
        <f>Payout[[#This Row],[Yearly Sal]]*Payout[[#This Row],[Bonus %]]</f>
        <v>8100</v>
      </c>
    </row>
    <row r="23" spans="1:15" x14ac:dyDescent="0.3">
      <c r="I23" s="3" t="s">
        <v>42</v>
      </c>
      <c r="J23" s="1" t="s">
        <v>43</v>
      </c>
      <c r="K23" s="1" t="s">
        <v>44</v>
      </c>
      <c r="L23" s="1" t="s">
        <v>118</v>
      </c>
      <c r="M23" s="13">
        <v>89500</v>
      </c>
      <c r="N23" s="48" cm="1">
        <f t="array" ref="N23">_xlfn.XLOOKUP(Payout[[#This Row],[Employee ID]],Bonus[[#All],[EmployeID]],Bonus[[#All],[Bonus %]],"0%",0)</f>
        <v>0.24</v>
      </c>
      <c r="O23" s="15">
        <f>Payout[[#This Row],[Yearly Sal]]*Payout[[#This Row],[Bonus %]]</f>
        <v>21480</v>
      </c>
    </row>
    <row r="24" spans="1:15" x14ac:dyDescent="0.3">
      <c r="I24" s="3" t="s">
        <v>45</v>
      </c>
      <c r="J24" s="1" t="s">
        <v>43</v>
      </c>
      <c r="K24" s="1" t="s">
        <v>46</v>
      </c>
      <c r="L24" s="1" t="s">
        <v>120</v>
      </c>
      <c r="M24" s="13">
        <v>35971</v>
      </c>
      <c r="N24" s="48" cm="1">
        <f t="array" ref="N24">_xlfn.XLOOKUP(Payout[[#This Row],[Employee ID]],Bonus[[#All],[EmployeID]],Bonus[[#All],[Bonus %]],"0%",0)</f>
        <v>0.14000000000000001</v>
      </c>
      <c r="O24" s="15">
        <f>Payout[[#This Row],[Yearly Sal]]*Payout[[#This Row],[Bonus %]]</f>
        <v>5035.9400000000005</v>
      </c>
    </row>
    <row r="25" spans="1:15" x14ac:dyDescent="0.3">
      <c r="I25" s="3" t="s">
        <v>47</v>
      </c>
      <c r="J25" s="1" t="s">
        <v>43</v>
      </c>
      <c r="K25" s="1" t="s">
        <v>48</v>
      </c>
      <c r="L25" s="1" t="s">
        <v>119</v>
      </c>
      <c r="M25" s="13">
        <v>80000</v>
      </c>
      <c r="N25" s="48" cm="1">
        <f t="array" ref="N25">_xlfn.XLOOKUP(Payout[[#This Row],[Employee ID]],Bonus[[#All],[EmployeID]],Bonus[[#All],[Bonus %]],"0%",0)</f>
        <v>0.25</v>
      </c>
      <c r="O25" s="15">
        <f>Payout[[#This Row],[Yearly Sal]]*Payout[[#This Row],[Bonus %]]</f>
        <v>20000</v>
      </c>
    </row>
    <row r="26" spans="1:15" x14ac:dyDescent="0.3">
      <c r="I26" s="3" t="s">
        <v>49</v>
      </c>
      <c r="J26" s="1" t="s">
        <v>43</v>
      </c>
      <c r="K26" s="1" t="s">
        <v>50</v>
      </c>
      <c r="L26" s="1" t="s">
        <v>120</v>
      </c>
      <c r="M26" s="13">
        <v>55117</v>
      </c>
      <c r="N26" s="48" t="str" cm="1">
        <f t="array" ref="N26">_xlfn.XLOOKUP(Payout[[#This Row],[Employee ID]],Bonus[[#All],[EmployeID]],Bonus[[#All],[Bonus %]],"0%",0)</f>
        <v>0%</v>
      </c>
      <c r="O26" s="15">
        <f>Payout[[#This Row],[Yearly Sal]]*Payout[[#This Row],[Bonus %]]</f>
        <v>0</v>
      </c>
    </row>
    <row r="27" spans="1:15" x14ac:dyDescent="0.3">
      <c r="I27" s="3" t="s">
        <v>51</v>
      </c>
      <c r="J27" s="1" t="s">
        <v>43</v>
      </c>
      <c r="K27" s="1" t="s">
        <v>52</v>
      </c>
      <c r="L27" s="1" t="s">
        <v>118</v>
      </c>
      <c r="M27" s="13">
        <v>58445</v>
      </c>
      <c r="N27" s="48" cm="1">
        <f t="array" ref="N27">_xlfn.XLOOKUP(Payout[[#This Row],[Employee ID]],Bonus[[#All],[EmployeID]],Bonus[[#All],[Bonus %]],"0%",0)</f>
        <v>0.25</v>
      </c>
      <c r="O27" s="15">
        <f>Payout[[#This Row],[Yearly Sal]]*Payout[[#This Row],[Bonus %]]</f>
        <v>14611.25</v>
      </c>
    </row>
    <row r="28" spans="1:15" x14ac:dyDescent="0.3">
      <c r="I28" s="3" t="s">
        <v>53</v>
      </c>
      <c r="J28" s="1" t="s">
        <v>43</v>
      </c>
      <c r="K28" s="1" t="s">
        <v>54</v>
      </c>
      <c r="L28" s="1" t="s">
        <v>120</v>
      </c>
      <c r="M28" s="13">
        <v>120000</v>
      </c>
      <c r="N28" s="48" cm="1">
        <f t="array" ref="N28">_xlfn.XLOOKUP(Payout[[#This Row],[Employee ID]],Bonus[[#All],[EmployeID]],Bonus[[#All],[Bonus %]],"0%",0)</f>
        <v>0.21</v>
      </c>
      <c r="O28" s="15">
        <f>Payout[[#This Row],[Yearly Sal]]*Payout[[#This Row],[Bonus %]]</f>
        <v>25200</v>
      </c>
    </row>
    <row r="29" spans="1:15" x14ac:dyDescent="0.3">
      <c r="I29" s="3" t="s">
        <v>55</v>
      </c>
      <c r="J29" s="1" t="s">
        <v>43</v>
      </c>
      <c r="K29" s="1" t="s">
        <v>56</v>
      </c>
      <c r="L29" s="1" t="s">
        <v>120</v>
      </c>
      <c r="M29" s="13">
        <v>45117</v>
      </c>
      <c r="N29" s="48" cm="1">
        <f t="array" ref="N29">_xlfn.XLOOKUP(Payout[[#This Row],[Employee ID]],Bonus[[#All],[EmployeID]],Bonus[[#All],[Bonus %]],"0%",0)</f>
        <v>0.17</v>
      </c>
      <c r="O29" s="15">
        <f>Payout[[#This Row],[Yearly Sal]]*Payout[[#This Row],[Bonus %]]</f>
        <v>7669.89</v>
      </c>
    </row>
    <row r="30" spans="1:15" x14ac:dyDescent="0.3">
      <c r="I30" s="3" t="s">
        <v>57</v>
      </c>
      <c r="J30" s="1" t="s">
        <v>43</v>
      </c>
      <c r="K30" s="1" t="s">
        <v>58</v>
      </c>
      <c r="L30" s="1" t="s">
        <v>119</v>
      </c>
      <c r="M30" s="13">
        <v>50545</v>
      </c>
      <c r="N30" s="48" t="str" cm="1">
        <f t="array" ref="N30">_xlfn.XLOOKUP(Payout[[#This Row],[Employee ID]],Bonus[[#All],[EmployeID]],Bonus[[#All],[Bonus %]],"0%",0)</f>
        <v>0%</v>
      </c>
      <c r="O30" s="15">
        <f>Payout[[#This Row],[Yearly Sal]]*Payout[[#This Row],[Bonus %]]</f>
        <v>0</v>
      </c>
    </row>
    <row r="31" spans="1:15" x14ac:dyDescent="0.3">
      <c r="I31" s="3" t="s">
        <v>59</v>
      </c>
      <c r="J31" s="1" t="s">
        <v>43</v>
      </c>
      <c r="K31" s="1" t="s">
        <v>60</v>
      </c>
      <c r="L31" s="1" t="s">
        <v>118</v>
      </c>
      <c r="M31" s="13">
        <v>140000</v>
      </c>
      <c r="N31" s="48" cm="1">
        <f t="array" ref="N31">_xlfn.XLOOKUP(Payout[[#This Row],[Employee ID]],Bonus[[#All],[EmployeID]],Bonus[[#All],[Bonus %]],"0%",0)</f>
        <v>0.2</v>
      </c>
      <c r="O31" s="15">
        <f>Payout[[#This Row],[Yearly Sal]]*Payout[[#This Row],[Bonus %]]</f>
        <v>28000</v>
      </c>
    </row>
    <row r="32" spans="1:15" x14ac:dyDescent="0.3">
      <c r="I32" s="3" t="s">
        <v>61</v>
      </c>
      <c r="J32" s="1" t="s">
        <v>43</v>
      </c>
      <c r="K32" s="1" t="s">
        <v>62</v>
      </c>
      <c r="L32" s="1" t="s">
        <v>120</v>
      </c>
      <c r="M32" s="13">
        <v>90000</v>
      </c>
      <c r="N32" s="48" cm="1">
        <f t="array" ref="N32">_xlfn.XLOOKUP(Payout[[#This Row],[Employee ID]],Bonus[[#All],[EmployeID]],Bonus[[#All],[Bonus %]],"0%",0)</f>
        <v>0.25</v>
      </c>
      <c r="O32" s="15">
        <f>Payout[[#This Row],[Yearly Sal]]*Payout[[#This Row],[Bonus %]]</f>
        <v>22500</v>
      </c>
    </row>
    <row r="33" spans="9:15" x14ac:dyDescent="0.3">
      <c r="I33" s="3" t="s">
        <v>63</v>
      </c>
      <c r="J33" s="1" t="s">
        <v>43</v>
      </c>
      <c r="K33" s="1" t="s">
        <v>64</v>
      </c>
      <c r="L33" s="1" t="s">
        <v>119</v>
      </c>
      <c r="M33" s="13">
        <v>88357</v>
      </c>
      <c r="N33" s="48" t="str" cm="1">
        <f t="array" ref="N33">_xlfn.XLOOKUP(Payout[[#This Row],[Employee ID]],Bonus[[#All],[EmployeID]],Bonus[[#All],[Bonus %]],"0%",0)</f>
        <v>0%</v>
      </c>
      <c r="O33" s="15">
        <f>Payout[[#This Row],[Yearly Sal]]*Payout[[#This Row],[Bonus %]]</f>
        <v>0</v>
      </c>
    </row>
    <row r="34" spans="9:15" x14ac:dyDescent="0.3">
      <c r="I34" s="3" t="s">
        <v>65</v>
      </c>
      <c r="J34" s="1" t="s">
        <v>43</v>
      </c>
      <c r="K34" s="1" t="s">
        <v>66</v>
      </c>
      <c r="L34" s="1" t="s">
        <v>120</v>
      </c>
      <c r="M34" s="13">
        <v>59200</v>
      </c>
      <c r="N34" s="48" cm="1">
        <f t="array" ref="N34">_xlfn.XLOOKUP(Payout[[#This Row],[Employee ID]],Bonus[[#All],[EmployeID]],Bonus[[#All],[Bonus %]],"0%",0)</f>
        <v>0.06</v>
      </c>
      <c r="O34" s="15">
        <f>Payout[[#This Row],[Yearly Sal]]*Payout[[#This Row],[Bonus %]]</f>
        <v>3552</v>
      </c>
    </row>
    <row r="35" spans="9:15" x14ac:dyDescent="0.3">
      <c r="I35" s="3" t="s">
        <v>70</v>
      </c>
      <c r="J35" s="1" t="s">
        <v>43</v>
      </c>
      <c r="K35" s="1" t="s">
        <v>71</v>
      </c>
      <c r="L35" s="1" t="s">
        <v>118</v>
      </c>
      <c r="M35" s="13">
        <v>97000</v>
      </c>
      <c r="N35" s="48" cm="1">
        <f t="array" ref="N35">_xlfn.XLOOKUP(Payout[[#This Row],[Employee ID]],Bonus[[#All],[EmployeID]],Bonus[[#All],[Bonus %]],"0%",0)</f>
        <v>0.15</v>
      </c>
      <c r="O35" s="15">
        <f>Payout[[#This Row],[Yearly Sal]]*Payout[[#This Row],[Bonus %]]</f>
        <v>14550</v>
      </c>
    </row>
    <row r="36" spans="9:15" x14ac:dyDescent="0.3">
      <c r="I36" s="3" t="s">
        <v>72</v>
      </c>
      <c r="J36" s="1" t="s">
        <v>43</v>
      </c>
      <c r="K36" s="1" t="s">
        <v>145</v>
      </c>
      <c r="L36" s="1" t="s">
        <v>120</v>
      </c>
      <c r="M36" s="13">
        <v>68357</v>
      </c>
      <c r="N36" s="48" cm="1">
        <f t="array" ref="N36">_xlfn.XLOOKUP(Payout[[#This Row],[Employee ID]],Bonus[[#All],[EmployeID]],Bonus[[#All],[Bonus %]],"0%",0)</f>
        <v>0.15</v>
      </c>
      <c r="O36" s="15">
        <f>Payout[[#This Row],[Yearly Sal]]*Payout[[#This Row],[Bonus %]]</f>
        <v>10253.549999999999</v>
      </c>
    </row>
    <row r="37" spans="9:15" x14ac:dyDescent="0.3">
      <c r="I37" s="3" t="s">
        <v>74</v>
      </c>
      <c r="J37" s="1" t="s">
        <v>43</v>
      </c>
      <c r="K37" s="1" t="s">
        <v>75</v>
      </c>
      <c r="L37" s="1" t="s">
        <v>119</v>
      </c>
      <c r="M37" s="13">
        <v>51800</v>
      </c>
      <c r="N37" s="48" cm="1">
        <f t="array" ref="N37">_xlfn.XLOOKUP(Payout[[#This Row],[Employee ID]],Bonus[[#All],[EmployeID]],Bonus[[#All],[Bonus %]],"0%",0)</f>
        <v>0.19</v>
      </c>
      <c r="O37" s="15">
        <f>Payout[[#This Row],[Yearly Sal]]*Payout[[#This Row],[Bonus %]]</f>
        <v>9842</v>
      </c>
    </row>
    <row r="38" spans="9:15" x14ac:dyDescent="0.3">
      <c r="I38" s="3" t="s">
        <v>76</v>
      </c>
      <c r="J38" s="1" t="s">
        <v>43</v>
      </c>
      <c r="K38" s="1" t="s">
        <v>77</v>
      </c>
      <c r="L38" s="1" t="s">
        <v>120</v>
      </c>
      <c r="M38" s="13">
        <v>97000</v>
      </c>
      <c r="N38" s="48" cm="1">
        <f t="array" ref="N38">_xlfn.XLOOKUP(Payout[[#This Row],[Employee ID]],Bonus[[#All],[EmployeID]],Bonus[[#All],[Bonus %]],"0%",0)</f>
        <v>0.18</v>
      </c>
      <c r="O38" s="15">
        <f>Payout[[#This Row],[Yearly Sal]]*Payout[[#This Row],[Bonus %]]</f>
        <v>17460</v>
      </c>
    </row>
    <row r="39" spans="9:15" x14ac:dyDescent="0.3">
      <c r="I39" s="3" t="s">
        <v>78</v>
      </c>
      <c r="J39" s="1" t="s">
        <v>43</v>
      </c>
      <c r="K39" s="1" t="s">
        <v>79</v>
      </c>
      <c r="L39" s="1" t="s">
        <v>118</v>
      </c>
      <c r="M39" s="13">
        <v>45000</v>
      </c>
      <c r="N39" s="48" cm="1">
        <f t="array" ref="N39">_xlfn.XLOOKUP(Payout[[#This Row],[Employee ID]],Bonus[[#All],[EmployeID]],Bonus[[#All],[Bonus %]],"0%",0)</f>
        <v>0.18</v>
      </c>
      <c r="O39" s="15">
        <f>Payout[[#This Row],[Yearly Sal]]*Payout[[#This Row],[Bonus %]]</f>
        <v>8100</v>
      </c>
    </row>
    <row r="40" spans="9:15" x14ac:dyDescent="0.3">
      <c r="I40" s="3" t="s">
        <v>80</v>
      </c>
      <c r="J40" s="1" t="s">
        <v>30</v>
      </c>
      <c r="K40" s="1" t="s">
        <v>81</v>
      </c>
      <c r="L40" s="1" t="s">
        <v>120</v>
      </c>
      <c r="M40" s="13">
        <v>89500</v>
      </c>
      <c r="N40" s="48" cm="1">
        <f t="array" ref="N40">_xlfn.XLOOKUP(Payout[[#This Row],[Employee ID]],Bonus[[#All],[EmployeID]],Bonus[[#All],[Bonus %]],"0%",0)</f>
        <v>0.21</v>
      </c>
      <c r="O40" s="15">
        <f>Payout[[#This Row],[Yearly Sal]]*Payout[[#This Row],[Bonus %]]</f>
        <v>18795</v>
      </c>
    </row>
    <row r="41" spans="9:15" x14ac:dyDescent="0.3">
      <c r="I41" s="3" t="s">
        <v>82</v>
      </c>
      <c r="J41" s="1" t="s">
        <v>30</v>
      </c>
      <c r="K41" s="1" t="s">
        <v>83</v>
      </c>
      <c r="L41" s="1" t="s">
        <v>119</v>
      </c>
      <c r="M41" s="13">
        <v>35971</v>
      </c>
      <c r="N41" s="48" cm="1">
        <f t="array" ref="N41">_xlfn.XLOOKUP(Payout[[#This Row],[Employee ID]],Bonus[[#All],[EmployeID]],Bonus[[#All],[Bonus %]],"0%",0)</f>
        <v>0.14000000000000001</v>
      </c>
      <c r="O41" s="15">
        <f>Payout[[#This Row],[Yearly Sal]]*Payout[[#This Row],[Bonus %]]</f>
        <v>5035.9400000000005</v>
      </c>
    </row>
    <row r="42" spans="9:15" x14ac:dyDescent="0.3">
      <c r="I42" s="3" t="s">
        <v>84</v>
      </c>
      <c r="J42" s="1" t="s">
        <v>30</v>
      </c>
      <c r="K42" s="1" t="s">
        <v>85</v>
      </c>
      <c r="L42" s="1" t="s">
        <v>119</v>
      </c>
      <c r="M42" s="13">
        <v>80000</v>
      </c>
      <c r="N42" s="48" cm="1">
        <f t="array" ref="N42">_xlfn.XLOOKUP(Payout[[#This Row],[Employee ID]],Bonus[[#All],[EmployeID]],Bonus[[#All],[Bonus %]],"0%",0)</f>
        <v>0.16</v>
      </c>
      <c r="O42" s="15">
        <f>Payout[[#This Row],[Yearly Sal]]*Payout[[#This Row],[Bonus %]]</f>
        <v>12800</v>
      </c>
    </row>
    <row r="43" spans="9:15" x14ac:dyDescent="0.3">
      <c r="I43" s="3" t="s">
        <v>86</v>
      </c>
      <c r="J43" s="1" t="s">
        <v>30</v>
      </c>
      <c r="K43" s="1" t="s">
        <v>87</v>
      </c>
      <c r="L43" s="1" t="s">
        <v>118</v>
      </c>
      <c r="M43" s="13">
        <v>55117</v>
      </c>
      <c r="N43" s="48" cm="1">
        <f t="array" ref="N43">_xlfn.XLOOKUP(Payout[[#This Row],[Employee ID]],Bonus[[#All],[EmployeID]],Bonus[[#All],[Bonus %]],"0%",0)</f>
        <v>0.14000000000000001</v>
      </c>
      <c r="O43" s="15">
        <f>Payout[[#This Row],[Yearly Sal]]*Payout[[#This Row],[Bonus %]]</f>
        <v>7716.380000000001</v>
      </c>
    </row>
    <row r="44" spans="9:15" x14ac:dyDescent="0.3">
      <c r="I44" s="3" t="s">
        <v>88</v>
      </c>
      <c r="J44" s="1" t="s">
        <v>4</v>
      </c>
      <c r="K44" s="1" t="s">
        <v>89</v>
      </c>
      <c r="L44" s="1" t="s">
        <v>120</v>
      </c>
      <c r="M44" s="13">
        <v>58445</v>
      </c>
      <c r="N44" s="48" cm="1">
        <f t="array" ref="N44">_xlfn.XLOOKUP(Payout[[#This Row],[Employee ID]],Bonus[[#All],[EmployeID]],Bonus[[#All],[Bonus %]],"0%",0)</f>
        <v>0.22</v>
      </c>
      <c r="O44" s="15">
        <f>Payout[[#This Row],[Yearly Sal]]*Payout[[#This Row],[Bonus %]]</f>
        <v>12857.9</v>
      </c>
    </row>
    <row r="45" spans="9:15" x14ac:dyDescent="0.3">
      <c r="I45" s="3" t="s">
        <v>90</v>
      </c>
      <c r="J45" s="1" t="s">
        <v>4</v>
      </c>
      <c r="K45" s="1" t="s">
        <v>91</v>
      </c>
      <c r="L45" s="1" t="s">
        <v>120</v>
      </c>
      <c r="M45" s="13">
        <v>120000</v>
      </c>
      <c r="N45" s="48" cm="1">
        <f t="array" ref="N45">_xlfn.XLOOKUP(Payout[[#This Row],[Employee ID]],Bonus[[#All],[EmployeID]],Bonus[[#All],[Bonus %]],"0%",0)</f>
        <v>0.13</v>
      </c>
      <c r="O45" s="15">
        <f>Payout[[#This Row],[Yearly Sal]]*Payout[[#This Row],[Bonus %]]</f>
        <v>15600</v>
      </c>
    </row>
    <row r="46" spans="9:15" x14ac:dyDescent="0.3">
      <c r="I46" s="3" t="s">
        <v>92</v>
      </c>
      <c r="J46" s="1" t="s">
        <v>30</v>
      </c>
      <c r="K46" s="1" t="s">
        <v>93</v>
      </c>
      <c r="L46" s="1" t="s">
        <v>119</v>
      </c>
      <c r="M46" s="13">
        <v>45450</v>
      </c>
      <c r="N46" s="48" cm="1">
        <f t="array" ref="N46">_xlfn.XLOOKUP(Payout[[#This Row],[Employee ID]],Bonus[[#All],[EmployeID]],Bonus[[#All],[Bonus %]],"0%",0)</f>
        <v>0.16</v>
      </c>
      <c r="O46" s="15">
        <f>Payout[[#This Row],[Yearly Sal]]*Payout[[#This Row],[Bonus %]]</f>
        <v>7272</v>
      </c>
    </row>
    <row r="47" spans="9:15" x14ac:dyDescent="0.3">
      <c r="I47" s="3" t="s">
        <v>94</v>
      </c>
      <c r="J47" s="1" t="s">
        <v>30</v>
      </c>
      <c r="K47" s="1" t="s">
        <v>95</v>
      </c>
      <c r="L47" s="1" t="s">
        <v>120</v>
      </c>
      <c r="M47" s="13">
        <v>89500</v>
      </c>
      <c r="N47" s="48" cm="1">
        <f t="array" ref="N47">_xlfn.XLOOKUP(Payout[[#This Row],[Employee ID]],Bonus[[#All],[EmployeID]],Bonus[[#All],[Bonus %]],"0%",0)</f>
        <v>0.09</v>
      </c>
      <c r="O47" s="15">
        <f>Payout[[#This Row],[Yearly Sal]]*Payout[[#This Row],[Bonus %]]</f>
        <v>8055</v>
      </c>
    </row>
    <row r="48" spans="9:15" x14ac:dyDescent="0.3">
      <c r="I48" s="3" t="s">
        <v>96</v>
      </c>
      <c r="J48" s="1" t="s">
        <v>30</v>
      </c>
      <c r="K48" s="1" t="s">
        <v>97</v>
      </c>
      <c r="L48" s="1" t="s">
        <v>118</v>
      </c>
      <c r="M48" s="13">
        <v>65971</v>
      </c>
      <c r="N48" s="48" cm="1">
        <f t="array" ref="N48">_xlfn.XLOOKUP(Payout[[#This Row],[Employee ID]],Bonus[[#All],[EmployeID]],Bonus[[#All],[Bonus %]],"0%",0)</f>
        <v>0.1</v>
      </c>
      <c r="O48" s="15">
        <f>Payout[[#This Row],[Yearly Sal]]*Payout[[#This Row],[Bonus %]]</f>
        <v>6597.1</v>
      </c>
    </row>
    <row r="49" spans="9:15" x14ac:dyDescent="0.3">
      <c r="I49" s="3" t="s">
        <v>98</v>
      </c>
      <c r="J49" s="1" t="s">
        <v>30</v>
      </c>
      <c r="K49" s="1" t="s">
        <v>99</v>
      </c>
      <c r="L49" s="1" t="s">
        <v>120</v>
      </c>
      <c r="M49" s="13">
        <v>80000</v>
      </c>
      <c r="N49" s="48" cm="1">
        <f t="array" ref="N49">_xlfn.XLOOKUP(Payout[[#This Row],[Employee ID]],Bonus[[#All],[EmployeID]],Bonus[[#All],[Bonus %]],"0%",0)</f>
        <v>0.18</v>
      </c>
      <c r="O49" s="15">
        <f>Payout[[#This Row],[Yearly Sal]]*Payout[[#This Row],[Bonus %]]</f>
        <v>14400</v>
      </c>
    </row>
    <row r="50" spans="9:15" x14ac:dyDescent="0.3">
      <c r="I50" s="3" t="s">
        <v>100</v>
      </c>
      <c r="J50" s="1" t="s">
        <v>4</v>
      </c>
      <c r="K50" s="1" t="s">
        <v>101</v>
      </c>
      <c r="L50" s="1" t="s">
        <v>119</v>
      </c>
      <c r="M50" s="13">
        <v>55117</v>
      </c>
      <c r="N50" s="48" cm="1">
        <f t="array" ref="N50">_xlfn.XLOOKUP(Payout[[#This Row],[Employee ID]],Bonus[[#All],[EmployeID]],Bonus[[#All],[Bonus %]],"0%",0)</f>
        <v>0.13</v>
      </c>
      <c r="O50" s="15">
        <f>Payout[[#This Row],[Yearly Sal]]*Payout[[#This Row],[Bonus %]]</f>
        <v>7165.21</v>
      </c>
    </row>
    <row r="51" spans="9:15" x14ac:dyDescent="0.3">
      <c r="I51" s="3" t="s">
        <v>102</v>
      </c>
      <c r="J51" s="1" t="s">
        <v>4</v>
      </c>
      <c r="K51" s="1" t="s">
        <v>103</v>
      </c>
      <c r="L51" s="1" t="s">
        <v>118</v>
      </c>
      <c r="M51" s="13">
        <v>60445</v>
      </c>
      <c r="N51" s="48" cm="1">
        <f t="array" ref="N51">_xlfn.XLOOKUP(Payout[[#This Row],[Employee ID]],Bonus[[#All],[EmployeID]],Bonus[[#All],[Bonus %]],"0%",0)</f>
        <v>0.19</v>
      </c>
      <c r="O51" s="15">
        <f>Payout[[#This Row],[Yearly Sal]]*Payout[[#This Row],[Bonus %]]</f>
        <v>11484.55</v>
      </c>
    </row>
    <row r="52" spans="9:15" x14ac:dyDescent="0.3">
      <c r="I52" s="3" t="s">
        <v>104</v>
      </c>
      <c r="J52" s="1" t="s">
        <v>4</v>
      </c>
      <c r="K52" s="1" t="s">
        <v>105</v>
      </c>
      <c r="L52" s="1" t="s">
        <v>120</v>
      </c>
      <c r="M52" s="13">
        <v>83117</v>
      </c>
      <c r="N52" s="48" cm="1">
        <f t="array" ref="N52">_xlfn.XLOOKUP(Payout[[#This Row],[Employee ID]],Bonus[[#All],[EmployeID]],Bonus[[#All],[Bonus %]],"0%",0)</f>
        <v>0.2</v>
      </c>
      <c r="O52" s="15">
        <f>Payout[[#This Row],[Yearly Sal]]*Payout[[#This Row],[Bonus %]]</f>
        <v>16623.400000000001</v>
      </c>
    </row>
    <row r="53" spans="9:15" x14ac:dyDescent="0.3">
      <c r="I53" s="6" t="s">
        <v>106</v>
      </c>
      <c r="J53" s="7" t="s">
        <v>4</v>
      </c>
      <c r="K53" s="7" t="s">
        <v>107</v>
      </c>
      <c r="L53" s="7" t="s">
        <v>118</v>
      </c>
      <c r="M53" s="14">
        <v>58445</v>
      </c>
      <c r="N53" s="48" cm="1">
        <f t="array" ref="N53">_xlfn.XLOOKUP(Payout[[#This Row],[Employee ID]],Bonus[[#All],[EmployeID]],Bonus[[#All],[Bonus %]],"0%",0)</f>
        <v>0.11</v>
      </c>
      <c r="O53" s="15">
        <f>Payout[[#This Row],[Yearly Sal]]*Payout[[#This Row],[Bonus %]]</f>
        <v>6428.95</v>
      </c>
    </row>
    <row r="54" spans="9:15" x14ac:dyDescent="0.3">
      <c r="I54" s="6" t="s">
        <v>128</v>
      </c>
      <c r="J54" s="7"/>
      <c r="K54" s="7"/>
      <c r="L54" s="7"/>
      <c r="M54" s="43">
        <f>SUBTOTAL(109,Payout[Yearly Sal])</f>
        <v>3619876</v>
      </c>
      <c r="N54" s="49"/>
      <c r="O54" s="45"/>
    </row>
  </sheetData>
  <phoneticPr fontId="9" type="noConversion"/>
  <pageMargins left="0.7" right="0.7" top="0.75" bottom="0.75" header="0.3" footer="0.3"/>
  <pageSetup orientation="portrait" verticalDpi="300"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941C-6CAB-4D0C-945F-BFE34BBAC510}">
  <dimension ref="A1:R54"/>
  <sheetViews>
    <sheetView topLeftCell="G29" workbookViewId="0">
      <selection activeCell="O46" sqref="O46"/>
    </sheetView>
  </sheetViews>
  <sheetFormatPr defaultRowHeight="14.4" x14ac:dyDescent="0.3"/>
  <cols>
    <col min="2" max="2" width="18.109375" customWidth="1"/>
    <col min="3" max="3" width="12.109375" style="20" customWidth="1"/>
    <col min="13" max="13" width="17.109375" bestFit="1" customWidth="1"/>
    <col min="14" max="14" width="15" style="16" bestFit="1" customWidth="1"/>
  </cols>
  <sheetData>
    <row r="1" spans="1:18" ht="36.6" x14ac:dyDescent="0.7">
      <c r="A1" s="18"/>
      <c r="B1" s="19" t="s">
        <v>130</v>
      </c>
      <c r="C1" s="19"/>
      <c r="D1" s="19"/>
      <c r="E1" s="19"/>
      <c r="F1" s="19"/>
      <c r="G1" s="19"/>
      <c r="H1" s="19"/>
      <c r="I1" s="19"/>
      <c r="J1" s="19"/>
      <c r="K1" s="19"/>
      <c r="L1" s="19"/>
      <c r="M1" s="19"/>
      <c r="N1" s="50"/>
      <c r="O1" s="19"/>
      <c r="P1" s="19"/>
      <c r="Q1" s="19"/>
      <c r="R1" s="19"/>
    </row>
    <row r="3" spans="1:18" x14ac:dyDescent="0.3">
      <c r="M3" s="51" t="s">
        <v>69</v>
      </c>
      <c r="N3" s="52" t="s">
        <v>157</v>
      </c>
    </row>
    <row r="4" spans="1:18" x14ac:dyDescent="0.3">
      <c r="M4" s="40" t="s">
        <v>33</v>
      </c>
      <c r="N4" s="53">
        <v>19800</v>
      </c>
    </row>
    <row r="5" spans="1:18" x14ac:dyDescent="0.3">
      <c r="M5" s="40" t="s">
        <v>37</v>
      </c>
      <c r="N5" s="53">
        <v>4662</v>
      </c>
    </row>
    <row r="6" spans="1:18" x14ac:dyDescent="0.3">
      <c r="M6" s="40" t="s">
        <v>71</v>
      </c>
      <c r="N6" s="53">
        <v>14550</v>
      </c>
    </row>
    <row r="7" spans="1:18" x14ac:dyDescent="0.3">
      <c r="M7" s="40" t="s">
        <v>56</v>
      </c>
      <c r="N7" s="53">
        <v>7669.89</v>
      </c>
    </row>
    <row r="8" spans="1:18" x14ac:dyDescent="0.3">
      <c r="M8" s="40" t="s">
        <v>26</v>
      </c>
      <c r="N8" s="53">
        <v>10828.08</v>
      </c>
    </row>
    <row r="9" spans="1:18" x14ac:dyDescent="0.3">
      <c r="M9" s="40" t="s">
        <v>97</v>
      </c>
      <c r="N9" s="53">
        <v>6597.1</v>
      </c>
    </row>
    <row r="10" spans="1:18" x14ac:dyDescent="0.3">
      <c r="M10" s="40" t="s">
        <v>39</v>
      </c>
      <c r="N10" s="53">
        <v>18430</v>
      </c>
    </row>
    <row r="11" spans="1:18" x14ac:dyDescent="0.3">
      <c r="M11" s="40" t="s">
        <v>54</v>
      </c>
      <c r="N11" s="53">
        <v>25200</v>
      </c>
    </row>
    <row r="12" spans="1:18" x14ac:dyDescent="0.3">
      <c r="M12" s="40" t="s">
        <v>60</v>
      </c>
      <c r="N12" s="53">
        <v>28000</v>
      </c>
    </row>
    <row r="13" spans="1:18" x14ac:dyDescent="0.3">
      <c r="A13" t="s">
        <v>143</v>
      </c>
      <c r="M13" s="40" t="s">
        <v>50</v>
      </c>
      <c r="N13" s="53">
        <v>0</v>
      </c>
    </row>
    <row r="14" spans="1:18" x14ac:dyDescent="0.3">
      <c r="M14" s="40" t="s">
        <v>58</v>
      </c>
      <c r="N14" s="53">
        <v>0</v>
      </c>
    </row>
    <row r="15" spans="1:18" x14ac:dyDescent="0.3">
      <c r="M15" s="40" t="s">
        <v>101</v>
      </c>
      <c r="N15" s="53">
        <v>7165.21</v>
      </c>
    </row>
    <row r="16" spans="1:18" x14ac:dyDescent="0.3">
      <c r="M16" s="40" t="s">
        <v>18</v>
      </c>
      <c r="N16" s="53">
        <v>4050</v>
      </c>
    </row>
    <row r="17" spans="13:14" x14ac:dyDescent="0.3">
      <c r="M17" s="40" t="s">
        <v>44</v>
      </c>
      <c r="N17" s="53">
        <v>21480</v>
      </c>
    </row>
    <row r="18" spans="13:14" x14ac:dyDescent="0.3">
      <c r="M18" s="40" t="s">
        <v>83</v>
      </c>
      <c r="N18" s="53">
        <v>5035.9400000000005</v>
      </c>
    </row>
    <row r="19" spans="13:14" x14ac:dyDescent="0.3">
      <c r="M19" s="40" t="s">
        <v>89</v>
      </c>
      <c r="N19" s="53">
        <v>12857.9</v>
      </c>
    </row>
    <row r="20" spans="13:14" x14ac:dyDescent="0.3">
      <c r="M20" s="40" t="s">
        <v>5</v>
      </c>
      <c r="N20" s="53">
        <v>0</v>
      </c>
    </row>
    <row r="21" spans="13:14" x14ac:dyDescent="0.3">
      <c r="M21" s="40" t="s">
        <v>77</v>
      </c>
      <c r="N21" s="53">
        <v>17460</v>
      </c>
    </row>
    <row r="22" spans="13:14" x14ac:dyDescent="0.3">
      <c r="M22" s="40" t="s">
        <v>85</v>
      </c>
      <c r="N22" s="53">
        <v>12800</v>
      </c>
    </row>
    <row r="23" spans="13:14" x14ac:dyDescent="0.3">
      <c r="M23" s="40" t="s">
        <v>87</v>
      </c>
      <c r="N23" s="53">
        <v>7716.380000000001</v>
      </c>
    </row>
    <row r="24" spans="13:14" x14ac:dyDescent="0.3">
      <c r="M24" s="40" t="s">
        <v>79</v>
      </c>
      <c r="N24" s="53">
        <v>8100</v>
      </c>
    </row>
    <row r="25" spans="13:14" x14ac:dyDescent="0.3">
      <c r="M25" s="40" t="s">
        <v>12</v>
      </c>
      <c r="N25" s="53">
        <v>10720</v>
      </c>
    </row>
    <row r="26" spans="13:14" x14ac:dyDescent="0.3">
      <c r="M26" s="40" t="s">
        <v>105</v>
      </c>
      <c r="N26" s="53">
        <v>16623.400000000001</v>
      </c>
    </row>
    <row r="27" spans="13:14" x14ac:dyDescent="0.3">
      <c r="M27" s="40" t="s">
        <v>66</v>
      </c>
      <c r="N27" s="53">
        <v>3552</v>
      </c>
    </row>
    <row r="28" spans="13:14" x14ac:dyDescent="0.3">
      <c r="M28" s="40" t="s">
        <v>95</v>
      </c>
      <c r="N28" s="53">
        <v>8055</v>
      </c>
    </row>
    <row r="29" spans="13:14" x14ac:dyDescent="0.3">
      <c r="M29" s="40" t="s">
        <v>28</v>
      </c>
      <c r="N29" s="53">
        <v>12636.25</v>
      </c>
    </row>
    <row r="30" spans="13:14" x14ac:dyDescent="0.3">
      <c r="M30" s="40" t="s">
        <v>75</v>
      </c>
      <c r="N30" s="53">
        <v>9842</v>
      </c>
    </row>
    <row r="31" spans="13:14" x14ac:dyDescent="0.3">
      <c r="M31" s="40" t="s">
        <v>41</v>
      </c>
      <c r="N31" s="53">
        <v>8100</v>
      </c>
    </row>
    <row r="32" spans="13:14" x14ac:dyDescent="0.3">
      <c r="M32" s="40" t="s">
        <v>31</v>
      </c>
      <c r="N32" s="53">
        <v>14000</v>
      </c>
    </row>
    <row r="33" spans="13:14" x14ac:dyDescent="0.3">
      <c r="M33" s="40" t="s">
        <v>9</v>
      </c>
      <c r="N33" s="53">
        <v>2972.6000000000004</v>
      </c>
    </row>
    <row r="34" spans="13:14" x14ac:dyDescent="0.3">
      <c r="M34" s="40" t="s">
        <v>52</v>
      </c>
      <c r="N34" s="53">
        <v>14611.25</v>
      </c>
    </row>
    <row r="35" spans="13:14" x14ac:dyDescent="0.3">
      <c r="M35" s="40" t="s">
        <v>16</v>
      </c>
      <c r="N35" s="53">
        <v>18900</v>
      </c>
    </row>
    <row r="36" spans="13:14" x14ac:dyDescent="0.3">
      <c r="M36" s="40" t="s">
        <v>22</v>
      </c>
      <c r="N36" s="53">
        <v>5053.33</v>
      </c>
    </row>
    <row r="37" spans="13:14" x14ac:dyDescent="0.3">
      <c r="M37" s="40" t="s">
        <v>46</v>
      </c>
      <c r="N37" s="53">
        <v>5035.9400000000005</v>
      </c>
    </row>
    <row r="38" spans="13:14" x14ac:dyDescent="0.3">
      <c r="M38" s="40" t="s">
        <v>64</v>
      </c>
      <c r="N38" s="53">
        <v>0</v>
      </c>
    </row>
    <row r="39" spans="13:14" x14ac:dyDescent="0.3">
      <c r="M39" s="40" t="s">
        <v>35</v>
      </c>
      <c r="N39" s="53">
        <v>0</v>
      </c>
    </row>
    <row r="40" spans="13:14" x14ac:dyDescent="0.3">
      <c r="M40" s="40" t="s">
        <v>62</v>
      </c>
      <c r="N40" s="53">
        <v>22500</v>
      </c>
    </row>
    <row r="41" spans="13:14" x14ac:dyDescent="0.3">
      <c r="M41" s="40" t="s">
        <v>7</v>
      </c>
      <c r="N41" s="53">
        <v>9114.2100000000009</v>
      </c>
    </row>
    <row r="42" spans="13:14" x14ac:dyDescent="0.3">
      <c r="M42" s="40" t="s">
        <v>48</v>
      </c>
      <c r="N42" s="53">
        <v>20000</v>
      </c>
    </row>
    <row r="43" spans="13:14" x14ac:dyDescent="0.3">
      <c r="M43" s="40" t="s">
        <v>103</v>
      </c>
      <c r="N43" s="53">
        <v>11484.55</v>
      </c>
    </row>
    <row r="44" spans="13:14" x14ac:dyDescent="0.3">
      <c r="M44" s="40" t="s">
        <v>107</v>
      </c>
      <c r="N44" s="53">
        <v>6428.95</v>
      </c>
    </row>
    <row r="45" spans="13:14" x14ac:dyDescent="0.3">
      <c r="M45" s="40" t="s">
        <v>81</v>
      </c>
      <c r="N45" s="53">
        <v>18795</v>
      </c>
    </row>
    <row r="46" spans="13:14" x14ac:dyDescent="0.3">
      <c r="M46" s="40" t="s">
        <v>99</v>
      </c>
      <c r="N46" s="53">
        <v>14400</v>
      </c>
    </row>
    <row r="47" spans="13:14" x14ac:dyDescent="0.3">
      <c r="M47" s="40" t="s">
        <v>93</v>
      </c>
      <c r="N47" s="53">
        <v>7272</v>
      </c>
    </row>
    <row r="48" spans="13:14" x14ac:dyDescent="0.3">
      <c r="M48" s="40" t="s">
        <v>91</v>
      </c>
      <c r="N48" s="53">
        <v>15600</v>
      </c>
    </row>
    <row r="49" spans="13:14" x14ac:dyDescent="0.3">
      <c r="M49" s="40" t="s">
        <v>14</v>
      </c>
      <c r="N49" s="53">
        <v>9398.16</v>
      </c>
    </row>
    <row r="50" spans="13:14" x14ac:dyDescent="0.3">
      <c r="M50" s="40" t="s">
        <v>145</v>
      </c>
      <c r="N50" s="53">
        <v>10253.549999999999</v>
      </c>
    </row>
    <row r="51" spans="13:14" x14ac:dyDescent="0.3">
      <c r="M51" s="40" t="s">
        <v>73</v>
      </c>
      <c r="N51" s="53">
        <v>0</v>
      </c>
    </row>
    <row r="52" spans="13:14" x14ac:dyDescent="0.3">
      <c r="M52" s="40" t="s">
        <v>20</v>
      </c>
      <c r="N52" s="53">
        <v>5370</v>
      </c>
    </row>
    <row r="53" spans="13:14" x14ac:dyDescent="0.3">
      <c r="M53" s="40" t="s">
        <v>24</v>
      </c>
      <c r="N53" s="53">
        <v>4800</v>
      </c>
    </row>
    <row r="54" spans="13:14" x14ac:dyDescent="0.3">
      <c r="M54" s="54" t="s">
        <v>150</v>
      </c>
      <c r="N54" s="55">
        <f>SUM(N4:N53)</f>
        <v>517920.69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Master</vt:lpstr>
      <vt:lpstr>WIP</vt:lpstr>
      <vt:lpstr>1</vt:lpstr>
      <vt:lpstr>2.a</vt:lpstr>
      <vt:lpstr>2.b</vt:lpstr>
      <vt:lpstr>3.a</vt:lpstr>
      <vt:lpstr>3.b</vt:lpstr>
      <vt:lpstr>4.a</vt:lpstr>
      <vt:lpstr>4.b</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@shantellewrites blog</cp:lastModifiedBy>
  <dcterms:created xsi:type="dcterms:W3CDTF">2022-04-18T02:07:21Z</dcterms:created>
  <dcterms:modified xsi:type="dcterms:W3CDTF">2024-04-25T22:58:53Z</dcterms:modified>
</cp:coreProperties>
</file>