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A8BD4090-0C0A-40FD-A7B4-92258415A183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MMM Data " sheetId="25" r:id="rId1"/>
    <sheet name="Sosa Sales Data" sheetId="12" r:id="rId2"/>
    <sheet name="1.Answer" sheetId="6" r:id="rId3"/>
    <sheet name="2.Answer" sheetId="23" r:id="rId4"/>
    <sheet name="3-5Answer" sheetId="7" r:id="rId5"/>
    <sheet name="6.(Q)Sales_Res" sheetId="15" r:id="rId6"/>
    <sheet name="Pro_Res(6.Ans)" sheetId="16" r:id="rId7"/>
    <sheet name="7.Answer" sheetId="22" r:id="rId8"/>
  </sheets>
  <calcPr calcId="191029"/>
  <pivotCaches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2" l="1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T4" i="7"/>
  <c r="N2" i="12"/>
  <c r="N3" i="12"/>
  <c r="K5" i="16"/>
  <c r="T9" i="7"/>
  <c r="T18" i="7"/>
  <c r="T6" i="7"/>
  <c r="T5" i="7"/>
  <c r="T3" i="7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T7" i="12"/>
</calcChain>
</file>

<file path=xl/sharedStrings.xml><?xml version="1.0" encoding="utf-8"?>
<sst xmlns="http://schemas.openxmlformats.org/spreadsheetml/2006/main" count="195" uniqueCount="114">
  <si>
    <t>Price</t>
  </si>
  <si>
    <t>Comp1NPapers</t>
  </si>
  <si>
    <t>Comp1OOH</t>
  </si>
  <si>
    <t>Comp2NP</t>
  </si>
  <si>
    <t>SalesVol</t>
  </si>
  <si>
    <t>Comp1TV</t>
  </si>
  <si>
    <t>TVGrP</t>
  </si>
  <si>
    <t>Month</t>
  </si>
  <si>
    <t>InstoreAds</t>
  </si>
  <si>
    <t>OutdoorAds</t>
  </si>
  <si>
    <t>Promotion</t>
  </si>
  <si>
    <t>DigitalAds</t>
  </si>
  <si>
    <t>Date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</si>
  <si>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</si>
  <si>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</si>
  <si>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</si>
  <si>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</si>
  <si>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</si>
  <si>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</si>
  <si>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</si>
  <si>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</si>
  <si>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</si>
  <si>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</si>
  <si>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</si>
  <si>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</si>
  <si>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</si>
  <si>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</si>
  <si>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Average of SalesVol</t>
  </si>
  <si>
    <r>
      <t xml:space="preserve">1. </t>
    </r>
    <r>
      <rPr>
        <b/>
        <sz val="11"/>
        <color theme="1"/>
        <rFont val="Calibri"/>
        <family val="2"/>
        <scheme val="minor"/>
      </rPr>
      <t>Are soda sales affected by seasonality?</t>
    </r>
  </si>
  <si>
    <t>Correlation B/W Sales Volume And TV</t>
  </si>
  <si>
    <t>Correlation B/W Sales Volume And Digital</t>
  </si>
  <si>
    <t>Correlation B/W Sales Volume And Instoreads</t>
  </si>
  <si>
    <t>Correlation B/W Sales Volume And Outdoorads</t>
  </si>
  <si>
    <t>Correlation B/W Price And SalesVolume</t>
  </si>
  <si>
    <t>Correlation B/W Sales Volume and Promotions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</si>
  <si>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</si>
  <si>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</si>
  <si>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</si>
  <si>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</si>
  <si>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</si>
  <si>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</si>
  <si>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</si>
  <si>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</si>
  <si>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</si>
  <si>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</si>
  <si>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</si>
  <si>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</si>
  <si>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</si>
  <si>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</si>
  <si>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</si>
  <si>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</si>
  <si>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</si>
  <si>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</si>
  <si>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</si>
  <si>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</si>
  <si>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</si>
  <si>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</si>
  <si>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</si>
  <si>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</si>
  <si>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</si>
  <si>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SalesVolume</t>
  </si>
  <si>
    <t>L</t>
  </si>
  <si>
    <t>K</t>
  </si>
  <si>
    <t>n</t>
  </si>
  <si>
    <t>Label</t>
  </si>
  <si>
    <t>Correlation Between Sales and Adstock</t>
  </si>
  <si>
    <t>Adstock</t>
  </si>
  <si>
    <t>Valiue</t>
  </si>
  <si>
    <t>Predicted SalesVol</t>
  </si>
  <si>
    <t>SUMMARY OUTPUT OF SALES</t>
  </si>
  <si>
    <t>Sales_Residuals</t>
  </si>
  <si>
    <t>Predicted Promotion</t>
  </si>
  <si>
    <t>SUMMARY OUTPUT OF PROMOTION</t>
  </si>
  <si>
    <t>Promotion_Residuals</t>
  </si>
  <si>
    <t>Partial Correlation Between Sales_residualsand Promotion_Resisuals</t>
  </si>
  <si>
    <t>Is there a trend seen on soda sales?</t>
  </si>
  <si>
    <t>Obervation:</t>
  </si>
  <si>
    <t>Peak Sales :   April and May (above 10,000)</t>
  </si>
  <si>
    <t>Low Sales  :    February(7280.5) , September(7775.25) ,October(7913)</t>
  </si>
  <si>
    <t xml:space="preserve">Yes, soda sales show clear seasonality, with peaks during summer months (April–June) and </t>
  </si>
  <si>
    <r>
      <t xml:space="preserve"> </t>
    </r>
    <r>
      <rPr>
        <b/>
        <sz val="11"/>
        <color theme="1"/>
        <rFont val="Calibri"/>
        <family val="2"/>
        <scheme val="minor"/>
      </rPr>
      <t>dips during winter months (December–February). This indicates a higher consumer demand during hotter periods.</t>
    </r>
  </si>
  <si>
    <t>.</t>
  </si>
  <si>
    <t>There’s a moderately strong negative correlation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</si>
  <si>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as price increases, sales volume tends to decrease </t>
    </r>
  </si>
  <si>
    <r>
      <t xml:space="preserve"> </t>
    </r>
    <r>
      <rPr>
        <b/>
        <sz val="11"/>
        <color theme="1"/>
        <rFont val="Calibri"/>
        <family val="2"/>
        <scheme val="minor"/>
      </rPr>
      <t>this shows price sensitivity among customers.</t>
    </r>
  </si>
  <si>
    <t>There’s a mild positive correlation, suggesting that promotions slightly help boost sales,</t>
  </si>
  <si>
    <r>
      <rPr>
        <b/>
        <sz val="11"/>
        <color theme="1"/>
        <rFont val="Calibri"/>
        <family val="2"/>
        <scheme val="minor"/>
      </rPr>
      <t>but the effect is not strong. Promotions might be more effective when combined with other media efforts</t>
    </r>
    <r>
      <rPr>
        <sz val="11"/>
        <color theme="1"/>
        <rFont val="Calibri"/>
        <family val="2"/>
        <scheme val="minor"/>
      </rPr>
      <t>.</t>
    </r>
  </si>
  <si>
    <t>(outdoors Ads have the strogest positive influence on Sales)</t>
  </si>
  <si>
    <t>(moderate +ve realationships)</t>
  </si>
  <si>
    <t>(digital ads have week effect ,possibly  needing better targeting or more investment)</t>
  </si>
  <si>
    <t>After removing the effect of TV, Instore, Outdoor, and Digital ads, the link between</t>
  </si>
  <si>
    <t>Promotions and Sales is still slightly positive.</t>
  </si>
  <si>
    <t>This means Promotions alone have a small impact on sales, but not a strong one.</t>
  </si>
  <si>
    <t>So, Promotions may work better when combined with advertising rather than being used alone.</t>
  </si>
  <si>
    <t>Which Competitor and Their Media Affect Our Sales the Most?</t>
  </si>
  <si>
    <t>Comp1OOH (Outdoor ads) shows the strongest negative impact on our sales (-0.34).</t>
  </si>
  <si>
    <t>This means when Competitor 1 increases outdoor advertising, our sales drop the most.</t>
  </si>
  <si>
    <t>Comp1TV also negatively affects our sales, but not as strongly as OOH</t>
  </si>
  <si>
    <t>To account for both carryover and saturation effects in TV advertising, we applied the following Adstock formula:</t>
  </si>
  <si>
    <t>​</t>
  </si>
  <si>
    <t>A(t)    =   L*A(t-1)+g(t)^n/(g(t)^n+K^n)</t>
  </si>
  <si>
    <t xml:space="preserve">L      :  Carryover </t>
  </si>
  <si>
    <t>n      :  Control curve shape</t>
  </si>
  <si>
    <t xml:space="preserve">k      :  Saturation </t>
  </si>
  <si>
    <t>g(t)  :  TVGRP at time t</t>
  </si>
  <si>
    <t>A(t)  :  Adstock at time t</t>
  </si>
  <si>
    <t>K Value</t>
  </si>
  <si>
    <t>Cor b/w sales</t>
  </si>
  <si>
    <t>(best fit)</t>
  </si>
  <si>
    <t>Conclusion:</t>
  </si>
  <si>
    <t>Yes, there is a clear positive trend in soda sales over the observed period.</t>
  </si>
  <si>
    <t>The R² value is 0.3608, which means that around 36% of the variation in soda sales is explained by time alone — suggesting a moderate upward trend.</t>
  </si>
  <si>
    <r>
      <t>The linear regression equation is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Arial Unicode MS"/>
      </rPr>
      <t>y = 1.8368x - 67814</t>
    </r>
    <r>
      <rPr>
        <sz val="11"/>
        <color theme="1"/>
        <rFont val="Calibri"/>
        <family val="2"/>
        <scheme val="minor"/>
      </rPr>
      <t>, indicating a positive slope, meaning sales have increased over time.</t>
    </r>
  </si>
  <si>
    <r>
      <t xml:space="preserve">The trendline in the chart shows a gradual upward trend in soda sales from </t>
    </r>
    <r>
      <rPr>
        <b/>
        <sz val="11"/>
        <color theme="1"/>
        <rFont val="Calibri"/>
        <family val="2"/>
        <scheme val="minor"/>
      </rPr>
      <t>January 2012 to September 2015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</si>
</sst>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theme="1"/>
      <name val="Arial Unicode M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14" fillId="0" borderId="0" xfId="0" applyFont="1"/>
    <xf numFmtId="2" fontId="0" fillId="33" borderId="10" xfId="0" applyNumberFormat="1" applyFill="1" applyBorder="1"/>
    <xf numFmtId="2" fontId="0" fillId="0" borderId="10" xfId="0" applyNumberFormat="1" applyBorder="1"/>
    <xf numFmtId="14" fontId="0" fillId="0" borderId="10" xfId="0" applyNumberFormat="1" applyBorder="1"/>
    <xf numFmtId="14" fontId="0" fillId="33" borderId="10" xfId="0" applyNumberFormat="1" applyFill="1" applyBorder="1"/>
    <xf numFmtId="14" fontId="13" fillId="34" borderId="0" xfId="0" applyNumberFormat="1" applyFont="1" applyFill="1"/>
    <xf numFmtId="0" fontId="13" fillId="34" borderId="0" xfId="0" applyFont="1" applyFill="1"/>
    <xf numFmtId="0" fontId="0" fillId="35" borderId="0" xfId="0" applyFill="1"/>
    <xf numFmtId="0" fontId="18" fillId="0" borderId="12" xfId="0" applyFont="1" applyBorder="1" applyAlignment="1">
      <alignment horizontal="centerContinuous"/>
    </xf>
    <xf numFmtId="14" fontId="0" fillId="36" borderId="0" xfId="0" applyNumberFormat="1" applyFill="1"/>
    <xf numFmtId="2" fontId="0" fillId="36" borderId="0" xfId="0" applyNumberFormat="1" applyFill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9" fillId="0" borderId="0" xfId="0" applyFont="1"/>
    <xf numFmtId="0" fontId="0" fillId="35" borderId="0" xfId="0" applyFill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Trend Seen By Soda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47431167418302"/>
          <c:y val="0.18332756970490832"/>
          <c:w val="0.81704422299864754"/>
          <c:h val="0.48670829381870023"/>
        </c:manualLayout>
      </c:layout>
      <c:lineChart>
        <c:grouping val="standard"/>
        <c:varyColors val="0"/>
        <c:ser>
          <c:idx val="0"/>
          <c:order val="0"/>
          <c:tx>
            <c:strRef>
              <c:f>'Sosa Sales Data'!$C$1</c:f>
              <c:strCache>
                <c:ptCount val="1"/>
                <c:pt idx="0">
                  <c:v>SalesVol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059864391951008"/>
                  <c:y val="-0.113823636628754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'Sosa Sales Data'!$A$2:$A$62</c:f>
              <c:numCache>
                <c:formatCode>m/d/yyyy</c:formatCode>
                <c:ptCount val="61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</c:numCache>
            </c:numRef>
          </c:cat>
          <c:val>
            <c:numRef>
              <c:f>'Sosa Sales Data'!$C$2:$C$62</c:f>
              <c:numCache>
                <c:formatCode>0.00</c:formatCode>
                <c:ptCount val="61"/>
                <c:pt idx="0">
                  <c:v>6861</c:v>
                </c:pt>
                <c:pt idx="1">
                  <c:v>6196</c:v>
                </c:pt>
                <c:pt idx="2">
                  <c:v>7519</c:v>
                </c:pt>
                <c:pt idx="3">
                  <c:v>8498</c:v>
                </c:pt>
                <c:pt idx="4">
                  <c:v>8721</c:v>
                </c:pt>
                <c:pt idx="5">
                  <c:v>6764</c:v>
                </c:pt>
                <c:pt idx="6">
                  <c:v>6538</c:v>
                </c:pt>
                <c:pt idx="7">
                  <c:v>6808</c:v>
                </c:pt>
                <c:pt idx="8">
                  <c:v>6292</c:v>
                </c:pt>
                <c:pt idx="9">
                  <c:v>6973</c:v>
                </c:pt>
                <c:pt idx="10">
                  <c:v>8132</c:v>
                </c:pt>
                <c:pt idx="11">
                  <c:v>8857</c:v>
                </c:pt>
                <c:pt idx="12">
                  <c:v>8939</c:v>
                </c:pt>
                <c:pt idx="13">
                  <c:v>7863</c:v>
                </c:pt>
                <c:pt idx="14">
                  <c:v>9506</c:v>
                </c:pt>
                <c:pt idx="15">
                  <c:v>10338</c:v>
                </c:pt>
                <c:pt idx="16">
                  <c:v>10094</c:v>
                </c:pt>
                <c:pt idx="17">
                  <c:v>8523</c:v>
                </c:pt>
                <c:pt idx="18">
                  <c:v>8283</c:v>
                </c:pt>
                <c:pt idx="19">
                  <c:v>8210</c:v>
                </c:pt>
                <c:pt idx="20">
                  <c:v>7656</c:v>
                </c:pt>
                <c:pt idx="21">
                  <c:v>8167</c:v>
                </c:pt>
                <c:pt idx="22">
                  <c:v>8326</c:v>
                </c:pt>
                <c:pt idx="23">
                  <c:v>8275</c:v>
                </c:pt>
                <c:pt idx="24">
                  <c:v>8025</c:v>
                </c:pt>
                <c:pt idx="25">
                  <c:v>7350</c:v>
                </c:pt>
                <c:pt idx="26">
                  <c:v>9306</c:v>
                </c:pt>
                <c:pt idx="27">
                  <c:v>10390</c:v>
                </c:pt>
                <c:pt idx="28">
                  <c:v>10455</c:v>
                </c:pt>
                <c:pt idx="29">
                  <c:v>9240</c:v>
                </c:pt>
                <c:pt idx="30">
                  <c:v>8688</c:v>
                </c:pt>
                <c:pt idx="31">
                  <c:v>8677</c:v>
                </c:pt>
                <c:pt idx="32">
                  <c:v>8270</c:v>
                </c:pt>
                <c:pt idx="33">
                  <c:v>8599</c:v>
                </c:pt>
                <c:pt idx="34">
                  <c:v>8428</c:v>
                </c:pt>
                <c:pt idx="35">
                  <c:v>9133</c:v>
                </c:pt>
                <c:pt idx="36">
                  <c:v>8655</c:v>
                </c:pt>
                <c:pt idx="37">
                  <c:v>7713</c:v>
                </c:pt>
                <c:pt idx="38">
                  <c:v>10099</c:v>
                </c:pt>
                <c:pt idx="39">
                  <c:v>10914</c:v>
                </c:pt>
                <c:pt idx="40">
                  <c:v>11132</c:v>
                </c:pt>
                <c:pt idx="41">
                  <c:v>10187</c:v>
                </c:pt>
                <c:pt idx="42">
                  <c:v>9542</c:v>
                </c:pt>
                <c:pt idx="43">
                  <c:v>9100</c:v>
                </c:pt>
                <c:pt idx="44">
                  <c:v>8883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C-4EA7-9B9F-FFC85AC62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618783"/>
        <c:axId val="1819621663"/>
      </c:lineChart>
      <c:dateAx>
        <c:axId val="181961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Month-Date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621663"/>
        <c:crosses val="autoZero"/>
        <c:auto val="0"/>
        <c:lblOffset val="100"/>
        <c:baseTimeUnit val="days"/>
        <c:majorUnit val="2"/>
        <c:majorTimeUnit val="months"/>
        <c:minorUnit val="1"/>
        <c:minorTimeUnit val="days"/>
      </c:dateAx>
      <c:valAx>
        <c:axId val="181962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Soda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61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541020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F8F60-C647-47DA-84A0-721D67662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 Kumar" refreshedDate="45819.74117685185" createdVersion="8" refreshedVersion="8" minRefreshableVersion="3" recordCount="45" xr:uid="{520BC093-9A3A-4C65-B03C-8776F1A0576C}">
  <cacheSource type="worksheet">
    <worksheetSource name="Table3"/>
  </cacheSource>
  <cacheFields count="16">
    <cacheField name="Date" numFmtId="14">
      <sharedItems containsSemiMixedTypes="0" containsNonDate="0" containsDate="1" containsString="0" minDate="2012-01-01T00:00:00" maxDate="2015-09-02T00:00:00" count="45"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</sharedItems>
      <fieldGroup par="15"/>
    </cacheField>
    <cacheField name="Month" numFmtId="14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SalesVol" numFmtId="2">
      <sharedItems containsSemiMixedTypes="0" containsString="0" containsNumber="1" containsInteger="1" minValue="6196" maxValue="11132"/>
    </cacheField>
    <cacheField name="TVGrP" numFmtId="2">
      <sharedItems containsSemiMixedTypes="0" containsString="0" containsNumber="1" minValue="252.21632667250338" maxValue="1620.4487480213188"/>
    </cacheField>
    <cacheField name="InstoreAds" numFmtId="2">
      <sharedItems containsSemiMixedTypes="0" containsString="0" containsNumber="1" containsInteger="1" minValue="0" maxValue="4699238"/>
    </cacheField>
    <cacheField name="OutdoorAds" numFmtId="2">
      <sharedItems containsSemiMixedTypes="0" containsString="0" containsNumber="1" minValue="391876" maxValue="376010881"/>
    </cacheField>
    <cacheField name="Promotion" numFmtId="2">
      <sharedItems containsSemiMixedTypes="0" containsString="0" containsNumber="1" containsInteger="1" minValue="0" maxValue="20145571"/>
    </cacheField>
    <cacheField name="DigitalAds" numFmtId="2">
      <sharedItems containsSemiMixedTypes="0" containsString="0" containsNumber="1" containsInteger="1" minValue="0" maxValue="4524"/>
    </cacheField>
    <cacheField name="Price" numFmtId="2">
      <sharedItems containsSemiMixedTypes="0" containsString="0" containsNumber="1" containsInteger="1" minValue="149" maxValue="156"/>
    </cacheField>
    <cacheField name="Comp1TV" numFmtId="2">
      <sharedItems containsSemiMixedTypes="0" containsString="0" containsNumber="1" containsInteger="1" minValue="0" maxValue="22"/>
    </cacheField>
    <cacheField name="Comp1NPapers" numFmtId="2">
      <sharedItems containsSemiMixedTypes="0" containsString="0" containsNumber="1" containsInteger="1" minValue="0" maxValue="18528000"/>
    </cacheField>
    <cacheField name="Comp1OOH" numFmtId="2">
      <sharedItems containsSemiMixedTypes="0" containsString="0" containsNumber="1" containsInteger="1" minValue="0" maxValue="1"/>
    </cacheField>
    <cacheField name="Comp2NP" numFmtId="2">
      <sharedItems containsSemiMixedTypes="0" containsString="0" containsNumber="1" containsInteger="1" minValue="0" maxValue="38508000"/>
    </cacheField>
    <cacheField name="Months (Date)" numFmtId="0" databaseField="0">
      <fieldGroup base="0">
        <rangePr groupBy="months" startDate="2012-01-01T00:00:00" endDate="2015-09-02T00:00:00"/>
        <groupItems count="14">
          <s v="&lt;01-01-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15"/>
        </groupItems>
      </fieldGroup>
    </cacheField>
    <cacheField name="Quarters (Date)" numFmtId="0" databaseField="0">
      <fieldGroup base="0">
        <rangePr groupBy="quarters" startDate="2012-01-01T00:00:00" endDate="2015-09-02T00:00:00"/>
        <groupItems count="6">
          <s v="&lt;01-01-2012"/>
          <s v="Qtr1"/>
          <s v="Qtr2"/>
          <s v="Qtr3"/>
          <s v="Qtr4"/>
          <s v="&gt;02-09-2015"/>
        </groupItems>
      </fieldGroup>
    </cacheField>
    <cacheField name="Years (Date)" numFmtId="0" databaseField="0">
      <fieldGroup base="0">
        <rangePr groupBy="years" startDate="2012-01-01T00:00:00" endDate="2015-09-02T00:00:00"/>
        <groupItems count="6">
          <s v="&lt;01-01-2012"/>
          <s v="2012"/>
          <s v="2013"/>
          <s v="2014"/>
          <s v="2015"/>
          <s v="&gt;02-09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x v="0"/>
    <n v="6861"/>
    <n v="252.21632667250338"/>
    <n v="0"/>
    <n v="391876"/>
    <n v="0"/>
    <n v="0"/>
    <n v="150"/>
    <n v="8"/>
    <n v="0"/>
    <n v="0"/>
    <n v="0"/>
  </r>
  <r>
    <x v="1"/>
    <x v="1"/>
    <n v="6196"/>
    <n v="689.04142864396499"/>
    <n v="0"/>
    <n v="391876"/>
    <n v="0"/>
    <n v="917"/>
    <n v="153"/>
    <n v="12"/>
    <n v="0"/>
    <n v="0"/>
    <n v="0"/>
  </r>
  <r>
    <x v="2"/>
    <x v="2"/>
    <n v="7519"/>
    <n v="798.01690564132048"/>
    <n v="309960"/>
    <n v="6317682.25"/>
    <n v="0"/>
    <n v="1191"/>
    <n v="152"/>
    <n v="17"/>
    <n v="6636000"/>
    <n v="0"/>
    <n v="13272000"/>
  </r>
  <r>
    <x v="3"/>
    <x v="3"/>
    <n v="8498"/>
    <n v="922.7139525189458"/>
    <n v="309960"/>
    <n v="6292572.25"/>
    <n v="34853"/>
    <n v="1597"/>
    <n v="149"/>
    <n v="17"/>
    <n v="0"/>
    <n v="0"/>
    <n v="6636000"/>
  </r>
  <r>
    <x v="4"/>
    <x v="4"/>
    <n v="8721"/>
    <n v="445.66510543303235"/>
    <n v="309960"/>
    <n v="6290064"/>
    <n v="198664"/>
    <n v="1853"/>
    <n v="150"/>
    <n v="17"/>
    <n v="0"/>
    <n v="0"/>
    <n v="6636000"/>
  </r>
  <r>
    <x v="5"/>
    <x v="5"/>
    <n v="6764"/>
    <n v="310.34669068936762"/>
    <n v="0"/>
    <n v="842724"/>
    <n v="0"/>
    <n v="1904"/>
    <n v="152"/>
    <n v="21"/>
    <n v="0"/>
    <n v="1"/>
    <n v="0"/>
  </r>
  <r>
    <x v="6"/>
    <x v="6"/>
    <n v="6538"/>
    <n v="658.8007373459028"/>
    <n v="309960"/>
    <n v="8608356"/>
    <n v="76327"/>
    <n v="1919"/>
    <n v="155"/>
    <n v="21"/>
    <n v="0"/>
    <n v="1"/>
    <n v="6836000"/>
  </r>
  <r>
    <x v="7"/>
    <x v="7"/>
    <n v="6808"/>
    <n v="614.21245932788941"/>
    <n v="309960"/>
    <n v="9821956"/>
    <n v="973811"/>
    <n v="2266"/>
    <n v="153"/>
    <n v="20"/>
    <n v="0"/>
    <n v="0"/>
    <n v="0"/>
  </r>
  <r>
    <x v="8"/>
    <x v="8"/>
    <n v="6292"/>
    <n v="388.93428086932994"/>
    <n v="0"/>
    <n v="9815689"/>
    <n v="1032480"/>
    <n v="2370"/>
    <n v="153"/>
    <n v="19"/>
    <n v="0"/>
    <n v="0"/>
    <n v="0"/>
  </r>
  <r>
    <x v="9"/>
    <x v="9"/>
    <n v="6973"/>
    <n v="950.53061939867041"/>
    <n v="0"/>
    <n v="10055241"/>
    <n v="3288544"/>
    <n v="2401"/>
    <n v="154"/>
    <n v="20"/>
    <n v="14536000"/>
    <n v="0"/>
    <n v="13288000"/>
  </r>
  <r>
    <x v="10"/>
    <x v="10"/>
    <n v="8132"/>
    <n v="972.9614957294616"/>
    <n v="336960"/>
    <n v="11444689"/>
    <n v="18087951"/>
    <n v="2472"/>
    <n v="153"/>
    <n v="22"/>
    <n v="0"/>
    <n v="0"/>
    <n v="38508000"/>
  </r>
  <r>
    <x v="11"/>
    <x v="11"/>
    <n v="8857"/>
    <n v="1070.018608023101"/>
    <n v="3432317"/>
    <n v="7789681"/>
    <n v="10646798"/>
    <n v="2574"/>
    <n v="151"/>
    <n v="12"/>
    <n v="0"/>
    <n v="0"/>
    <n v="15825000"/>
  </r>
  <r>
    <x v="12"/>
    <x v="0"/>
    <n v="8939"/>
    <n v="1620.4487480213188"/>
    <n v="3412067"/>
    <n v="11404129"/>
    <n v="2776414"/>
    <n v="2669"/>
    <n v="154"/>
    <n v="5"/>
    <n v="0"/>
    <n v="0"/>
    <n v="0"/>
  </r>
  <r>
    <x v="13"/>
    <x v="1"/>
    <n v="7863"/>
    <n v="495.43507550150218"/>
    <n v="3412067"/>
    <n v="11400752.25"/>
    <n v="0"/>
    <n v="2461"/>
    <n v="154"/>
    <n v="11"/>
    <n v="0"/>
    <n v="0"/>
    <n v="1000"/>
  </r>
  <r>
    <x v="14"/>
    <x v="2"/>
    <n v="9506"/>
    <n v="1296.654317371904"/>
    <n v="2912067"/>
    <n v="12425625"/>
    <n v="4900000"/>
    <n v="2159"/>
    <n v="153"/>
    <n v="18"/>
    <n v="0"/>
    <n v="0"/>
    <n v="6840000"/>
  </r>
  <r>
    <x v="15"/>
    <x v="3"/>
    <n v="10338"/>
    <n v="648.81143862317333"/>
    <n v="2912067"/>
    <n v="16662724"/>
    <n v="5715857"/>
    <n v="2599"/>
    <n v="151"/>
    <n v="18"/>
    <n v="0"/>
    <n v="0"/>
    <n v="0"/>
  </r>
  <r>
    <x v="16"/>
    <x v="4"/>
    <n v="10094"/>
    <n v="643.83399474514692"/>
    <n v="412067"/>
    <n v="12425625"/>
    <n v="20145571"/>
    <n v="2820"/>
    <n v="152"/>
    <n v="17"/>
    <n v="0"/>
    <n v="0"/>
    <n v="0"/>
  </r>
  <r>
    <x v="17"/>
    <x v="5"/>
    <n v="8523"/>
    <n v="694.1209704282229"/>
    <n v="412067"/>
    <n v="7043716"/>
    <n v="0"/>
    <n v="2597"/>
    <n v="154"/>
    <n v="7"/>
    <n v="0"/>
    <n v="0"/>
    <n v="28600000"/>
  </r>
  <r>
    <x v="18"/>
    <x v="6"/>
    <n v="8283"/>
    <n v="570.57501588428511"/>
    <n v="412067"/>
    <n v="5953600"/>
    <n v="2801332"/>
    <n v="2530"/>
    <n v="155"/>
    <n v="3"/>
    <n v="0"/>
    <n v="0"/>
    <n v="28350000"/>
  </r>
  <r>
    <x v="19"/>
    <x v="7"/>
    <n v="8210"/>
    <n v="463.58008429952673"/>
    <n v="412067"/>
    <n v="5953600"/>
    <n v="3517289"/>
    <n v="2419"/>
    <n v="156"/>
    <n v="1"/>
    <n v="0"/>
    <n v="0"/>
    <n v="6840000"/>
  </r>
  <r>
    <x v="20"/>
    <x v="8"/>
    <n v="7656"/>
    <n v="406.14236140169919"/>
    <n v="412067"/>
    <n v="5953600"/>
    <n v="0"/>
    <n v="1857"/>
    <n v="156"/>
    <n v="6"/>
    <n v="0"/>
    <n v="0"/>
    <n v="6840000"/>
  </r>
  <r>
    <x v="21"/>
    <x v="9"/>
    <n v="8167"/>
    <n v="740.33591247497293"/>
    <n v="2912067"/>
    <n v="8755681"/>
    <n v="2972895"/>
    <n v="1956"/>
    <n v="156"/>
    <n v="13"/>
    <n v="0"/>
    <n v="0"/>
    <n v="0"/>
  </r>
  <r>
    <x v="22"/>
    <x v="10"/>
    <n v="8326"/>
    <n v="481.70522764985424"/>
    <n v="2912067"/>
    <n v="8564402.25"/>
    <n v="2889982"/>
    <n v="2398"/>
    <n v="155"/>
    <n v="15"/>
    <n v="0"/>
    <n v="0"/>
    <n v="0"/>
  </r>
  <r>
    <x v="23"/>
    <x v="11"/>
    <n v="8275"/>
    <n v="532.60736766391972"/>
    <n v="412067"/>
    <n v="10640644"/>
    <n v="0"/>
    <n v="1542"/>
    <n v="155"/>
    <n v="16"/>
    <n v="0"/>
    <n v="0"/>
    <n v="10880000"/>
  </r>
  <r>
    <x v="24"/>
    <x v="0"/>
    <n v="8025"/>
    <n v="556.24535010357852"/>
    <n v="0"/>
    <n v="11292960.25"/>
    <n v="0"/>
    <n v="1548"/>
    <n v="154"/>
    <n v="6"/>
    <n v="0"/>
    <n v="0"/>
    <n v="0"/>
  </r>
  <r>
    <x v="25"/>
    <x v="1"/>
    <n v="7350"/>
    <n v="830.02078631116046"/>
    <n v="0"/>
    <n v="14058750.25"/>
    <n v="0"/>
    <n v="2039"/>
    <n v="156"/>
    <n v="13"/>
    <n v="0"/>
    <n v="0"/>
    <n v="0"/>
  </r>
  <r>
    <x v="26"/>
    <x v="2"/>
    <n v="9306"/>
    <n v="1087.4312469532304"/>
    <n v="0"/>
    <n v="91968100"/>
    <n v="0"/>
    <n v="2569"/>
    <n v="154"/>
    <n v="16"/>
    <n v="201000"/>
    <n v="0"/>
    <n v="0"/>
  </r>
  <r>
    <x v="27"/>
    <x v="3"/>
    <n v="10390"/>
    <n v="1151.9926671345531"/>
    <n v="0"/>
    <n v="17451506.25"/>
    <n v="0"/>
    <n v="2645"/>
    <n v="151"/>
    <n v="16"/>
    <n v="603000"/>
    <n v="0"/>
    <n v="0"/>
  </r>
  <r>
    <x v="28"/>
    <x v="4"/>
    <n v="10455"/>
    <n v="1128.3866856656325"/>
    <n v="0"/>
    <n v="16479540.25"/>
    <n v="0"/>
    <n v="3028"/>
    <n v="151"/>
    <n v="7"/>
    <n v="0"/>
    <n v="0"/>
    <n v="12214000"/>
  </r>
  <r>
    <x v="29"/>
    <x v="5"/>
    <n v="9240"/>
    <n v="1223.6820081173857"/>
    <n v="0"/>
    <n v="16301406.25"/>
    <n v="0"/>
    <n v="3143"/>
    <n v="153"/>
    <n v="3"/>
    <n v="0"/>
    <n v="0"/>
    <n v="0"/>
  </r>
  <r>
    <x v="30"/>
    <x v="6"/>
    <n v="8688"/>
    <n v="1110.7787545931426"/>
    <n v="0"/>
    <n v="12260502.25"/>
    <n v="0"/>
    <n v="2817"/>
    <n v="154"/>
    <n v="1"/>
    <n v="0"/>
    <n v="0"/>
    <n v="0"/>
  </r>
  <r>
    <x v="31"/>
    <x v="7"/>
    <n v="8677"/>
    <n v="570.57501588428511"/>
    <n v="0"/>
    <n v="9803161"/>
    <n v="0"/>
    <n v="2719"/>
    <n v="153"/>
    <n v="0"/>
    <n v="0"/>
    <n v="0"/>
    <n v="6107000"/>
  </r>
  <r>
    <x v="32"/>
    <x v="8"/>
    <n v="8270"/>
    <n v="542.02558784830228"/>
    <n v="0"/>
    <n v="9597604"/>
    <n v="0"/>
    <n v="2494"/>
    <n v="153"/>
    <n v="0"/>
    <n v="6107000"/>
    <n v="0"/>
    <n v="0"/>
  </r>
  <r>
    <x v="33"/>
    <x v="9"/>
    <n v="8599"/>
    <n v="384.66733319663706"/>
    <n v="0"/>
    <n v="6325225"/>
    <n v="0"/>
    <n v="2426"/>
    <n v="153"/>
    <n v="13"/>
    <n v="0"/>
    <n v="0"/>
    <n v="12314000"/>
  </r>
  <r>
    <x v="34"/>
    <x v="10"/>
    <n v="8428"/>
    <n v="995.5485988209773"/>
    <n v="0"/>
    <n v="14428602.25"/>
    <n v="0"/>
    <n v="2252"/>
    <n v="153"/>
    <n v="17"/>
    <n v="6107000"/>
    <n v="0"/>
    <n v="0"/>
  </r>
  <r>
    <x v="35"/>
    <x v="11"/>
    <n v="9133"/>
    <n v="1395.8959099335084"/>
    <n v="0"/>
    <n v="19945156"/>
    <n v="0"/>
    <n v="2200"/>
    <n v="151"/>
    <n v="19"/>
    <n v="12214000"/>
    <n v="0"/>
    <n v="14000"/>
  </r>
  <r>
    <x v="36"/>
    <x v="0"/>
    <n v="8655"/>
    <n v="1358.4233576163178"/>
    <n v="0"/>
    <n v="63274070.25"/>
    <n v="0"/>
    <n v="1615"/>
    <n v="152"/>
    <n v="8"/>
    <n v="0"/>
    <n v="0"/>
    <n v="144000"/>
  </r>
  <r>
    <x v="37"/>
    <x v="1"/>
    <n v="7713"/>
    <n v="1302.7923201431367"/>
    <n v="0"/>
    <n v="92294449"/>
    <n v="0"/>
    <n v="4524"/>
    <n v="154"/>
    <n v="3"/>
    <n v="0"/>
    <n v="0"/>
    <n v="0"/>
  </r>
  <r>
    <x v="38"/>
    <x v="2"/>
    <n v="10099"/>
    <n v="906.143443261107"/>
    <n v="0"/>
    <n v="92294449"/>
    <n v="0"/>
    <n v="4255"/>
    <n v="152"/>
    <n v="13"/>
    <n v="0"/>
    <n v="0"/>
    <n v="144000"/>
  </r>
  <r>
    <x v="39"/>
    <x v="3"/>
    <n v="10914"/>
    <n v="410.4791516178156"/>
    <n v="4699238"/>
    <n v="107298522.25"/>
    <n v="0"/>
    <n v="1984"/>
    <n v="150"/>
    <n v="10"/>
    <n v="0"/>
    <n v="0"/>
    <n v="0"/>
  </r>
  <r>
    <x v="40"/>
    <x v="4"/>
    <n v="11132"/>
    <n v="978.59368162871408"/>
    <n v="3432238"/>
    <n v="353045310.25"/>
    <n v="0"/>
    <n v="595"/>
    <n v="151"/>
    <n v="4"/>
    <n v="0"/>
    <n v="0"/>
    <n v="0"/>
  </r>
  <r>
    <x v="41"/>
    <x v="5"/>
    <n v="10187"/>
    <n v="803.32462370092014"/>
    <n v="500000"/>
    <n v="281685872.25"/>
    <n v="0"/>
    <n v="179"/>
    <n v="150"/>
    <n v="2"/>
    <n v="0"/>
    <n v="0"/>
    <n v="0"/>
  </r>
  <r>
    <x v="42"/>
    <x v="6"/>
    <n v="9542"/>
    <n v="846.16355917552346"/>
    <n v="0"/>
    <n v="102292996"/>
    <n v="3200000"/>
    <n v="761"/>
    <n v="152"/>
    <n v="1"/>
    <n v="0"/>
    <n v="0"/>
    <n v="0"/>
  </r>
  <r>
    <x v="43"/>
    <x v="7"/>
    <n v="9100"/>
    <n v="1035.4476756974566"/>
    <n v="0"/>
    <n v="376010881"/>
    <n v="2771002"/>
    <n v="228"/>
    <n v="153"/>
    <n v="12"/>
    <n v="12352000"/>
    <n v="0"/>
    <n v="8318000"/>
  </r>
  <r>
    <x v="44"/>
    <x v="8"/>
    <n v="8883"/>
    <n v="397.51038519814864"/>
    <n v="0"/>
    <n v="219647220.25"/>
    <n v="0"/>
    <n v="68"/>
    <n v="151"/>
    <n v="19"/>
    <n v="18528000"/>
    <n v="0"/>
    <n v="6238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962C1-4095-401A-BC9C-32C4EF7EFED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6">
    <pivotField numFmtId="14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SalesVol" fld="2" subtotal="average" baseField="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70DFB6-C502-4D25-ABB9-38565FAE8696}" name="Table5" displayName="Table5" ref="A1:N46" totalsRowShown="0" headerRowDxfId="16" dataDxfId="15" tableBorderDxfId="14">
  <autoFilter ref="A1:N46" xr:uid="{7770DFB6-C502-4D25-ABB9-38565FAE8696}"/>
  <tableColumns count="14">
    <tableColumn id="1" xr3:uid="{E373136E-D5F6-44DB-9613-6605B1210B44}" name="Date" dataDxfId="13"/>
    <tableColumn id="17" xr3:uid="{AC2752F6-4187-4BD8-81E1-EA69D3C451E3}" name="Month" dataDxfId="12">
      <calculatedColumnFormula>TEXT(Table5[[#This Row],[Date]],"MMM")</calculatedColumnFormula>
    </tableColumn>
    <tableColumn id="2" xr3:uid="{A5D8CE48-50AF-4217-9E06-3802EC0C6216}" name="SalesVol" dataDxfId="11"/>
    <tableColumn id="3" xr3:uid="{BB42AF65-D65D-4E10-90E9-DC502C3105F6}" name="TVGrP" dataDxfId="10"/>
    <tableColumn id="4" xr3:uid="{B0636CDD-E4F3-4148-80EB-AC87803AD029}" name="InstoreAds" dataDxfId="9"/>
    <tableColumn id="5" xr3:uid="{16955A61-75C9-415B-AAA2-A909DB0210BB}" name="OutdoorAds" dataDxfId="8"/>
    <tableColumn id="13" xr3:uid="{B13BEBF7-60AA-4921-8BBD-B12B31F99559}" name="DigitalAds" dataDxfId="7"/>
    <tableColumn id="6" xr3:uid="{8FE4E379-D471-4BB2-8EB4-651A741EB301}" name="Promotion" dataDxfId="6"/>
    <tableColumn id="8" xr3:uid="{8D50BBE6-7DF8-43C5-80DB-F5CEEC1D407D}" name="Price" dataDxfId="5"/>
    <tableColumn id="9" xr3:uid="{069D6A6C-36F9-45E7-B839-22B37F5C220A}" name="Comp1TV" dataDxfId="4"/>
    <tableColumn id="10" xr3:uid="{535F404A-3270-4EA4-A587-3AA78DC9DCB3}" name="Comp1NPapers" dataDxfId="3"/>
    <tableColumn id="11" xr3:uid="{3E09B2AD-0798-4B6D-BA94-11F3E304F859}" name="Comp1OOH" dataDxfId="2"/>
    <tableColumn id="12" xr3:uid="{6B098325-859B-4AE5-A89E-F988FF1B6ED0}" name="Comp2NP" dataDxfId="1"/>
    <tableColumn id="14" xr3:uid="{B90B282C-638D-4683-B7A3-225F8586D7DB}" name="Adstock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A384D5-6855-4E8A-9872-40D9CEC18FD7}" name="Table6" displayName="Table6" ref="O1:P4" totalsRowShown="0">
  <autoFilter ref="O1:P4" xr:uid="{21A384D5-6855-4E8A-9872-40D9CEC18FD7}"/>
  <tableColumns count="2">
    <tableColumn id="1" xr3:uid="{DB290D5A-CCC3-4117-995E-84D4961A6A8E}" name="Label"/>
    <tableColumn id="2" xr3:uid="{00385C90-B66E-49AD-8D3F-C823C77ABB40}" name="Vali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7441-C2DA-4184-BC6B-019D7F258EB7}">
  <sheetPr>
    <pageSetUpPr autoPageBreaks="0"/>
  </sheetPr>
  <dimension ref="A1:L62"/>
  <sheetViews>
    <sheetView workbookViewId="0">
      <selection activeCell="O12" sqref="O12"/>
    </sheetView>
  </sheetViews>
  <sheetFormatPr defaultRowHeight="14.4"/>
  <cols>
    <col min="1" max="1" width="10.109375" style="2" bestFit="1" customWidth="1"/>
    <col min="2" max="2" width="8.33203125" bestFit="1" customWidth="1"/>
    <col min="3" max="3" width="7.44140625" customWidth="1"/>
    <col min="4" max="4" width="10.33203125" bestFit="1" customWidth="1"/>
    <col min="5" max="5" width="12.5546875" customWidth="1"/>
    <col min="6" max="6" width="11.5546875" bestFit="1" customWidth="1"/>
    <col min="7" max="7" width="10.5546875" bestFit="1" customWidth="1"/>
    <col min="8" max="8" width="6.5546875" bestFit="1" customWidth="1"/>
    <col min="9" max="9" width="8.77734375" bestFit="1" customWidth="1"/>
    <col min="10" max="10" width="13.77734375" bestFit="1" customWidth="1"/>
    <col min="11" max="11" width="10.77734375" bestFit="1" customWidth="1"/>
    <col min="12" max="12" width="11.33203125" bestFit="1" customWidth="1"/>
  </cols>
  <sheetData>
    <row r="1" spans="1:12">
      <c r="A1" s="2" t="s">
        <v>7</v>
      </c>
      <c r="B1" t="s">
        <v>4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5</v>
      </c>
      <c r="J1" t="s">
        <v>1</v>
      </c>
      <c r="K1" t="s">
        <v>2</v>
      </c>
      <c r="L1" t="s">
        <v>3</v>
      </c>
    </row>
    <row r="2" spans="1:12">
      <c r="A2" s="2">
        <v>40909</v>
      </c>
      <c r="B2" s="1">
        <v>6861</v>
      </c>
      <c r="C2" s="1">
        <v>252.21632667250338</v>
      </c>
      <c r="D2" s="1">
        <v>0</v>
      </c>
      <c r="E2" s="1">
        <v>391876</v>
      </c>
      <c r="F2" s="1">
        <v>0</v>
      </c>
      <c r="G2" s="1">
        <v>0</v>
      </c>
      <c r="H2" s="1">
        <v>150</v>
      </c>
      <c r="I2" s="1">
        <v>8</v>
      </c>
      <c r="J2" s="1">
        <v>0</v>
      </c>
      <c r="K2" s="1">
        <v>0</v>
      </c>
      <c r="L2" s="1">
        <v>0</v>
      </c>
    </row>
    <row r="3" spans="1:12">
      <c r="A3" s="2">
        <v>40940</v>
      </c>
      <c r="B3" s="1">
        <v>6196</v>
      </c>
      <c r="C3" s="1">
        <v>689.04142864396499</v>
      </c>
      <c r="D3" s="1">
        <v>0</v>
      </c>
      <c r="E3" s="1">
        <v>391876</v>
      </c>
      <c r="F3" s="1">
        <v>0</v>
      </c>
      <c r="G3" s="1">
        <v>917</v>
      </c>
      <c r="H3" s="1">
        <v>153</v>
      </c>
      <c r="I3" s="1">
        <v>12</v>
      </c>
      <c r="J3" s="1">
        <v>0</v>
      </c>
      <c r="K3" s="1">
        <v>0</v>
      </c>
      <c r="L3" s="1">
        <v>0</v>
      </c>
    </row>
    <row r="4" spans="1:12">
      <c r="A4" s="2">
        <v>40969</v>
      </c>
      <c r="B4" s="1">
        <v>7519</v>
      </c>
      <c r="C4" s="1">
        <v>798.01690564132048</v>
      </c>
      <c r="D4" s="1">
        <v>309960</v>
      </c>
      <c r="E4" s="1">
        <v>6317682.25</v>
      </c>
      <c r="F4" s="1">
        <v>0</v>
      </c>
      <c r="G4" s="1">
        <v>1191</v>
      </c>
      <c r="H4" s="1">
        <v>152</v>
      </c>
      <c r="I4" s="1">
        <v>17</v>
      </c>
      <c r="J4" s="1">
        <v>6636000</v>
      </c>
      <c r="K4" s="1">
        <v>0</v>
      </c>
      <c r="L4" s="1">
        <v>13272000</v>
      </c>
    </row>
    <row r="5" spans="1:12">
      <c r="A5" s="2">
        <v>41000</v>
      </c>
      <c r="B5" s="1">
        <v>8498</v>
      </c>
      <c r="C5" s="1">
        <v>922.7139525189458</v>
      </c>
      <c r="D5" s="1">
        <v>309960</v>
      </c>
      <c r="E5" s="1">
        <v>6292572.25</v>
      </c>
      <c r="F5" s="1">
        <v>34853</v>
      </c>
      <c r="G5" s="1">
        <v>1597</v>
      </c>
      <c r="H5" s="1">
        <v>149</v>
      </c>
      <c r="I5" s="1">
        <v>17</v>
      </c>
      <c r="J5" s="1">
        <v>0</v>
      </c>
      <c r="K5" s="1">
        <v>0</v>
      </c>
      <c r="L5" s="1">
        <v>6636000</v>
      </c>
    </row>
    <row r="6" spans="1:12">
      <c r="A6" s="2">
        <v>41030</v>
      </c>
      <c r="B6" s="1">
        <v>8721</v>
      </c>
      <c r="C6" s="1">
        <v>445.66510543303235</v>
      </c>
      <c r="D6" s="1">
        <v>309960</v>
      </c>
      <c r="E6" s="1">
        <v>6290064</v>
      </c>
      <c r="F6" s="1">
        <v>198664</v>
      </c>
      <c r="G6" s="1">
        <v>1853</v>
      </c>
      <c r="H6" s="1">
        <v>150</v>
      </c>
      <c r="I6" s="1">
        <v>17</v>
      </c>
      <c r="J6" s="1">
        <v>0</v>
      </c>
      <c r="K6" s="1">
        <v>0</v>
      </c>
      <c r="L6" s="1">
        <v>6636000</v>
      </c>
    </row>
    <row r="7" spans="1:12">
      <c r="A7" s="2">
        <v>41061</v>
      </c>
      <c r="B7" s="1">
        <v>6764</v>
      </c>
      <c r="C7" s="1">
        <v>310.34669068936762</v>
      </c>
      <c r="D7" s="1">
        <v>0</v>
      </c>
      <c r="E7" s="1">
        <v>842724</v>
      </c>
      <c r="F7" s="1">
        <v>0</v>
      </c>
      <c r="G7" s="1">
        <v>1904</v>
      </c>
      <c r="H7" s="1">
        <v>152</v>
      </c>
      <c r="I7" s="1">
        <v>21</v>
      </c>
      <c r="J7" s="1">
        <v>0</v>
      </c>
      <c r="K7" s="1">
        <v>1</v>
      </c>
      <c r="L7" s="1">
        <v>0</v>
      </c>
    </row>
    <row r="8" spans="1:12">
      <c r="A8" s="2">
        <v>41091</v>
      </c>
      <c r="B8" s="1">
        <v>6538</v>
      </c>
      <c r="C8" s="1">
        <v>658.8007373459028</v>
      </c>
      <c r="D8" s="1">
        <v>309960</v>
      </c>
      <c r="E8" s="1">
        <v>8608356</v>
      </c>
      <c r="F8" s="1">
        <v>76327</v>
      </c>
      <c r="G8" s="1">
        <v>1919</v>
      </c>
      <c r="H8" s="1">
        <v>155</v>
      </c>
      <c r="I8" s="1">
        <v>21</v>
      </c>
      <c r="J8" s="1">
        <v>0</v>
      </c>
      <c r="K8" s="1">
        <v>1</v>
      </c>
      <c r="L8" s="1">
        <v>6836000</v>
      </c>
    </row>
    <row r="9" spans="1:12">
      <c r="A9" s="2">
        <v>41122</v>
      </c>
      <c r="B9" s="1">
        <v>6808</v>
      </c>
      <c r="C9" s="1">
        <v>614.21245932788941</v>
      </c>
      <c r="D9" s="1">
        <v>309960</v>
      </c>
      <c r="E9" s="1">
        <v>9821956</v>
      </c>
      <c r="F9" s="1">
        <v>973811</v>
      </c>
      <c r="G9" s="1">
        <v>2266</v>
      </c>
      <c r="H9" s="1">
        <v>153</v>
      </c>
      <c r="I9" s="1">
        <v>20</v>
      </c>
      <c r="J9" s="1">
        <v>0</v>
      </c>
      <c r="K9" s="1">
        <v>0</v>
      </c>
      <c r="L9" s="1">
        <v>0</v>
      </c>
    </row>
    <row r="10" spans="1:12">
      <c r="A10" s="2">
        <v>41153</v>
      </c>
      <c r="B10" s="1">
        <v>6292</v>
      </c>
      <c r="C10" s="1">
        <v>388.93428086932994</v>
      </c>
      <c r="D10" s="1">
        <v>0</v>
      </c>
      <c r="E10" s="1">
        <v>9815689</v>
      </c>
      <c r="F10" s="1">
        <v>1032480</v>
      </c>
      <c r="G10" s="1">
        <v>2370</v>
      </c>
      <c r="H10" s="1">
        <v>153</v>
      </c>
      <c r="I10" s="1">
        <v>19</v>
      </c>
      <c r="J10" s="1">
        <v>0</v>
      </c>
      <c r="K10" s="1">
        <v>0</v>
      </c>
      <c r="L10" s="1">
        <v>0</v>
      </c>
    </row>
    <row r="11" spans="1:12">
      <c r="A11" s="2">
        <v>41183</v>
      </c>
      <c r="B11" s="1">
        <v>6973</v>
      </c>
      <c r="C11" s="1">
        <v>950.53061939867041</v>
      </c>
      <c r="D11" s="1">
        <v>0</v>
      </c>
      <c r="E11" s="1">
        <v>10055241</v>
      </c>
      <c r="F11" s="1">
        <v>3288544</v>
      </c>
      <c r="G11" s="1">
        <v>2401</v>
      </c>
      <c r="H11" s="1">
        <v>154</v>
      </c>
      <c r="I11" s="1">
        <v>20</v>
      </c>
      <c r="J11" s="1">
        <v>14536000</v>
      </c>
      <c r="K11" s="1">
        <v>0</v>
      </c>
      <c r="L11" s="1">
        <v>13288000</v>
      </c>
    </row>
    <row r="12" spans="1:12">
      <c r="A12" s="2">
        <v>41214</v>
      </c>
      <c r="B12" s="1">
        <v>8132</v>
      </c>
      <c r="C12" s="1">
        <v>972.9614957294616</v>
      </c>
      <c r="D12" s="1">
        <v>336960</v>
      </c>
      <c r="E12" s="1">
        <v>11444689</v>
      </c>
      <c r="F12" s="1">
        <v>18087951</v>
      </c>
      <c r="G12" s="1">
        <v>2472</v>
      </c>
      <c r="H12" s="1">
        <v>153</v>
      </c>
      <c r="I12" s="1">
        <v>22</v>
      </c>
      <c r="J12" s="1">
        <v>0</v>
      </c>
      <c r="K12" s="1">
        <v>0</v>
      </c>
      <c r="L12" s="1">
        <v>38508000</v>
      </c>
    </row>
    <row r="13" spans="1:12">
      <c r="A13" s="2">
        <v>41244</v>
      </c>
      <c r="B13" s="1">
        <v>8857</v>
      </c>
      <c r="C13" s="1">
        <v>1070.018608023101</v>
      </c>
      <c r="D13" s="1">
        <v>3432317</v>
      </c>
      <c r="E13" s="1">
        <v>7789681</v>
      </c>
      <c r="F13" s="1">
        <v>10646798</v>
      </c>
      <c r="G13" s="1">
        <v>2574</v>
      </c>
      <c r="H13" s="1">
        <v>151</v>
      </c>
      <c r="I13" s="1">
        <v>12</v>
      </c>
      <c r="J13" s="1">
        <v>0</v>
      </c>
      <c r="K13" s="1">
        <v>0</v>
      </c>
      <c r="L13" s="1">
        <v>15825000</v>
      </c>
    </row>
    <row r="14" spans="1:12">
      <c r="A14" s="2">
        <v>41275</v>
      </c>
      <c r="B14" s="1">
        <v>8939</v>
      </c>
      <c r="C14" s="1">
        <v>1620.4487480213188</v>
      </c>
      <c r="D14" s="1">
        <v>3412067</v>
      </c>
      <c r="E14" s="1">
        <v>11404129</v>
      </c>
      <c r="F14" s="1">
        <v>2776414</v>
      </c>
      <c r="G14" s="1">
        <v>2669</v>
      </c>
      <c r="H14" s="1">
        <v>154</v>
      </c>
      <c r="I14" s="1">
        <v>5</v>
      </c>
      <c r="J14" s="1">
        <v>0</v>
      </c>
      <c r="K14" s="1">
        <v>0</v>
      </c>
      <c r="L14" s="1">
        <v>0</v>
      </c>
    </row>
    <row r="15" spans="1:12">
      <c r="A15" s="2">
        <v>41306</v>
      </c>
      <c r="B15" s="1">
        <v>7863</v>
      </c>
      <c r="C15" s="1">
        <v>495.43507550150218</v>
      </c>
      <c r="D15" s="1">
        <v>3412067</v>
      </c>
      <c r="E15" s="1">
        <v>11400752.25</v>
      </c>
      <c r="F15" s="1">
        <v>0</v>
      </c>
      <c r="G15" s="1">
        <v>2461</v>
      </c>
      <c r="H15" s="1">
        <v>154</v>
      </c>
      <c r="I15" s="1">
        <v>11</v>
      </c>
      <c r="J15" s="1">
        <v>0</v>
      </c>
      <c r="K15" s="1">
        <v>0</v>
      </c>
      <c r="L15" s="1">
        <v>1000</v>
      </c>
    </row>
    <row r="16" spans="1:12">
      <c r="A16" s="2">
        <v>41334</v>
      </c>
      <c r="B16" s="1">
        <v>9506</v>
      </c>
      <c r="C16" s="1">
        <v>1296.654317371904</v>
      </c>
      <c r="D16" s="1">
        <v>2912067</v>
      </c>
      <c r="E16" s="1">
        <v>12425625</v>
      </c>
      <c r="F16" s="1">
        <v>4900000</v>
      </c>
      <c r="G16" s="1">
        <v>2159</v>
      </c>
      <c r="H16" s="1">
        <v>153</v>
      </c>
      <c r="I16" s="1">
        <v>18</v>
      </c>
      <c r="J16" s="1">
        <v>0</v>
      </c>
      <c r="K16" s="1">
        <v>0</v>
      </c>
      <c r="L16" s="1">
        <v>6840000</v>
      </c>
    </row>
    <row r="17" spans="1:12">
      <c r="A17" s="2">
        <v>41365</v>
      </c>
      <c r="B17" s="1">
        <v>10338</v>
      </c>
      <c r="C17" s="1">
        <v>648.81143862317333</v>
      </c>
      <c r="D17" s="1">
        <v>2912067</v>
      </c>
      <c r="E17" s="1">
        <v>16662724</v>
      </c>
      <c r="F17" s="1">
        <v>5715857</v>
      </c>
      <c r="G17" s="1">
        <v>2599</v>
      </c>
      <c r="H17" s="1">
        <v>151</v>
      </c>
      <c r="I17" s="1">
        <v>18</v>
      </c>
      <c r="J17" s="1">
        <v>0</v>
      </c>
      <c r="K17" s="1">
        <v>0</v>
      </c>
      <c r="L17" s="1">
        <v>0</v>
      </c>
    </row>
    <row r="18" spans="1:12">
      <c r="A18" s="2">
        <v>41395</v>
      </c>
      <c r="B18" s="1">
        <v>10094</v>
      </c>
      <c r="C18" s="1">
        <v>643.83399474514692</v>
      </c>
      <c r="D18" s="1">
        <v>412067</v>
      </c>
      <c r="E18" s="1">
        <v>12425625</v>
      </c>
      <c r="F18" s="1">
        <v>20145571</v>
      </c>
      <c r="G18" s="1">
        <v>2820</v>
      </c>
      <c r="H18" s="1">
        <v>152</v>
      </c>
      <c r="I18" s="1">
        <v>17</v>
      </c>
      <c r="J18" s="1">
        <v>0</v>
      </c>
      <c r="K18" s="1">
        <v>0</v>
      </c>
      <c r="L18" s="1">
        <v>0</v>
      </c>
    </row>
    <row r="19" spans="1:12">
      <c r="A19" s="2">
        <v>41426</v>
      </c>
      <c r="B19" s="1">
        <v>8523</v>
      </c>
      <c r="C19" s="1">
        <v>694.1209704282229</v>
      </c>
      <c r="D19" s="1">
        <v>412067</v>
      </c>
      <c r="E19" s="1">
        <v>7043716</v>
      </c>
      <c r="F19" s="1">
        <v>0</v>
      </c>
      <c r="G19" s="1">
        <v>2597</v>
      </c>
      <c r="H19" s="1">
        <v>154</v>
      </c>
      <c r="I19" s="1">
        <v>7</v>
      </c>
      <c r="J19" s="1">
        <v>0</v>
      </c>
      <c r="K19" s="1">
        <v>0</v>
      </c>
      <c r="L19" s="1">
        <v>28600000</v>
      </c>
    </row>
    <row r="20" spans="1:12">
      <c r="A20" s="2">
        <v>41456</v>
      </c>
      <c r="B20" s="1">
        <v>8283</v>
      </c>
      <c r="C20" s="1">
        <v>570.57501588428511</v>
      </c>
      <c r="D20" s="1">
        <v>412067</v>
      </c>
      <c r="E20" s="1">
        <v>5953600</v>
      </c>
      <c r="F20" s="1">
        <v>2801332</v>
      </c>
      <c r="G20" s="1">
        <v>2530</v>
      </c>
      <c r="H20" s="1">
        <v>155</v>
      </c>
      <c r="I20" s="1">
        <v>3</v>
      </c>
      <c r="J20" s="1">
        <v>0</v>
      </c>
      <c r="K20" s="1">
        <v>0</v>
      </c>
      <c r="L20" s="1">
        <v>28350000</v>
      </c>
    </row>
    <row r="21" spans="1:12">
      <c r="A21" s="2">
        <v>41487</v>
      </c>
      <c r="B21" s="1">
        <v>8210</v>
      </c>
      <c r="C21" s="1">
        <v>463.58008429952673</v>
      </c>
      <c r="D21" s="1">
        <v>412067</v>
      </c>
      <c r="E21" s="1">
        <v>5953600</v>
      </c>
      <c r="F21" s="1">
        <v>3517289</v>
      </c>
      <c r="G21" s="1">
        <v>2419</v>
      </c>
      <c r="H21" s="1">
        <v>156</v>
      </c>
      <c r="I21" s="1">
        <v>1</v>
      </c>
      <c r="J21" s="1">
        <v>0</v>
      </c>
      <c r="K21" s="1">
        <v>0</v>
      </c>
      <c r="L21" s="1">
        <v>6840000</v>
      </c>
    </row>
    <row r="22" spans="1:12">
      <c r="A22" s="2">
        <v>41518</v>
      </c>
      <c r="B22" s="1">
        <v>7656</v>
      </c>
      <c r="C22" s="1">
        <v>406.14236140169919</v>
      </c>
      <c r="D22" s="1">
        <v>412067</v>
      </c>
      <c r="E22" s="1">
        <v>5953600</v>
      </c>
      <c r="F22" s="1">
        <v>0</v>
      </c>
      <c r="G22" s="1">
        <v>1857</v>
      </c>
      <c r="H22" s="1">
        <v>156</v>
      </c>
      <c r="I22" s="1">
        <v>6</v>
      </c>
      <c r="J22" s="1">
        <v>0</v>
      </c>
      <c r="K22" s="1">
        <v>0</v>
      </c>
      <c r="L22" s="1">
        <v>6840000</v>
      </c>
    </row>
    <row r="23" spans="1:12">
      <c r="A23" s="2">
        <v>41548</v>
      </c>
      <c r="B23" s="1">
        <v>8167</v>
      </c>
      <c r="C23" s="1">
        <v>740.33591247497293</v>
      </c>
      <c r="D23" s="1">
        <v>2912067</v>
      </c>
      <c r="E23" s="1">
        <v>8755681</v>
      </c>
      <c r="F23" s="1">
        <v>2972895</v>
      </c>
      <c r="G23" s="1">
        <v>1956</v>
      </c>
      <c r="H23" s="1">
        <v>156</v>
      </c>
      <c r="I23" s="1">
        <v>13</v>
      </c>
      <c r="J23" s="1">
        <v>0</v>
      </c>
      <c r="K23" s="1">
        <v>0</v>
      </c>
      <c r="L23" s="1">
        <v>0</v>
      </c>
    </row>
    <row r="24" spans="1:12">
      <c r="A24" s="2">
        <v>41579</v>
      </c>
      <c r="B24" s="1">
        <v>8326</v>
      </c>
      <c r="C24" s="1">
        <v>481.70522764985424</v>
      </c>
      <c r="D24" s="1">
        <v>2912067</v>
      </c>
      <c r="E24" s="1">
        <v>8564402.25</v>
      </c>
      <c r="F24" s="1">
        <v>2889982</v>
      </c>
      <c r="G24" s="1">
        <v>2398</v>
      </c>
      <c r="H24" s="1">
        <v>155</v>
      </c>
      <c r="I24" s="1">
        <v>15</v>
      </c>
      <c r="J24" s="1">
        <v>0</v>
      </c>
      <c r="K24" s="1">
        <v>0</v>
      </c>
      <c r="L24" s="1">
        <v>0</v>
      </c>
    </row>
    <row r="25" spans="1:12">
      <c r="A25" s="2">
        <v>41609</v>
      </c>
      <c r="B25" s="1">
        <v>8275</v>
      </c>
      <c r="C25" s="1">
        <v>532.60736766391972</v>
      </c>
      <c r="D25" s="1">
        <v>412067</v>
      </c>
      <c r="E25" s="1">
        <v>10640644</v>
      </c>
      <c r="F25" s="1">
        <v>0</v>
      </c>
      <c r="G25" s="1">
        <v>1542</v>
      </c>
      <c r="H25" s="1">
        <v>155</v>
      </c>
      <c r="I25" s="1">
        <v>16</v>
      </c>
      <c r="J25" s="1">
        <v>0</v>
      </c>
      <c r="K25" s="1">
        <v>0</v>
      </c>
      <c r="L25" s="1">
        <v>10880000</v>
      </c>
    </row>
    <row r="26" spans="1:12">
      <c r="A26" s="2">
        <v>41640</v>
      </c>
      <c r="B26" s="1">
        <v>8025</v>
      </c>
      <c r="C26" s="1">
        <v>556.24535010357852</v>
      </c>
      <c r="D26" s="1">
        <v>0</v>
      </c>
      <c r="E26" s="1">
        <v>11292960.25</v>
      </c>
      <c r="F26" s="1">
        <v>0</v>
      </c>
      <c r="G26" s="1">
        <v>1548</v>
      </c>
      <c r="H26" s="1">
        <v>154</v>
      </c>
      <c r="I26" s="1">
        <v>6</v>
      </c>
      <c r="J26" s="1">
        <v>0</v>
      </c>
      <c r="K26" s="1">
        <v>0</v>
      </c>
      <c r="L26" s="1">
        <v>0</v>
      </c>
    </row>
    <row r="27" spans="1:12">
      <c r="A27" s="2">
        <v>41671</v>
      </c>
      <c r="B27" s="1">
        <v>7350</v>
      </c>
      <c r="C27" s="1">
        <v>830.02078631116046</v>
      </c>
      <c r="D27" s="1">
        <v>0</v>
      </c>
      <c r="E27" s="1">
        <v>14058750.25</v>
      </c>
      <c r="F27" s="1">
        <v>0</v>
      </c>
      <c r="G27" s="1">
        <v>2039</v>
      </c>
      <c r="H27" s="1">
        <v>156</v>
      </c>
      <c r="I27" s="1">
        <v>13</v>
      </c>
      <c r="J27" s="1">
        <v>0</v>
      </c>
      <c r="K27" s="1">
        <v>0</v>
      </c>
      <c r="L27" s="1">
        <v>0</v>
      </c>
    </row>
    <row r="28" spans="1:12">
      <c r="A28" s="2">
        <v>41699</v>
      </c>
      <c r="B28" s="1">
        <v>9306</v>
      </c>
      <c r="C28" s="1">
        <v>1087.4312469532304</v>
      </c>
      <c r="D28" s="1">
        <v>0</v>
      </c>
      <c r="E28" s="1">
        <v>91968100</v>
      </c>
      <c r="F28" s="1">
        <v>0</v>
      </c>
      <c r="G28" s="1">
        <v>2569</v>
      </c>
      <c r="H28" s="1">
        <v>154</v>
      </c>
      <c r="I28" s="1">
        <v>16</v>
      </c>
      <c r="J28" s="1">
        <v>201000</v>
      </c>
      <c r="K28" s="1">
        <v>0</v>
      </c>
      <c r="L28" s="1">
        <v>0</v>
      </c>
    </row>
    <row r="29" spans="1:12">
      <c r="A29" s="2">
        <v>41730</v>
      </c>
      <c r="B29" s="1">
        <v>10390</v>
      </c>
      <c r="C29" s="1">
        <v>1151.9926671345531</v>
      </c>
      <c r="D29" s="1">
        <v>0</v>
      </c>
      <c r="E29" s="1">
        <v>17451506.25</v>
      </c>
      <c r="F29" s="1">
        <v>0</v>
      </c>
      <c r="G29" s="1">
        <v>2645</v>
      </c>
      <c r="H29" s="1">
        <v>151</v>
      </c>
      <c r="I29" s="1">
        <v>16</v>
      </c>
      <c r="J29" s="1">
        <v>603000</v>
      </c>
      <c r="K29" s="1">
        <v>0</v>
      </c>
      <c r="L29" s="1">
        <v>0</v>
      </c>
    </row>
    <row r="30" spans="1:12">
      <c r="A30" s="2">
        <v>41760</v>
      </c>
      <c r="B30" s="1">
        <v>10455</v>
      </c>
      <c r="C30" s="1">
        <v>1128.3866856656325</v>
      </c>
      <c r="D30" s="1">
        <v>0</v>
      </c>
      <c r="E30" s="1">
        <v>16479540.25</v>
      </c>
      <c r="F30" s="1">
        <v>0</v>
      </c>
      <c r="G30" s="1">
        <v>3028</v>
      </c>
      <c r="H30" s="1">
        <v>151</v>
      </c>
      <c r="I30" s="1">
        <v>7</v>
      </c>
      <c r="J30" s="1">
        <v>0</v>
      </c>
      <c r="K30" s="1">
        <v>0</v>
      </c>
      <c r="L30" s="1">
        <v>12214000</v>
      </c>
    </row>
    <row r="31" spans="1:12">
      <c r="A31" s="2">
        <v>41791</v>
      </c>
      <c r="B31" s="1">
        <v>9240</v>
      </c>
      <c r="C31" s="1">
        <v>1223.6820081173857</v>
      </c>
      <c r="D31" s="1">
        <v>0</v>
      </c>
      <c r="E31" s="1">
        <v>16301406.25</v>
      </c>
      <c r="F31" s="1">
        <v>0</v>
      </c>
      <c r="G31" s="1">
        <v>3143</v>
      </c>
      <c r="H31" s="1">
        <v>153</v>
      </c>
      <c r="I31" s="1">
        <v>3</v>
      </c>
      <c r="J31" s="1">
        <v>0</v>
      </c>
      <c r="K31" s="1">
        <v>0</v>
      </c>
      <c r="L31" s="1">
        <v>0</v>
      </c>
    </row>
    <row r="32" spans="1:12">
      <c r="A32" s="2">
        <v>41821</v>
      </c>
      <c r="B32" s="1">
        <v>8688</v>
      </c>
      <c r="C32" s="1">
        <v>1110.7787545931426</v>
      </c>
      <c r="D32" s="1">
        <v>0</v>
      </c>
      <c r="E32" s="1">
        <v>12260502.25</v>
      </c>
      <c r="F32" s="1">
        <v>0</v>
      </c>
      <c r="G32" s="1">
        <v>2817</v>
      </c>
      <c r="H32" s="1">
        <v>154</v>
      </c>
      <c r="I32" s="1">
        <v>1</v>
      </c>
      <c r="J32" s="1">
        <v>0</v>
      </c>
      <c r="K32" s="1">
        <v>0</v>
      </c>
      <c r="L32" s="1">
        <v>0</v>
      </c>
    </row>
    <row r="33" spans="1:12">
      <c r="A33" s="2">
        <v>41852</v>
      </c>
      <c r="B33" s="1">
        <v>8677</v>
      </c>
      <c r="C33" s="1">
        <v>570.57501588428511</v>
      </c>
      <c r="D33" s="1">
        <v>0</v>
      </c>
      <c r="E33" s="1">
        <v>9803161</v>
      </c>
      <c r="F33" s="1">
        <v>0</v>
      </c>
      <c r="G33" s="1">
        <v>2719</v>
      </c>
      <c r="H33" s="1">
        <v>153</v>
      </c>
      <c r="I33" s="1">
        <v>0</v>
      </c>
      <c r="J33" s="1">
        <v>0</v>
      </c>
      <c r="K33" s="1">
        <v>0</v>
      </c>
      <c r="L33" s="1">
        <v>6107000</v>
      </c>
    </row>
    <row r="34" spans="1:12">
      <c r="A34" s="2">
        <v>41883</v>
      </c>
      <c r="B34" s="1">
        <v>8270</v>
      </c>
      <c r="C34" s="1">
        <v>542.02558784830228</v>
      </c>
      <c r="D34" s="1">
        <v>0</v>
      </c>
      <c r="E34" s="1">
        <v>9597604</v>
      </c>
      <c r="F34" s="1">
        <v>0</v>
      </c>
      <c r="G34" s="1">
        <v>2494</v>
      </c>
      <c r="H34" s="1">
        <v>153</v>
      </c>
      <c r="I34" s="1">
        <v>0</v>
      </c>
      <c r="J34" s="1">
        <v>6107000</v>
      </c>
      <c r="K34" s="1">
        <v>0</v>
      </c>
      <c r="L34" s="1">
        <v>0</v>
      </c>
    </row>
    <row r="35" spans="1:12">
      <c r="A35" s="2">
        <v>41913</v>
      </c>
      <c r="B35" s="1">
        <v>8599</v>
      </c>
      <c r="C35" s="1">
        <v>384.66733319663706</v>
      </c>
      <c r="D35" s="1">
        <v>0</v>
      </c>
      <c r="E35" s="1">
        <v>6325225</v>
      </c>
      <c r="F35" s="1">
        <v>0</v>
      </c>
      <c r="G35" s="1">
        <v>2426</v>
      </c>
      <c r="H35" s="1">
        <v>153</v>
      </c>
      <c r="I35" s="1">
        <v>13</v>
      </c>
      <c r="J35" s="1">
        <v>0</v>
      </c>
      <c r="K35" s="1">
        <v>0</v>
      </c>
      <c r="L35" s="1">
        <v>12314000</v>
      </c>
    </row>
    <row r="36" spans="1:12">
      <c r="A36" s="2">
        <v>41944</v>
      </c>
      <c r="B36" s="1">
        <v>8428</v>
      </c>
      <c r="C36" s="1">
        <v>995.5485988209773</v>
      </c>
      <c r="D36" s="1">
        <v>0</v>
      </c>
      <c r="E36" s="1">
        <v>14428602.25</v>
      </c>
      <c r="F36" s="1">
        <v>0</v>
      </c>
      <c r="G36" s="1">
        <v>2252</v>
      </c>
      <c r="H36" s="1">
        <v>153</v>
      </c>
      <c r="I36" s="1">
        <v>17</v>
      </c>
      <c r="J36" s="1">
        <v>6107000</v>
      </c>
      <c r="K36" s="1">
        <v>0</v>
      </c>
      <c r="L36" s="1">
        <v>0</v>
      </c>
    </row>
    <row r="37" spans="1:12">
      <c r="A37" s="2">
        <v>41974</v>
      </c>
      <c r="B37" s="1">
        <v>9133</v>
      </c>
      <c r="C37" s="1">
        <v>1395.8959099335084</v>
      </c>
      <c r="D37" s="1">
        <v>0</v>
      </c>
      <c r="E37" s="1">
        <v>19945156</v>
      </c>
      <c r="F37" s="1">
        <v>0</v>
      </c>
      <c r="G37" s="1">
        <v>2200</v>
      </c>
      <c r="H37" s="1">
        <v>151</v>
      </c>
      <c r="I37" s="1">
        <v>19</v>
      </c>
      <c r="J37" s="1">
        <v>12214000</v>
      </c>
      <c r="K37" s="1">
        <v>0</v>
      </c>
      <c r="L37" s="1">
        <v>14000</v>
      </c>
    </row>
    <row r="38" spans="1:12">
      <c r="A38" s="17">
        <v>42005</v>
      </c>
      <c r="B38" s="18">
        <v>8655</v>
      </c>
      <c r="C38" s="18">
        <v>1358.4233576163178</v>
      </c>
      <c r="D38" s="18">
        <v>0</v>
      </c>
      <c r="E38" s="18">
        <v>63274070.25</v>
      </c>
      <c r="F38" s="18">
        <v>0</v>
      </c>
      <c r="G38" s="18">
        <v>1615</v>
      </c>
      <c r="H38" s="18">
        <v>152</v>
      </c>
      <c r="I38" s="18">
        <v>8</v>
      </c>
      <c r="J38" s="18">
        <v>0</v>
      </c>
      <c r="K38" s="18">
        <v>0</v>
      </c>
      <c r="L38" s="18">
        <v>144000</v>
      </c>
    </row>
    <row r="39" spans="1:12">
      <c r="A39" s="17">
        <v>42036</v>
      </c>
      <c r="B39" s="18">
        <v>7713</v>
      </c>
      <c r="C39" s="18">
        <v>1302.7923201431367</v>
      </c>
      <c r="D39" s="18">
        <v>0</v>
      </c>
      <c r="E39" s="18">
        <v>92294449</v>
      </c>
      <c r="F39" s="18">
        <v>0</v>
      </c>
      <c r="G39" s="18">
        <v>4524</v>
      </c>
      <c r="H39" s="18">
        <v>154</v>
      </c>
      <c r="I39" s="18">
        <v>3</v>
      </c>
      <c r="J39" s="18">
        <v>0</v>
      </c>
      <c r="K39" s="18">
        <v>0</v>
      </c>
      <c r="L39" s="18">
        <v>0</v>
      </c>
    </row>
    <row r="40" spans="1:12">
      <c r="A40" s="17">
        <v>42064</v>
      </c>
      <c r="B40" s="18">
        <v>10099</v>
      </c>
      <c r="C40" s="18">
        <v>906.143443261107</v>
      </c>
      <c r="D40" s="18">
        <v>0</v>
      </c>
      <c r="E40" s="18">
        <v>92294449</v>
      </c>
      <c r="F40" s="18">
        <v>0</v>
      </c>
      <c r="G40" s="18">
        <v>4255</v>
      </c>
      <c r="H40" s="18">
        <v>152</v>
      </c>
      <c r="I40" s="18">
        <v>13</v>
      </c>
      <c r="J40" s="18">
        <v>0</v>
      </c>
      <c r="K40" s="18">
        <v>0</v>
      </c>
      <c r="L40" s="18">
        <v>144000</v>
      </c>
    </row>
    <row r="41" spans="1:12">
      <c r="A41" s="17">
        <v>42095</v>
      </c>
      <c r="B41" s="18">
        <v>10914</v>
      </c>
      <c r="C41" s="18">
        <v>410.4791516178156</v>
      </c>
      <c r="D41" s="18">
        <v>4699238</v>
      </c>
      <c r="E41" s="18">
        <v>107298522.25</v>
      </c>
      <c r="F41" s="18">
        <v>0</v>
      </c>
      <c r="G41" s="18">
        <v>1984</v>
      </c>
      <c r="H41" s="18">
        <v>150</v>
      </c>
      <c r="I41" s="18">
        <v>10</v>
      </c>
      <c r="J41" s="18">
        <v>0</v>
      </c>
      <c r="K41" s="18">
        <v>0</v>
      </c>
      <c r="L41" s="18">
        <v>0</v>
      </c>
    </row>
    <row r="42" spans="1:12">
      <c r="A42" s="17">
        <v>42125</v>
      </c>
      <c r="B42" s="18">
        <v>11132</v>
      </c>
      <c r="C42" s="18">
        <v>978.59368162871408</v>
      </c>
      <c r="D42" s="18">
        <v>3432238</v>
      </c>
      <c r="E42" s="18">
        <v>353045310.25</v>
      </c>
      <c r="F42" s="18">
        <v>0</v>
      </c>
      <c r="G42" s="18">
        <v>595</v>
      </c>
      <c r="H42" s="18">
        <v>151</v>
      </c>
      <c r="I42" s="18">
        <v>4</v>
      </c>
      <c r="J42" s="18">
        <v>0</v>
      </c>
      <c r="K42" s="18">
        <v>0</v>
      </c>
      <c r="L42" s="18">
        <v>0</v>
      </c>
    </row>
    <row r="43" spans="1:12">
      <c r="A43" s="17">
        <v>42156</v>
      </c>
      <c r="B43" s="18">
        <v>10187</v>
      </c>
      <c r="C43" s="18">
        <v>803.32462370092014</v>
      </c>
      <c r="D43" s="18">
        <v>500000</v>
      </c>
      <c r="E43" s="18">
        <v>281685872.25</v>
      </c>
      <c r="F43" s="18">
        <v>0</v>
      </c>
      <c r="G43" s="18">
        <v>179</v>
      </c>
      <c r="H43" s="18">
        <v>150</v>
      </c>
      <c r="I43" s="18">
        <v>2</v>
      </c>
      <c r="J43" s="18">
        <v>0</v>
      </c>
      <c r="K43" s="18">
        <v>0</v>
      </c>
      <c r="L43" s="18">
        <v>0</v>
      </c>
    </row>
    <row r="44" spans="1:12">
      <c r="A44" s="17">
        <v>42186</v>
      </c>
      <c r="B44" s="18">
        <v>9542</v>
      </c>
      <c r="C44" s="18">
        <v>846.16355917552346</v>
      </c>
      <c r="D44" s="18">
        <v>0</v>
      </c>
      <c r="E44" s="18">
        <v>102292996</v>
      </c>
      <c r="F44" s="18">
        <v>3200000</v>
      </c>
      <c r="G44" s="18">
        <v>761</v>
      </c>
      <c r="H44" s="18">
        <v>152</v>
      </c>
      <c r="I44" s="18">
        <v>1</v>
      </c>
      <c r="J44" s="18">
        <v>0</v>
      </c>
      <c r="K44" s="18">
        <v>0</v>
      </c>
      <c r="L44" s="18">
        <v>0</v>
      </c>
    </row>
    <row r="45" spans="1:12">
      <c r="A45" s="17">
        <v>42217</v>
      </c>
      <c r="B45" s="18">
        <v>9100</v>
      </c>
      <c r="C45" s="18">
        <v>1035.4476756974566</v>
      </c>
      <c r="D45" s="18">
        <v>0</v>
      </c>
      <c r="E45" s="18">
        <v>376010881</v>
      </c>
      <c r="F45" s="18">
        <v>2771002</v>
      </c>
      <c r="G45" s="18">
        <v>228</v>
      </c>
      <c r="H45" s="18">
        <v>153</v>
      </c>
      <c r="I45" s="18">
        <v>12</v>
      </c>
      <c r="J45" s="18">
        <v>12352000</v>
      </c>
      <c r="K45" s="18">
        <v>0</v>
      </c>
      <c r="L45" s="18">
        <v>8318000</v>
      </c>
    </row>
    <row r="46" spans="1:12">
      <c r="A46" s="17">
        <v>42248</v>
      </c>
      <c r="B46" s="18">
        <v>8883</v>
      </c>
      <c r="C46" s="18">
        <v>397.51038519814864</v>
      </c>
      <c r="D46" s="18">
        <v>0</v>
      </c>
      <c r="E46" s="18">
        <v>219647220.25</v>
      </c>
      <c r="F46" s="18">
        <v>0</v>
      </c>
      <c r="G46" s="18">
        <v>68</v>
      </c>
      <c r="H46" s="18">
        <v>151</v>
      </c>
      <c r="I46" s="18">
        <v>19</v>
      </c>
      <c r="J46" s="18">
        <v>18528000</v>
      </c>
      <c r="K46" s="18">
        <v>0</v>
      </c>
      <c r="L46" s="18">
        <v>6238500</v>
      </c>
    </row>
    <row r="49" spans="2:10">
      <c r="J49" s="1"/>
    </row>
    <row r="61" spans="2:10">
      <c r="B61" s="1"/>
      <c r="C61" s="1"/>
      <c r="D61" s="1"/>
      <c r="F61" s="1"/>
      <c r="G61" s="1"/>
    </row>
    <row r="62" spans="2:10">
      <c r="B62" s="1"/>
      <c r="C62" s="1"/>
      <c r="D62" s="1"/>
      <c r="F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35E8-A443-48F3-A038-4BCC8402ACD5}">
  <sheetPr>
    <pageSetUpPr autoPageBreaks="0"/>
  </sheetPr>
  <dimension ref="A1:AB62"/>
  <sheetViews>
    <sheetView zoomScale="96" zoomScaleNormal="96" workbookViewId="0">
      <selection activeCell="R11" sqref="R11"/>
    </sheetView>
  </sheetViews>
  <sheetFormatPr defaultRowHeight="14.4"/>
  <cols>
    <col min="1" max="1" width="10.77734375" style="2" bestFit="1" customWidth="1"/>
    <col min="2" max="2" width="10.77734375" style="2" customWidth="1"/>
    <col min="3" max="3" width="9.88671875" customWidth="1"/>
    <col min="4" max="4" width="8.109375" customWidth="1"/>
    <col min="5" max="5" width="11.88671875" customWidth="1"/>
    <col min="6" max="7" width="13.109375" customWidth="1"/>
    <col min="8" max="8" width="11.88671875" customWidth="1"/>
    <col min="9" max="9" width="7" customWidth="1"/>
    <col min="10" max="10" width="11.109375" customWidth="1"/>
    <col min="11" max="11" width="15.88671875" customWidth="1"/>
    <col min="12" max="12" width="12.77734375" customWidth="1"/>
    <col min="13" max="13" width="12" bestFit="1" customWidth="1"/>
    <col min="14" max="14" width="9" bestFit="1" customWidth="1"/>
  </cols>
  <sheetData>
    <row r="1" spans="1:28">
      <c r="A1" s="13" t="s">
        <v>12</v>
      </c>
      <c r="B1" s="13" t="s">
        <v>7</v>
      </c>
      <c r="C1" s="14" t="s">
        <v>4</v>
      </c>
      <c r="D1" s="14" t="s">
        <v>6</v>
      </c>
      <c r="E1" s="14" t="s">
        <v>8</v>
      </c>
      <c r="F1" s="14" t="s">
        <v>9</v>
      </c>
      <c r="G1" s="14" t="s">
        <v>11</v>
      </c>
      <c r="H1" s="14" t="s">
        <v>10</v>
      </c>
      <c r="I1" s="14" t="s">
        <v>0</v>
      </c>
      <c r="J1" s="14" t="s">
        <v>5</v>
      </c>
      <c r="K1" s="14" t="s">
        <v>1</v>
      </c>
      <c r="L1" s="14" t="s">
        <v>2</v>
      </c>
      <c r="M1" s="14" t="s">
        <v>3</v>
      </c>
      <c r="N1" s="14" t="s">
        <v>66</v>
      </c>
      <c r="O1" t="s">
        <v>64</v>
      </c>
      <c r="P1" t="s">
        <v>67</v>
      </c>
    </row>
    <row r="2" spans="1:28">
      <c r="A2" s="12">
        <v>40909</v>
      </c>
      <c r="B2" s="12" t="str">
        <f>TEXT(Table5[[#This Row],[Date]],"MMM")</f>
        <v>Jan</v>
      </c>
      <c r="C2" s="9">
        <v>6861</v>
      </c>
      <c r="D2" s="9">
        <v>252.21632667250338</v>
      </c>
      <c r="E2" s="9">
        <v>0</v>
      </c>
      <c r="F2" s="9">
        <v>391876</v>
      </c>
      <c r="G2" s="9">
        <v>0</v>
      </c>
      <c r="H2" s="9">
        <v>0</v>
      </c>
      <c r="I2" s="9">
        <v>150</v>
      </c>
      <c r="J2" s="9">
        <v>8</v>
      </c>
      <c r="K2" s="9">
        <v>0</v>
      </c>
      <c r="L2" s="9">
        <v>0</v>
      </c>
      <c r="M2" s="9">
        <v>0</v>
      </c>
      <c r="N2" s="1">
        <f>Table5[[#This Row],[TVGrP]]/(Table5[[#This Row],[TVGrP]]+$P$4)</f>
        <v>0.20141593852454731</v>
      </c>
      <c r="O2" t="s">
        <v>61</v>
      </c>
      <c r="P2">
        <v>0.5</v>
      </c>
    </row>
    <row r="3" spans="1:28">
      <c r="A3" s="11">
        <v>40940</v>
      </c>
      <c r="B3" s="11" t="str">
        <f>TEXT(Table5[[#This Row],[Date]],"MMM")</f>
        <v>Feb</v>
      </c>
      <c r="C3" s="10">
        <v>6196</v>
      </c>
      <c r="D3" s="10">
        <v>689.04142864396499</v>
      </c>
      <c r="E3" s="10">
        <v>0</v>
      </c>
      <c r="F3" s="10">
        <v>391876</v>
      </c>
      <c r="G3" s="10">
        <v>917</v>
      </c>
      <c r="H3" s="10">
        <v>0</v>
      </c>
      <c r="I3" s="10">
        <v>153</v>
      </c>
      <c r="J3" s="10">
        <v>12</v>
      </c>
      <c r="K3" s="10">
        <v>0</v>
      </c>
      <c r="L3" s="10">
        <v>0</v>
      </c>
      <c r="M3" s="10">
        <v>0</v>
      </c>
      <c r="N3" s="1">
        <f>$P$2*N2+Table5[[#This Row],[TVGrP]]/(Table5[[#This Row],[TVGrP]]+$P$4)</f>
        <v>0.50865617998032397</v>
      </c>
      <c r="O3" t="s">
        <v>63</v>
      </c>
      <c r="P3">
        <v>1</v>
      </c>
    </row>
    <row r="4" spans="1:28">
      <c r="A4" s="12">
        <v>40969</v>
      </c>
      <c r="B4" s="12" t="str">
        <f>TEXT(Table5[[#This Row],[Date]],"MMM")</f>
        <v>Mar</v>
      </c>
      <c r="C4" s="9">
        <v>7519</v>
      </c>
      <c r="D4" s="9">
        <v>798.01690564132048</v>
      </c>
      <c r="E4" s="9">
        <v>309960</v>
      </c>
      <c r="F4" s="9">
        <v>6317682.25</v>
      </c>
      <c r="G4" s="9">
        <v>1191</v>
      </c>
      <c r="H4" s="9">
        <v>0</v>
      </c>
      <c r="I4" s="9">
        <v>152</v>
      </c>
      <c r="J4" s="9">
        <v>17</v>
      </c>
      <c r="K4" s="9">
        <v>6636000</v>
      </c>
      <c r="L4" s="9">
        <v>0</v>
      </c>
      <c r="M4" s="9">
        <v>13272000</v>
      </c>
      <c r="N4" s="1">
        <f>$P$2*N3+Table5[[#This Row],[TVGrP]]/(Table5[[#This Row],[TVGrP]]+$P$4)</f>
        <v>0.69815979320581234</v>
      </c>
      <c r="O4" t="s">
        <v>62</v>
      </c>
      <c r="P4">
        <v>1000</v>
      </c>
    </row>
    <row r="5" spans="1:28">
      <c r="A5" s="11">
        <v>41000</v>
      </c>
      <c r="B5" s="11" t="str">
        <f>TEXT(Table5[[#This Row],[Date]],"MMM")</f>
        <v>Apr</v>
      </c>
      <c r="C5" s="10">
        <v>8498</v>
      </c>
      <c r="D5" s="10">
        <v>922.7139525189458</v>
      </c>
      <c r="E5" s="10">
        <v>309960</v>
      </c>
      <c r="F5" s="10">
        <v>6292572.25</v>
      </c>
      <c r="G5" s="10">
        <v>1597</v>
      </c>
      <c r="H5" s="10">
        <v>34853</v>
      </c>
      <c r="I5" s="10">
        <v>149</v>
      </c>
      <c r="J5" s="10">
        <v>17</v>
      </c>
      <c r="K5" s="10">
        <v>0</v>
      </c>
      <c r="L5" s="10">
        <v>0</v>
      </c>
      <c r="M5" s="10">
        <v>6636000</v>
      </c>
      <c r="N5" s="1">
        <f>$P$2*N4+Table5[[#This Row],[TVGrP]]/(Table5[[#This Row],[TVGrP]]+$P$4)</f>
        <v>0.82898173083576177</v>
      </c>
    </row>
    <row r="6" spans="1:28">
      <c r="A6" s="12">
        <v>41030</v>
      </c>
      <c r="B6" s="12" t="str">
        <f>TEXT(Table5[[#This Row],[Date]],"MMM")</f>
        <v>May</v>
      </c>
      <c r="C6" s="9">
        <v>8721</v>
      </c>
      <c r="D6" s="9">
        <v>445.66510543303235</v>
      </c>
      <c r="E6" s="9">
        <v>309960</v>
      </c>
      <c r="F6" s="9">
        <v>6290064</v>
      </c>
      <c r="G6" s="9">
        <v>1853</v>
      </c>
      <c r="H6" s="9">
        <v>198664</v>
      </c>
      <c r="I6" s="9">
        <v>150</v>
      </c>
      <c r="J6" s="9">
        <v>17</v>
      </c>
      <c r="K6" s="9">
        <v>0</v>
      </c>
      <c r="L6" s="9">
        <v>0</v>
      </c>
      <c r="M6" s="9">
        <v>6636000</v>
      </c>
      <c r="N6" s="1">
        <f>$P$2*N5+Table5[[#This Row],[TVGrP]]/(Table5[[#This Row],[TVGrP]]+$P$4)</f>
        <v>0.72276772965023606</v>
      </c>
    </row>
    <row r="7" spans="1:28">
      <c r="A7" s="11">
        <v>41061</v>
      </c>
      <c r="B7" s="11" t="str">
        <f>TEXT(Table5[[#This Row],[Date]],"MMM")</f>
        <v>Jun</v>
      </c>
      <c r="C7" s="10">
        <v>6764</v>
      </c>
      <c r="D7" s="10">
        <v>310.34669068936762</v>
      </c>
      <c r="E7" s="10">
        <v>0</v>
      </c>
      <c r="F7" s="10">
        <v>842724</v>
      </c>
      <c r="G7" s="10">
        <v>1904</v>
      </c>
      <c r="H7" s="10">
        <v>0</v>
      </c>
      <c r="I7" s="10">
        <v>152</v>
      </c>
      <c r="J7" s="10">
        <v>21</v>
      </c>
      <c r="K7" s="10">
        <v>0</v>
      </c>
      <c r="L7" s="10">
        <v>1</v>
      </c>
      <c r="M7" s="10">
        <v>0</v>
      </c>
      <c r="N7" s="1">
        <f>$P$2*N6+Table5[[#This Row],[TVGrP]]/(Table5[[#This Row],[TVGrP]]+$P$4)</f>
        <v>0.59822705517659336</v>
      </c>
      <c r="P7" s="5" t="s">
        <v>65</v>
      </c>
      <c r="T7" s="8">
        <f>CORREL(Table5[SalesVol],Table5[Adstock])</f>
        <v>0.59119450146607377</v>
      </c>
    </row>
    <row r="8" spans="1:28">
      <c r="A8" s="12">
        <v>41091</v>
      </c>
      <c r="B8" s="12" t="str">
        <f>TEXT(Table5[[#This Row],[Date]],"MMM")</f>
        <v>Jul</v>
      </c>
      <c r="C8" s="9">
        <v>6538</v>
      </c>
      <c r="D8" s="9">
        <v>658.8007373459028</v>
      </c>
      <c r="E8" s="9">
        <v>309960</v>
      </c>
      <c r="F8" s="9">
        <v>8608356</v>
      </c>
      <c r="G8" s="9">
        <v>1919</v>
      </c>
      <c r="H8" s="9">
        <v>76327</v>
      </c>
      <c r="I8" s="9">
        <v>155</v>
      </c>
      <c r="J8" s="9">
        <v>21</v>
      </c>
      <c r="K8" s="9">
        <v>0</v>
      </c>
      <c r="L8" s="9">
        <v>1</v>
      </c>
      <c r="M8" s="9">
        <v>6836000</v>
      </c>
      <c r="N8" s="1">
        <f>$P$2*N7+Table5[[#This Row],[TVGrP]]/(Table5[[#This Row],[TVGrP]]+$P$4)</f>
        <v>0.69626836512471502</v>
      </c>
    </row>
    <row r="9" spans="1:28">
      <c r="A9" s="11">
        <v>41122</v>
      </c>
      <c r="B9" s="11" t="str">
        <f>TEXT(Table5[[#This Row],[Date]],"MMM")</f>
        <v>Aug</v>
      </c>
      <c r="C9" s="10">
        <v>6808</v>
      </c>
      <c r="D9" s="10">
        <v>614.21245932788941</v>
      </c>
      <c r="E9" s="10">
        <v>309960</v>
      </c>
      <c r="F9" s="10">
        <v>9821956</v>
      </c>
      <c r="G9" s="10">
        <v>2266</v>
      </c>
      <c r="H9" s="10">
        <v>973811</v>
      </c>
      <c r="I9" s="10">
        <v>153</v>
      </c>
      <c r="J9" s="10">
        <v>20</v>
      </c>
      <c r="K9" s="10">
        <v>0</v>
      </c>
      <c r="L9" s="10">
        <v>0</v>
      </c>
      <c r="M9" s="10">
        <v>0</v>
      </c>
      <c r="N9" s="1">
        <f>$P$2*N8+Table5[[#This Row],[TVGrP]]/(Table5[[#This Row],[TVGrP]]+$P$4)</f>
        <v>0.72863704374311522</v>
      </c>
    </row>
    <row r="10" spans="1:28">
      <c r="A10" s="12">
        <v>41153</v>
      </c>
      <c r="B10" s="12" t="str">
        <f>TEXT(Table5[[#This Row],[Date]],"MMM")</f>
        <v>Sep</v>
      </c>
      <c r="C10" s="9">
        <v>6292</v>
      </c>
      <c r="D10" s="9">
        <v>388.93428086932994</v>
      </c>
      <c r="E10" s="9">
        <v>0</v>
      </c>
      <c r="F10" s="9">
        <v>9815689</v>
      </c>
      <c r="G10" s="9">
        <v>2370</v>
      </c>
      <c r="H10" s="9">
        <v>1032480</v>
      </c>
      <c r="I10" s="9">
        <v>153</v>
      </c>
      <c r="J10" s="9">
        <v>19</v>
      </c>
      <c r="K10" s="9">
        <v>0</v>
      </c>
      <c r="L10" s="9">
        <v>0</v>
      </c>
      <c r="M10" s="9">
        <v>0</v>
      </c>
      <c r="N10" s="1">
        <f>$P$2*N9+Table5[[#This Row],[TVGrP]]/(Table5[[#This Row],[TVGrP]]+$P$4)</f>
        <v>0.64434205230519126</v>
      </c>
      <c r="P10" s="5" t="s">
        <v>98</v>
      </c>
      <c r="AB10" s="21" t="s">
        <v>100</v>
      </c>
    </row>
    <row r="11" spans="1:28">
      <c r="A11" s="11">
        <v>41183</v>
      </c>
      <c r="B11" s="11" t="str">
        <f>TEXT(Table5[[#This Row],[Date]],"MMM")</f>
        <v>Oct</v>
      </c>
      <c r="C11" s="10">
        <v>6973</v>
      </c>
      <c r="D11" s="10">
        <v>950.53061939867041</v>
      </c>
      <c r="E11" s="10">
        <v>0</v>
      </c>
      <c r="F11" s="10">
        <v>10055241</v>
      </c>
      <c r="G11" s="10">
        <v>2401</v>
      </c>
      <c r="H11" s="10">
        <v>3288544</v>
      </c>
      <c r="I11" s="10">
        <v>154</v>
      </c>
      <c r="J11" s="10">
        <v>20</v>
      </c>
      <c r="K11" s="10">
        <v>14536000</v>
      </c>
      <c r="L11" s="10">
        <v>0</v>
      </c>
      <c r="M11" s="10">
        <v>13288000</v>
      </c>
      <c r="N11" s="1">
        <f>$P$2*N10+Table5[[#This Row],[TVGrP]]/(Table5[[#This Row],[TVGrP]]+$P$4)</f>
        <v>0.80949002024852512</v>
      </c>
    </row>
    <row r="12" spans="1:28">
      <c r="A12" s="12">
        <v>41214</v>
      </c>
      <c r="B12" s="12" t="str">
        <f>TEXT(Table5[[#This Row],[Date]],"MMM")</f>
        <v>Nov</v>
      </c>
      <c r="C12" s="9">
        <v>8132</v>
      </c>
      <c r="D12" s="9">
        <v>972.9614957294616</v>
      </c>
      <c r="E12" s="9">
        <v>336960</v>
      </c>
      <c r="F12" s="9">
        <v>11444689</v>
      </c>
      <c r="G12" s="9">
        <v>2472</v>
      </c>
      <c r="H12" s="9">
        <v>18087951</v>
      </c>
      <c r="I12" s="9">
        <v>153</v>
      </c>
      <c r="J12" s="9">
        <v>22</v>
      </c>
      <c r="K12" s="9">
        <v>0</v>
      </c>
      <c r="L12" s="9">
        <v>0</v>
      </c>
      <c r="M12" s="9">
        <v>38508000</v>
      </c>
      <c r="N12" s="1">
        <f>$P$2*N11+Table5[[#This Row],[TVGrP]]/(Table5[[#This Row],[TVGrP]]+$P$4)</f>
        <v>0.89789274657804941</v>
      </c>
      <c r="P12" t="s">
        <v>99</v>
      </c>
      <c r="AB12" s="5" t="s">
        <v>105</v>
      </c>
    </row>
    <row r="13" spans="1:28">
      <c r="A13" s="11">
        <v>41244</v>
      </c>
      <c r="B13" s="11" t="str">
        <f>TEXT(Table5[[#This Row],[Date]],"MMM")</f>
        <v>Dec</v>
      </c>
      <c r="C13" s="10">
        <v>8857</v>
      </c>
      <c r="D13" s="10">
        <v>1070.018608023101</v>
      </c>
      <c r="E13" s="10">
        <v>3432317</v>
      </c>
      <c r="F13" s="10">
        <v>7789681</v>
      </c>
      <c r="G13" s="10">
        <v>2574</v>
      </c>
      <c r="H13" s="10">
        <v>10646798</v>
      </c>
      <c r="I13" s="10">
        <v>151</v>
      </c>
      <c r="J13" s="10">
        <v>12</v>
      </c>
      <c r="K13" s="10">
        <v>0</v>
      </c>
      <c r="L13" s="10">
        <v>0</v>
      </c>
      <c r="M13" s="10">
        <v>15825000</v>
      </c>
      <c r="N13" s="1">
        <f>$P$2*N12+Table5[[#This Row],[TVGrP]]/(Table5[[#This Row],[TVGrP]]+$P$4)</f>
        <v>0.96585892850754274</v>
      </c>
      <c r="P13" s="20" t="s">
        <v>106</v>
      </c>
      <c r="Q13" s="5" t="s">
        <v>107</v>
      </c>
      <c r="AB13" s="5" t="s">
        <v>104</v>
      </c>
    </row>
    <row r="14" spans="1:28">
      <c r="A14" s="12">
        <v>41275</v>
      </c>
      <c r="B14" s="12" t="str">
        <f>TEXT(Table5[[#This Row],[Date]],"MMM")</f>
        <v>Jan</v>
      </c>
      <c r="C14" s="9">
        <v>8939</v>
      </c>
      <c r="D14" s="9">
        <v>1620.4487480213188</v>
      </c>
      <c r="E14" s="9">
        <v>3412067</v>
      </c>
      <c r="F14" s="9">
        <v>11404129</v>
      </c>
      <c r="G14" s="9">
        <v>2669</v>
      </c>
      <c r="H14" s="9">
        <v>2776414</v>
      </c>
      <c r="I14" s="9">
        <v>154</v>
      </c>
      <c r="J14" s="9">
        <v>5</v>
      </c>
      <c r="K14" s="9">
        <v>0</v>
      </c>
      <c r="L14" s="9">
        <v>0</v>
      </c>
      <c r="M14" s="9">
        <v>0</v>
      </c>
      <c r="N14" s="1">
        <f>$P$2*N13+Table5[[#This Row],[TVGrP]]/(Table5[[#This Row],[TVGrP]]+$P$4)</f>
        <v>1.1013154369788274</v>
      </c>
      <c r="P14" s="22">
        <v>100</v>
      </c>
      <c r="Q14" s="15">
        <v>0.49890000000000001</v>
      </c>
      <c r="AB14" s="5" t="s">
        <v>101</v>
      </c>
    </row>
    <row r="15" spans="1:28">
      <c r="A15" s="11">
        <v>41306</v>
      </c>
      <c r="B15" s="11" t="str">
        <f>TEXT(Table5[[#This Row],[Date]],"MMM")</f>
        <v>Feb</v>
      </c>
      <c r="C15" s="10">
        <v>7863</v>
      </c>
      <c r="D15" s="10">
        <v>495.43507550150218</v>
      </c>
      <c r="E15" s="10">
        <v>3412067</v>
      </c>
      <c r="F15" s="10">
        <v>11400752.25</v>
      </c>
      <c r="G15" s="10">
        <v>2461</v>
      </c>
      <c r="H15" s="10">
        <v>0</v>
      </c>
      <c r="I15" s="10">
        <v>154</v>
      </c>
      <c r="J15" s="10">
        <v>11</v>
      </c>
      <c r="K15" s="10">
        <v>0</v>
      </c>
      <c r="L15" s="10">
        <v>0</v>
      </c>
      <c r="M15" s="10">
        <v>1000</v>
      </c>
      <c r="N15" s="1">
        <f>$P$2*N14+Table5[[#This Row],[TVGrP]]/(Table5[[#This Row],[TVGrP]]+$P$4)</f>
        <v>0.88195600326139245</v>
      </c>
      <c r="P15" s="22">
        <v>1000</v>
      </c>
      <c r="Q15" s="15">
        <v>0.59119999999999995</v>
      </c>
      <c r="R15" t="s">
        <v>108</v>
      </c>
      <c r="AB15" s="5" t="s">
        <v>102</v>
      </c>
    </row>
    <row r="16" spans="1:28">
      <c r="A16" s="12">
        <v>41334</v>
      </c>
      <c r="B16" s="12" t="str">
        <f>TEXT(Table5[[#This Row],[Date]],"MMM")</f>
        <v>Mar</v>
      </c>
      <c r="C16" s="9">
        <v>9506</v>
      </c>
      <c r="D16" s="9">
        <v>1296.654317371904</v>
      </c>
      <c r="E16" s="9">
        <v>2912067</v>
      </c>
      <c r="F16" s="9">
        <v>12425625</v>
      </c>
      <c r="G16" s="9">
        <v>2159</v>
      </c>
      <c r="H16" s="9">
        <v>4900000</v>
      </c>
      <c r="I16" s="9">
        <v>153</v>
      </c>
      <c r="J16" s="9">
        <v>18</v>
      </c>
      <c r="K16" s="9">
        <v>0</v>
      </c>
      <c r="L16" s="9">
        <v>0</v>
      </c>
      <c r="M16" s="9">
        <v>6840000</v>
      </c>
      <c r="N16" s="1">
        <f>$P$2*N15+Table5[[#This Row],[TVGrP]]/(Table5[[#This Row],[TVGrP]]+$P$4)</f>
        <v>1.0055620174157469</v>
      </c>
      <c r="P16" s="22">
        <v>3000</v>
      </c>
      <c r="Q16" s="15">
        <v>0.57979999999999998</v>
      </c>
      <c r="AB16" s="5" t="s">
        <v>103</v>
      </c>
    </row>
    <row r="17" spans="1:16">
      <c r="A17" s="11">
        <v>41365</v>
      </c>
      <c r="B17" s="11" t="str">
        <f>TEXT(Table5[[#This Row],[Date]],"MMM")</f>
        <v>Apr</v>
      </c>
      <c r="C17" s="10">
        <v>10338</v>
      </c>
      <c r="D17" s="10">
        <v>648.81143862317333</v>
      </c>
      <c r="E17" s="10">
        <v>2912067</v>
      </c>
      <c r="F17" s="10">
        <v>16662724</v>
      </c>
      <c r="G17" s="10">
        <v>2599</v>
      </c>
      <c r="H17" s="10">
        <v>5715857</v>
      </c>
      <c r="I17" s="10">
        <v>151</v>
      </c>
      <c r="J17" s="10">
        <v>18</v>
      </c>
      <c r="K17" s="10">
        <v>0</v>
      </c>
      <c r="L17" s="10">
        <v>0</v>
      </c>
      <c r="M17" s="10">
        <v>0</v>
      </c>
      <c r="N17" s="1">
        <f>$P$2*N16+Table5[[#This Row],[TVGrP]]/(Table5[[#This Row],[TVGrP]]+$P$4)</f>
        <v>0.89628351810637574</v>
      </c>
      <c r="P17" s="19"/>
    </row>
    <row r="18" spans="1:16">
      <c r="A18" s="12">
        <v>41395</v>
      </c>
      <c r="B18" s="12" t="str">
        <f>TEXT(Table5[[#This Row],[Date]],"MMM")</f>
        <v>May</v>
      </c>
      <c r="C18" s="9">
        <v>10094</v>
      </c>
      <c r="D18" s="9">
        <v>643.83399474514692</v>
      </c>
      <c r="E18" s="9">
        <v>412067</v>
      </c>
      <c r="F18" s="9">
        <v>12425625</v>
      </c>
      <c r="G18" s="9">
        <v>2820</v>
      </c>
      <c r="H18" s="9">
        <v>20145571</v>
      </c>
      <c r="I18" s="9">
        <v>152</v>
      </c>
      <c r="J18" s="9">
        <v>17</v>
      </c>
      <c r="K18" s="9">
        <v>0</v>
      </c>
      <c r="L18" s="9">
        <v>0</v>
      </c>
      <c r="M18" s="9">
        <v>0</v>
      </c>
      <c r="N18" s="1">
        <f>$P$2*N17+Table5[[#This Row],[TVGrP]]/(Table5[[#This Row],[TVGrP]]+$P$4)</f>
        <v>0.83980782558015754</v>
      </c>
      <c r="P18" s="20"/>
    </row>
    <row r="19" spans="1:16">
      <c r="A19" s="11">
        <v>41426</v>
      </c>
      <c r="B19" s="11" t="str">
        <f>TEXT(Table5[[#This Row],[Date]],"MMM")</f>
        <v>Jun</v>
      </c>
      <c r="C19" s="10">
        <v>8523</v>
      </c>
      <c r="D19" s="10">
        <v>694.1209704282229</v>
      </c>
      <c r="E19" s="10">
        <v>412067</v>
      </c>
      <c r="F19" s="10">
        <v>7043716</v>
      </c>
      <c r="G19" s="10">
        <v>2597</v>
      </c>
      <c r="H19" s="10">
        <v>0</v>
      </c>
      <c r="I19" s="10">
        <v>154</v>
      </c>
      <c r="J19" s="10">
        <v>7</v>
      </c>
      <c r="K19" s="10">
        <v>0</v>
      </c>
      <c r="L19" s="10">
        <v>0</v>
      </c>
      <c r="M19" s="10">
        <v>28600000</v>
      </c>
      <c r="N19" s="1">
        <f>$P$2*N18+Table5[[#This Row],[TVGrP]]/(Table5[[#This Row],[TVGrP]]+$P$4)</f>
        <v>0.82962729296450044</v>
      </c>
    </row>
    <row r="20" spans="1:16">
      <c r="A20" s="12">
        <v>41456</v>
      </c>
      <c r="B20" s="12" t="str">
        <f>TEXT(Table5[[#This Row],[Date]],"MMM")</f>
        <v>Jul</v>
      </c>
      <c r="C20" s="9">
        <v>8283</v>
      </c>
      <c r="D20" s="9">
        <v>570.57501588428511</v>
      </c>
      <c r="E20" s="9">
        <v>412067</v>
      </c>
      <c r="F20" s="9">
        <v>5953600</v>
      </c>
      <c r="G20" s="9">
        <v>2530</v>
      </c>
      <c r="H20" s="9">
        <v>2801332</v>
      </c>
      <c r="I20" s="9">
        <v>155</v>
      </c>
      <c r="J20" s="9">
        <v>3</v>
      </c>
      <c r="K20" s="9">
        <v>0</v>
      </c>
      <c r="L20" s="9">
        <v>0</v>
      </c>
      <c r="M20" s="9">
        <v>28350000</v>
      </c>
      <c r="N20" s="1">
        <f>$P$2*N19+Table5[[#This Row],[TVGrP]]/(Table5[[#This Row],[TVGrP]]+$P$4)</f>
        <v>0.77810416754216449</v>
      </c>
    </row>
    <row r="21" spans="1:16">
      <c r="A21" s="11">
        <v>41487</v>
      </c>
      <c r="B21" s="11" t="str">
        <f>TEXT(Table5[[#This Row],[Date]],"MMM")</f>
        <v>Aug</v>
      </c>
      <c r="C21" s="10">
        <v>8210</v>
      </c>
      <c r="D21" s="10">
        <v>463.58008429952673</v>
      </c>
      <c r="E21" s="10">
        <v>412067</v>
      </c>
      <c r="F21" s="10">
        <v>5953600</v>
      </c>
      <c r="G21" s="10">
        <v>2419</v>
      </c>
      <c r="H21" s="10">
        <v>3517289</v>
      </c>
      <c r="I21" s="10">
        <v>156</v>
      </c>
      <c r="J21" s="10">
        <v>1</v>
      </c>
      <c r="K21" s="10">
        <v>0</v>
      </c>
      <c r="L21" s="10">
        <v>0</v>
      </c>
      <c r="M21" s="10">
        <v>6840000</v>
      </c>
      <c r="N21" s="1">
        <f>$P$2*N20+Table5[[#This Row],[TVGrP]]/(Table5[[#This Row],[TVGrP]]+$P$4)</f>
        <v>0.70579599773421697</v>
      </c>
    </row>
    <row r="22" spans="1:16">
      <c r="A22" s="12">
        <v>41518</v>
      </c>
      <c r="B22" s="12" t="str">
        <f>TEXT(Table5[[#This Row],[Date]],"MMM")</f>
        <v>Sep</v>
      </c>
      <c r="C22" s="9">
        <v>7656</v>
      </c>
      <c r="D22" s="9">
        <v>406.14236140169919</v>
      </c>
      <c r="E22" s="9">
        <v>412067</v>
      </c>
      <c r="F22" s="9">
        <v>5953600</v>
      </c>
      <c r="G22" s="9">
        <v>1857</v>
      </c>
      <c r="H22" s="9">
        <v>0</v>
      </c>
      <c r="I22" s="9">
        <v>156</v>
      </c>
      <c r="J22" s="9">
        <v>6</v>
      </c>
      <c r="K22" s="9">
        <v>0</v>
      </c>
      <c r="L22" s="9">
        <v>0</v>
      </c>
      <c r="M22" s="9">
        <v>6840000</v>
      </c>
      <c r="N22" s="1">
        <f>$P$2*N21+Table5[[#This Row],[TVGrP]]/(Table5[[#This Row],[TVGrP]]+$P$4)</f>
        <v>0.64173245300931936</v>
      </c>
    </row>
    <row r="23" spans="1:16">
      <c r="A23" s="11">
        <v>41548</v>
      </c>
      <c r="B23" s="11" t="str">
        <f>TEXT(Table5[[#This Row],[Date]],"MMM")</f>
        <v>Oct</v>
      </c>
      <c r="C23" s="10">
        <v>8167</v>
      </c>
      <c r="D23" s="10">
        <v>740.33591247497293</v>
      </c>
      <c r="E23" s="10">
        <v>2912067</v>
      </c>
      <c r="F23" s="10">
        <v>8755681</v>
      </c>
      <c r="G23" s="10">
        <v>1956</v>
      </c>
      <c r="H23" s="10">
        <v>2972895</v>
      </c>
      <c r="I23" s="10">
        <v>156</v>
      </c>
      <c r="J23" s="10">
        <v>13</v>
      </c>
      <c r="K23" s="10">
        <v>0</v>
      </c>
      <c r="L23" s="10">
        <v>0</v>
      </c>
      <c r="M23" s="10">
        <v>0</v>
      </c>
      <c r="N23" s="1">
        <f>$P$2*N22+Table5[[#This Row],[TVGrP]]/(Table5[[#This Row],[TVGrP]]+$P$4)</f>
        <v>0.74626451149558637</v>
      </c>
    </row>
    <row r="24" spans="1:16">
      <c r="A24" s="12">
        <v>41579</v>
      </c>
      <c r="B24" s="12" t="str">
        <f>TEXT(Table5[[#This Row],[Date]],"MMM")</f>
        <v>Nov</v>
      </c>
      <c r="C24" s="9">
        <v>8326</v>
      </c>
      <c r="D24" s="9">
        <v>481.70522764985424</v>
      </c>
      <c r="E24" s="9">
        <v>2912067</v>
      </c>
      <c r="F24" s="9">
        <v>8564402.25</v>
      </c>
      <c r="G24" s="9">
        <v>2398</v>
      </c>
      <c r="H24" s="9">
        <v>2889982</v>
      </c>
      <c r="I24" s="9">
        <v>155</v>
      </c>
      <c r="J24" s="9">
        <v>15</v>
      </c>
      <c r="K24" s="9">
        <v>0</v>
      </c>
      <c r="L24" s="9">
        <v>0</v>
      </c>
      <c r="M24" s="9">
        <v>0</v>
      </c>
      <c r="N24" s="1">
        <f>$P$2*N23+Table5[[#This Row],[TVGrP]]/(Table5[[#This Row],[TVGrP]]+$P$4)</f>
        <v>0.69823418470156429</v>
      </c>
    </row>
    <row r="25" spans="1:16">
      <c r="A25" s="11">
        <v>41609</v>
      </c>
      <c r="B25" s="11" t="str">
        <f>TEXT(Table5[[#This Row],[Date]],"MMM")</f>
        <v>Dec</v>
      </c>
      <c r="C25" s="10">
        <v>8275</v>
      </c>
      <c r="D25" s="10">
        <v>532.60736766391972</v>
      </c>
      <c r="E25" s="10">
        <v>412067</v>
      </c>
      <c r="F25" s="10">
        <v>10640644</v>
      </c>
      <c r="G25" s="10">
        <v>1542</v>
      </c>
      <c r="H25" s="10">
        <v>0</v>
      </c>
      <c r="I25" s="10">
        <v>155</v>
      </c>
      <c r="J25" s="10">
        <v>16</v>
      </c>
      <c r="K25" s="10">
        <v>0</v>
      </c>
      <c r="L25" s="10">
        <v>0</v>
      </c>
      <c r="M25" s="10">
        <v>10880000</v>
      </c>
      <c r="N25" s="1">
        <f>$P$2*N24+Table5[[#This Row],[TVGrP]]/(Table5[[#This Row],[TVGrP]]+$P$4)</f>
        <v>0.69663425747817398</v>
      </c>
    </row>
    <row r="26" spans="1:16">
      <c r="A26" s="12">
        <v>41640</v>
      </c>
      <c r="B26" s="12" t="str">
        <f>TEXT(Table5[[#This Row],[Date]],"MMM")</f>
        <v>Jan</v>
      </c>
      <c r="C26" s="9">
        <v>8025</v>
      </c>
      <c r="D26" s="9">
        <v>556.24535010357852</v>
      </c>
      <c r="E26" s="9">
        <v>0</v>
      </c>
      <c r="F26" s="9">
        <v>11292960.25</v>
      </c>
      <c r="G26" s="9">
        <v>1548</v>
      </c>
      <c r="H26" s="9">
        <v>0</v>
      </c>
      <c r="I26" s="9">
        <v>154</v>
      </c>
      <c r="J26" s="9">
        <v>6</v>
      </c>
      <c r="K26" s="9">
        <v>0</v>
      </c>
      <c r="L26" s="9">
        <v>0</v>
      </c>
      <c r="M26" s="9">
        <v>0</v>
      </c>
      <c r="N26" s="1">
        <f>$P$2*N25+Table5[[#This Row],[TVGrP]]/(Table5[[#This Row],[TVGrP]]+$P$4)</f>
        <v>0.7057449276825869</v>
      </c>
    </row>
    <row r="27" spans="1:16">
      <c r="A27" s="11">
        <v>41671</v>
      </c>
      <c r="B27" s="11" t="str">
        <f>TEXT(Table5[[#This Row],[Date]],"MMM")</f>
        <v>Feb</v>
      </c>
      <c r="C27" s="10">
        <v>7350</v>
      </c>
      <c r="D27" s="10">
        <v>830.02078631116046</v>
      </c>
      <c r="E27" s="10">
        <v>0</v>
      </c>
      <c r="F27" s="10">
        <v>14058750.25</v>
      </c>
      <c r="G27" s="10">
        <v>2039</v>
      </c>
      <c r="H27" s="10">
        <v>0</v>
      </c>
      <c r="I27" s="10">
        <v>156</v>
      </c>
      <c r="J27" s="10">
        <v>13</v>
      </c>
      <c r="K27" s="10">
        <v>0</v>
      </c>
      <c r="L27" s="10">
        <v>0</v>
      </c>
      <c r="M27" s="10">
        <v>0</v>
      </c>
      <c r="N27" s="1">
        <f>$P$2*N26+Table5[[#This Row],[TVGrP]]/(Table5[[#This Row],[TVGrP]]+$P$4)</f>
        <v>0.80643058324619021</v>
      </c>
    </row>
    <row r="28" spans="1:16">
      <c r="A28" s="12">
        <v>41699</v>
      </c>
      <c r="B28" s="12" t="str">
        <f>TEXT(Table5[[#This Row],[Date]],"MMM")</f>
        <v>Mar</v>
      </c>
      <c r="C28" s="9">
        <v>9306</v>
      </c>
      <c r="D28" s="9">
        <v>1087.4312469532304</v>
      </c>
      <c r="E28" s="9">
        <v>0</v>
      </c>
      <c r="F28" s="9">
        <v>91968100</v>
      </c>
      <c r="G28" s="9">
        <v>2569</v>
      </c>
      <c r="H28" s="9">
        <v>0</v>
      </c>
      <c r="I28" s="9">
        <v>154</v>
      </c>
      <c r="J28" s="9">
        <v>16</v>
      </c>
      <c r="K28" s="9">
        <v>201000</v>
      </c>
      <c r="L28" s="9">
        <v>0</v>
      </c>
      <c r="M28" s="9">
        <v>0</v>
      </c>
      <c r="N28" s="1">
        <f>$P$2*N27+Table5[[#This Row],[TVGrP]]/(Table5[[#This Row],[TVGrP]]+$P$4)</f>
        <v>0.92415759740702041</v>
      </c>
    </row>
    <row r="29" spans="1:16">
      <c r="A29" s="11">
        <v>41730</v>
      </c>
      <c r="B29" s="11" t="str">
        <f>TEXT(Table5[[#This Row],[Date]],"MMM")</f>
        <v>Apr</v>
      </c>
      <c r="C29" s="10">
        <v>10390</v>
      </c>
      <c r="D29" s="10">
        <v>1151.9926671345531</v>
      </c>
      <c r="E29" s="10">
        <v>0</v>
      </c>
      <c r="F29" s="10">
        <v>17451506.25</v>
      </c>
      <c r="G29" s="10">
        <v>2645</v>
      </c>
      <c r="H29" s="10">
        <v>0</v>
      </c>
      <c r="I29" s="10">
        <v>151</v>
      </c>
      <c r="J29" s="10">
        <v>16</v>
      </c>
      <c r="K29" s="10">
        <v>603000</v>
      </c>
      <c r="L29" s="10">
        <v>0</v>
      </c>
      <c r="M29" s="10">
        <v>0</v>
      </c>
      <c r="N29" s="1">
        <f>$P$2*N28+Table5[[#This Row],[TVGrP]]/(Table5[[#This Row],[TVGrP]]+$P$4)</f>
        <v>0.99739320043354407</v>
      </c>
    </row>
    <row r="30" spans="1:16">
      <c r="A30" s="12">
        <v>41760</v>
      </c>
      <c r="B30" s="12" t="str">
        <f>TEXT(Table5[[#This Row],[Date]],"MMM")</f>
        <v>May</v>
      </c>
      <c r="C30" s="9">
        <v>10455</v>
      </c>
      <c r="D30" s="9">
        <v>1128.3866856656325</v>
      </c>
      <c r="E30" s="9">
        <v>0</v>
      </c>
      <c r="F30" s="9">
        <v>16479540.25</v>
      </c>
      <c r="G30" s="9">
        <v>3028</v>
      </c>
      <c r="H30" s="9">
        <v>0</v>
      </c>
      <c r="I30" s="9">
        <v>151</v>
      </c>
      <c r="J30" s="9">
        <v>7</v>
      </c>
      <c r="K30" s="9">
        <v>0</v>
      </c>
      <c r="L30" s="9">
        <v>0</v>
      </c>
      <c r="M30" s="9">
        <v>12214000</v>
      </c>
      <c r="N30" s="1">
        <f>$P$2*N29+Table5[[#This Row],[TVGrP]]/(Table5[[#This Row],[TVGrP]]+$P$4)</f>
        <v>1.0288571642088082</v>
      </c>
    </row>
    <row r="31" spans="1:16">
      <c r="A31" s="11">
        <v>41791</v>
      </c>
      <c r="B31" s="11" t="str">
        <f>TEXT(Table5[[#This Row],[Date]],"MMM")</f>
        <v>Jun</v>
      </c>
      <c r="C31" s="10">
        <v>9240</v>
      </c>
      <c r="D31" s="10">
        <v>1223.6820081173857</v>
      </c>
      <c r="E31" s="10">
        <v>0</v>
      </c>
      <c r="F31" s="10">
        <v>16301406.25</v>
      </c>
      <c r="G31" s="10">
        <v>3143</v>
      </c>
      <c r="H31" s="10">
        <v>0</v>
      </c>
      <c r="I31" s="10">
        <v>153</v>
      </c>
      <c r="J31" s="10">
        <v>3</v>
      </c>
      <c r="K31" s="10">
        <v>0</v>
      </c>
      <c r="L31" s="10">
        <v>0</v>
      </c>
      <c r="M31" s="10">
        <v>0</v>
      </c>
      <c r="N31" s="1">
        <f>$P$2*N30+Table5[[#This Row],[TVGrP]]/(Table5[[#This Row],[TVGrP]]+$P$4)</f>
        <v>1.064723994690568</v>
      </c>
    </row>
    <row r="32" spans="1:16">
      <c r="A32" s="12">
        <v>41821</v>
      </c>
      <c r="B32" s="12" t="str">
        <f>TEXT(Table5[[#This Row],[Date]],"MMM")</f>
        <v>Jul</v>
      </c>
      <c r="C32" s="9">
        <v>8688</v>
      </c>
      <c r="D32" s="9">
        <v>1110.7787545931426</v>
      </c>
      <c r="E32" s="9">
        <v>0</v>
      </c>
      <c r="F32" s="9">
        <v>12260502.25</v>
      </c>
      <c r="G32" s="9">
        <v>2817</v>
      </c>
      <c r="H32" s="9">
        <v>0</v>
      </c>
      <c r="I32" s="9">
        <v>154</v>
      </c>
      <c r="J32" s="9">
        <v>1</v>
      </c>
      <c r="K32" s="9">
        <v>0</v>
      </c>
      <c r="L32" s="9">
        <v>0</v>
      </c>
      <c r="M32" s="9">
        <v>0</v>
      </c>
      <c r="N32" s="1">
        <f>$P$2*N31+Table5[[#This Row],[TVGrP]]/(Table5[[#This Row],[TVGrP]]+$P$4)</f>
        <v>1.0586032020078009</v>
      </c>
    </row>
    <row r="33" spans="1:14">
      <c r="A33" s="11">
        <v>41852</v>
      </c>
      <c r="B33" s="11" t="str">
        <f>TEXT(Table5[[#This Row],[Date]],"MMM")</f>
        <v>Aug</v>
      </c>
      <c r="C33" s="10">
        <v>8677</v>
      </c>
      <c r="D33" s="10">
        <v>570.57501588428511</v>
      </c>
      <c r="E33" s="10">
        <v>0</v>
      </c>
      <c r="F33" s="10">
        <v>9803161</v>
      </c>
      <c r="G33" s="10">
        <v>2719</v>
      </c>
      <c r="H33" s="10">
        <v>0</v>
      </c>
      <c r="I33" s="10">
        <v>153</v>
      </c>
      <c r="J33" s="10">
        <v>0</v>
      </c>
      <c r="K33" s="10">
        <v>0</v>
      </c>
      <c r="L33" s="10">
        <v>0</v>
      </c>
      <c r="M33" s="10">
        <v>6107000</v>
      </c>
      <c r="N33" s="1">
        <f>$P$2*N32+Table5[[#This Row],[TVGrP]]/(Table5[[#This Row],[TVGrP]]+$P$4)</f>
        <v>0.89259212206381466</v>
      </c>
    </row>
    <row r="34" spans="1:14">
      <c r="A34" s="12">
        <v>41883</v>
      </c>
      <c r="B34" s="12" t="str">
        <f>TEXT(Table5[[#This Row],[Date]],"MMM")</f>
        <v>Sep</v>
      </c>
      <c r="C34" s="9">
        <v>8270</v>
      </c>
      <c r="D34" s="9">
        <v>542.02558784830228</v>
      </c>
      <c r="E34" s="9">
        <v>0</v>
      </c>
      <c r="F34" s="9">
        <v>9597604</v>
      </c>
      <c r="G34" s="9">
        <v>2494</v>
      </c>
      <c r="H34" s="9">
        <v>0</v>
      </c>
      <c r="I34" s="9">
        <v>153</v>
      </c>
      <c r="J34" s="9">
        <v>0</v>
      </c>
      <c r="K34" s="9">
        <v>6107000</v>
      </c>
      <c r="L34" s="9">
        <v>0</v>
      </c>
      <c r="M34" s="9">
        <v>0</v>
      </c>
      <c r="N34" s="1">
        <f>$P$2*N33+Table5[[#This Row],[TVGrP]]/(Table5[[#This Row],[TVGrP]]+$P$4)</f>
        <v>0.79779839155070831</v>
      </c>
    </row>
    <row r="35" spans="1:14">
      <c r="A35" s="11">
        <v>41913</v>
      </c>
      <c r="B35" s="11" t="str">
        <f>TEXT(Table5[[#This Row],[Date]],"MMM")</f>
        <v>Oct</v>
      </c>
      <c r="C35" s="10">
        <v>8599</v>
      </c>
      <c r="D35" s="10">
        <v>384.66733319663706</v>
      </c>
      <c r="E35" s="10">
        <v>0</v>
      </c>
      <c r="F35" s="10">
        <v>6325225</v>
      </c>
      <c r="G35" s="10">
        <v>2426</v>
      </c>
      <c r="H35" s="10">
        <v>0</v>
      </c>
      <c r="I35" s="10">
        <v>153</v>
      </c>
      <c r="J35" s="10">
        <v>13</v>
      </c>
      <c r="K35" s="10">
        <v>0</v>
      </c>
      <c r="L35" s="10">
        <v>0</v>
      </c>
      <c r="M35" s="10">
        <v>12314000</v>
      </c>
      <c r="N35" s="1">
        <f>$P$2*N34+Table5[[#This Row],[TVGrP]]/(Table5[[#This Row],[TVGrP]]+$P$4)</f>
        <v>0.67670406917306458</v>
      </c>
    </row>
    <row r="36" spans="1:14">
      <c r="A36" s="12">
        <v>41944</v>
      </c>
      <c r="B36" s="12" t="str">
        <f>TEXT(Table5[[#This Row],[Date]],"MMM")</f>
        <v>Nov</v>
      </c>
      <c r="C36" s="9">
        <v>8428</v>
      </c>
      <c r="D36" s="9">
        <v>995.5485988209773</v>
      </c>
      <c r="E36" s="9">
        <v>0</v>
      </c>
      <c r="F36" s="9">
        <v>14428602.25</v>
      </c>
      <c r="G36" s="9">
        <v>2252</v>
      </c>
      <c r="H36" s="9">
        <v>0</v>
      </c>
      <c r="I36" s="9">
        <v>153</v>
      </c>
      <c r="J36" s="9">
        <v>17</v>
      </c>
      <c r="K36" s="9">
        <v>6107000</v>
      </c>
      <c r="L36" s="9">
        <v>0</v>
      </c>
      <c r="M36" s="9">
        <v>0</v>
      </c>
      <c r="N36" s="1">
        <f>$P$2*N35+Table5[[#This Row],[TVGrP]]/(Table5[[#This Row],[TVGrP]]+$P$4)</f>
        <v>0.83723670189514787</v>
      </c>
    </row>
    <row r="37" spans="1:14">
      <c r="A37" s="11">
        <v>41974</v>
      </c>
      <c r="B37" s="11" t="str">
        <f>TEXT(Table5[[#This Row],[Date]],"MMM")</f>
        <v>Dec</v>
      </c>
      <c r="C37" s="10">
        <v>9133</v>
      </c>
      <c r="D37" s="10">
        <v>1395.8959099335084</v>
      </c>
      <c r="E37" s="10">
        <v>0</v>
      </c>
      <c r="F37" s="10">
        <v>19945156</v>
      </c>
      <c r="G37" s="10">
        <v>2200</v>
      </c>
      <c r="H37" s="10">
        <v>0</v>
      </c>
      <c r="I37" s="10">
        <v>151</v>
      </c>
      <c r="J37" s="10">
        <v>19</v>
      </c>
      <c r="K37" s="10">
        <v>12214000</v>
      </c>
      <c r="L37" s="10">
        <v>0</v>
      </c>
      <c r="M37" s="10">
        <v>14000</v>
      </c>
      <c r="N37" s="1">
        <f>$P$2*N36+Table5[[#This Row],[TVGrP]]/(Table5[[#This Row],[TVGrP]]+$P$4)</f>
        <v>1.0012379481287585</v>
      </c>
    </row>
    <row r="38" spans="1:14">
      <c r="A38" s="11">
        <v>42005</v>
      </c>
      <c r="B38" s="11" t="str">
        <f>TEXT(Table5[[#This Row],[Date]],"MMM")</f>
        <v>Jan</v>
      </c>
      <c r="C38" s="10">
        <v>8655</v>
      </c>
      <c r="D38" s="10">
        <v>1358.4233576163178</v>
      </c>
      <c r="E38" s="10">
        <v>0</v>
      </c>
      <c r="F38" s="10">
        <v>63274070.25</v>
      </c>
      <c r="G38" s="10">
        <v>1615</v>
      </c>
      <c r="H38" s="10">
        <v>0</v>
      </c>
      <c r="I38" s="10">
        <v>152</v>
      </c>
      <c r="J38" s="10">
        <v>8</v>
      </c>
      <c r="K38" s="10">
        <v>0</v>
      </c>
      <c r="L38" s="10">
        <v>0</v>
      </c>
      <c r="M38" s="10">
        <v>144000</v>
      </c>
      <c r="N38" s="1">
        <f>$P$2*N37+Table5[[#This Row],[TVGrP]]/(Table5[[#This Row],[TVGrP]]+$P$4)</f>
        <v>1.0766068912588942</v>
      </c>
    </row>
    <row r="39" spans="1:14">
      <c r="A39" s="11">
        <v>42036</v>
      </c>
      <c r="B39" s="11" t="str">
        <f>TEXT(Table5[[#This Row],[Date]],"MMM")</f>
        <v>Feb</v>
      </c>
      <c r="C39" s="10">
        <v>7713</v>
      </c>
      <c r="D39" s="10">
        <v>1302.7923201431367</v>
      </c>
      <c r="E39" s="10">
        <v>0</v>
      </c>
      <c r="F39" s="10">
        <v>92294449</v>
      </c>
      <c r="G39" s="10">
        <v>4524</v>
      </c>
      <c r="H39" s="10">
        <v>0</v>
      </c>
      <c r="I39" s="10">
        <v>154</v>
      </c>
      <c r="J39" s="10">
        <v>3</v>
      </c>
      <c r="K39" s="10">
        <v>0</v>
      </c>
      <c r="L39" s="10">
        <v>0</v>
      </c>
      <c r="M39" s="10">
        <v>0</v>
      </c>
      <c r="N39" s="1">
        <f>$P$2*N38+Table5[[#This Row],[TVGrP]]/(Table5[[#This Row],[TVGrP]]+$P$4)</f>
        <v>1.1040480456731705</v>
      </c>
    </row>
    <row r="40" spans="1:14">
      <c r="A40" s="11">
        <v>42064</v>
      </c>
      <c r="B40" s="11" t="str">
        <f>TEXT(Table5[[#This Row],[Date]],"MMM")</f>
        <v>Mar</v>
      </c>
      <c r="C40" s="10">
        <v>10099</v>
      </c>
      <c r="D40" s="10">
        <v>906.143443261107</v>
      </c>
      <c r="E40" s="10">
        <v>0</v>
      </c>
      <c r="F40" s="10">
        <v>92294449</v>
      </c>
      <c r="G40" s="10">
        <v>4255</v>
      </c>
      <c r="H40" s="10">
        <v>0</v>
      </c>
      <c r="I40" s="10">
        <v>152</v>
      </c>
      <c r="J40" s="10">
        <v>13</v>
      </c>
      <c r="K40" s="10">
        <v>0</v>
      </c>
      <c r="L40" s="10">
        <v>0</v>
      </c>
      <c r="M40" s="10">
        <v>144000</v>
      </c>
      <c r="N40" s="1">
        <f>$P$2*N39+Table5[[#This Row],[TVGrP]]/(Table5[[#This Row],[TVGrP]]+$P$4)</f>
        <v>1.0274045333981829</v>
      </c>
    </row>
    <row r="41" spans="1:14">
      <c r="A41" s="11">
        <v>42095</v>
      </c>
      <c r="B41" s="11" t="str">
        <f>TEXT(Table5[[#This Row],[Date]],"MMM")</f>
        <v>Apr</v>
      </c>
      <c r="C41" s="10">
        <v>10914</v>
      </c>
      <c r="D41" s="10">
        <v>410.4791516178156</v>
      </c>
      <c r="E41" s="10">
        <v>4699238</v>
      </c>
      <c r="F41" s="10">
        <v>107298522.25</v>
      </c>
      <c r="G41" s="10">
        <v>1984</v>
      </c>
      <c r="H41" s="10">
        <v>0</v>
      </c>
      <c r="I41" s="10">
        <v>150</v>
      </c>
      <c r="J41" s="10">
        <v>10</v>
      </c>
      <c r="K41" s="10">
        <v>0</v>
      </c>
      <c r="L41" s="10">
        <v>0</v>
      </c>
      <c r="M41" s="10">
        <v>0</v>
      </c>
      <c r="N41" s="1">
        <f>$P$2*N40+Table5[[#This Row],[TVGrP]]/(Table5[[#This Row],[TVGrP]]+$P$4)</f>
        <v>0.80472333648732419</v>
      </c>
    </row>
    <row r="42" spans="1:14">
      <c r="A42" s="11">
        <v>42125</v>
      </c>
      <c r="B42" s="11" t="str">
        <f>TEXT(Table5[[#This Row],[Date]],"MMM")</f>
        <v>May</v>
      </c>
      <c r="C42" s="10">
        <v>11132</v>
      </c>
      <c r="D42" s="10">
        <v>978.59368162871408</v>
      </c>
      <c r="E42" s="10">
        <v>3432238</v>
      </c>
      <c r="F42" s="10">
        <v>353045310.25</v>
      </c>
      <c r="G42" s="10">
        <v>595</v>
      </c>
      <c r="H42" s="10">
        <v>0</v>
      </c>
      <c r="I42" s="10">
        <v>151</v>
      </c>
      <c r="J42" s="10">
        <v>4</v>
      </c>
      <c r="K42" s="10">
        <v>0</v>
      </c>
      <c r="L42" s="10">
        <v>0</v>
      </c>
      <c r="M42" s="10">
        <v>0</v>
      </c>
      <c r="N42" s="1">
        <f>$P$2*N41+Table5[[#This Row],[TVGrP]]/(Table5[[#This Row],[TVGrP]]+$P$4)</f>
        <v>0.89695219014564631</v>
      </c>
    </row>
    <row r="43" spans="1:14">
      <c r="A43" s="11">
        <v>42156</v>
      </c>
      <c r="B43" s="11" t="str">
        <f>TEXT(Table5[[#This Row],[Date]],"MMM")</f>
        <v>Jun</v>
      </c>
      <c r="C43" s="10">
        <v>10187</v>
      </c>
      <c r="D43" s="10">
        <v>803.32462370092014</v>
      </c>
      <c r="E43" s="10">
        <v>500000</v>
      </c>
      <c r="F43" s="10">
        <v>281685872.25</v>
      </c>
      <c r="G43" s="10">
        <v>179</v>
      </c>
      <c r="H43" s="10">
        <v>0</v>
      </c>
      <c r="I43" s="10">
        <v>150</v>
      </c>
      <c r="J43" s="10">
        <v>2</v>
      </c>
      <c r="K43" s="10">
        <v>0</v>
      </c>
      <c r="L43" s="10">
        <v>0</v>
      </c>
      <c r="M43" s="10">
        <v>0</v>
      </c>
      <c r="N43" s="1">
        <f>$P$2*N42+Table5[[#This Row],[TVGrP]]/(Table5[[#This Row],[TVGrP]]+$P$4)</f>
        <v>0.89394476618333907</v>
      </c>
    </row>
    <row r="44" spans="1:14">
      <c r="A44" s="11">
        <v>42186</v>
      </c>
      <c r="B44" s="11" t="str">
        <f>TEXT(Table5[[#This Row],[Date]],"MMM")</f>
        <v>Jul</v>
      </c>
      <c r="C44" s="10">
        <v>9542</v>
      </c>
      <c r="D44" s="10">
        <v>846.16355917552346</v>
      </c>
      <c r="E44" s="10">
        <v>0</v>
      </c>
      <c r="F44" s="10">
        <v>102292996</v>
      </c>
      <c r="G44" s="10">
        <v>761</v>
      </c>
      <c r="H44" s="10">
        <v>3200000</v>
      </c>
      <c r="I44" s="10">
        <v>152</v>
      </c>
      <c r="J44" s="10">
        <v>1</v>
      </c>
      <c r="K44" s="10">
        <v>0</v>
      </c>
      <c r="L44" s="10">
        <v>0</v>
      </c>
      <c r="M44" s="10">
        <v>0</v>
      </c>
      <c r="N44" s="1">
        <f>$P$2*N43+Table5[[#This Row],[TVGrP]]/(Table5[[#This Row],[TVGrP]]+$P$4)</f>
        <v>0.90530856623755018</v>
      </c>
    </row>
    <row r="45" spans="1:14">
      <c r="A45" s="11">
        <v>42217</v>
      </c>
      <c r="B45" s="11" t="str">
        <f>TEXT(Table5[[#This Row],[Date]],"MMM")</f>
        <v>Aug</v>
      </c>
      <c r="C45" s="10">
        <v>9100</v>
      </c>
      <c r="D45" s="10">
        <v>1035.4476756974566</v>
      </c>
      <c r="E45" s="10">
        <v>0</v>
      </c>
      <c r="F45" s="10">
        <v>376010881</v>
      </c>
      <c r="G45" s="10">
        <v>228</v>
      </c>
      <c r="H45" s="10">
        <v>2771002</v>
      </c>
      <c r="I45" s="10">
        <v>153</v>
      </c>
      <c r="J45" s="10">
        <v>12</v>
      </c>
      <c r="K45" s="10">
        <v>12352000</v>
      </c>
      <c r="L45" s="10">
        <v>0</v>
      </c>
      <c r="M45" s="10">
        <v>8318000</v>
      </c>
      <c r="N45" s="1">
        <f>$P$2*N44+Table5[[#This Row],[TVGrP]]/(Table5[[#This Row],[TVGrP]]+$P$4)</f>
        <v>0.96136187018197738</v>
      </c>
    </row>
    <row r="46" spans="1:14">
      <c r="A46" s="11">
        <v>42248</v>
      </c>
      <c r="B46" s="11" t="str">
        <f>TEXT(Table5[[#This Row],[Date]],"MMM")</f>
        <v>Sep</v>
      </c>
      <c r="C46" s="10">
        <v>8883</v>
      </c>
      <c r="D46" s="10">
        <v>397.51038519814864</v>
      </c>
      <c r="E46" s="10">
        <v>0</v>
      </c>
      <c r="F46" s="10">
        <v>219647220.25</v>
      </c>
      <c r="G46" s="10">
        <v>68</v>
      </c>
      <c r="H46" s="10">
        <v>0</v>
      </c>
      <c r="I46" s="10">
        <v>151</v>
      </c>
      <c r="J46" s="10">
        <v>19</v>
      </c>
      <c r="K46" s="10">
        <v>18528000</v>
      </c>
      <c r="L46" s="10">
        <v>0</v>
      </c>
      <c r="M46" s="10">
        <v>6238500</v>
      </c>
      <c r="N46" s="1">
        <f>$P$2*N45+Table5[[#This Row],[TVGrP]]/(Table5[[#This Row],[TVGrP]]+$P$4)</f>
        <v>0.76512274633505095</v>
      </c>
    </row>
    <row r="49" spans="3:11">
      <c r="K49" s="1"/>
    </row>
    <row r="61" spans="3:11">
      <c r="C61" s="1"/>
      <c r="D61" s="1"/>
      <c r="E61" s="1"/>
      <c r="H61" s="1"/>
    </row>
    <row r="62" spans="3:11">
      <c r="C62" s="1"/>
      <c r="D62" s="1"/>
      <c r="E62" s="1"/>
      <c r="H62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FB1F-A15B-4F5E-B5E2-B5E3B6C6F7ED}">
  <sheetPr>
    <pageSetUpPr autoPageBreaks="0"/>
  </sheetPr>
  <dimension ref="A1:M16"/>
  <sheetViews>
    <sheetView workbookViewId="0">
      <selection activeCell="H16" sqref="H16"/>
    </sheetView>
  </sheetViews>
  <sheetFormatPr defaultRowHeight="14.4"/>
  <cols>
    <col min="1" max="1" width="29.21875" customWidth="1"/>
    <col min="2" max="2" width="17.77734375" bestFit="1" customWidth="1"/>
  </cols>
  <sheetData>
    <row r="1" spans="1:13">
      <c r="A1" t="s">
        <v>28</v>
      </c>
    </row>
    <row r="3" spans="1:13">
      <c r="A3" s="3" t="s">
        <v>13</v>
      </c>
      <c r="B3" t="s">
        <v>27</v>
      </c>
      <c r="D3" s="5" t="s">
        <v>76</v>
      </c>
    </row>
    <row r="4" spans="1:13">
      <c r="A4" s="4" t="s">
        <v>14</v>
      </c>
      <c r="B4" s="1">
        <v>8120</v>
      </c>
      <c r="D4" s="5"/>
    </row>
    <row r="5" spans="1:13">
      <c r="A5" s="4" t="s">
        <v>15</v>
      </c>
      <c r="B5" s="1">
        <v>7280.5</v>
      </c>
      <c r="D5" t="s">
        <v>77</v>
      </c>
    </row>
    <row r="6" spans="1:13">
      <c r="A6" s="4" t="s">
        <v>16</v>
      </c>
      <c r="B6" s="1">
        <v>9107.5</v>
      </c>
      <c r="D6" s="5"/>
    </row>
    <row r="7" spans="1:13">
      <c r="A7" s="4" t="s">
        <v>17</v>
      </c>
      <c r="B7" s="1">
        <v>10035</v>
      </c>
      <c r="D7" t="s">
        <v>78</v>
      </c>
    </row>
    <row r="8" spans="1:13">
      <c r="A8" s="4" t="s">
        <v>18</v>
      </c>
      <c r="B8" s="1">
        <v>10100.5</v>
      </c>
      <c r="D8" s="5"/>
    </row>
    <row r="9" spans="1:13">
      <c r="A9" s="4" t="s">
        <v>19</v>
      </c>
      <c r="B9" s="1">
        <v>8678.5</v>
      </c>
      <c r="D9" s="5" t="s">
        <v>79</v>
      </c>
    </row>
    <row r="10" spans="1:13">
      <c r="A10" s="4" t="s">
        <v>20</v>
      </c>
      <c r="B10" s="1">
        <v>8262.75</v>
      </c>
      <c r="D10" t="s">
        <v>80</v>
      </c>
    </row>
    <row r="11" spans="1:13">
      <c r="A11" s="4" t="s">
        <v>21</v>
      </c>
      <c r="B11" s="1">
        <v>8198.75</v>
      </c>
    </row>
    <row r="12" spans="1:13">
      <c r="A12" s="4" t="s">
        <v>22</v>
      </c>
      <c r="B12" s="1">
        <v>7775.25</v>
      </c>
      <c r="D12" s="5" t="s">
        <v>81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4" t="s">
        <v>23</v>
      </c>
      <c r="B13" s="1">
        <v>7913</v>
      </c>
    </row>
    <row r="14" spans="1:13">
      <c r="A14" s="4" t="s">
        <v>24</v>
      </c>
      <c r="B14" s="1">
        <v>8295.3333333333339</v>
      </c>
    </row>
    <row r="15" spans="1:13">
      <c r="A15" s="4" t="s">
        <v>25</v>
      </c>
      <c r="B15" s="1">
        <v>8755</v>
      </c>
    </row>
    <row r="16" spans="1:13">
      <c r="A16" s="4" t="s">
        <v>26</v>
      </c>
      <c r="B16" s="1">
        <v>8558.3333333333339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8399-5FDA-4342-B701-6BFB90A44B6B}">
  <sheetPr>
    <pageSetUpPr autoPageBreaks="0"/>
  </sheetPr>
  <dimension ref="B2:M12"/>
  <sheetViews>
    <sheetView workbookViewId="0">
      <selection activeCell="T13" sqref="T13"/>
    </sheetView>
  </sheetViews>
  <sheetFormatPr defaultRowHeight="14.4"/>
  <sheetData>
    <row r="2" spans="2:13">
      <c r="B2" s="5">
        <v>2</v>
      </c>
      <c r="C2" s="5" t="s">
        <v>75</v>
      </c>
    </row>
    <row r="5" spans="2:13">
      <c r="M5" t="s">
        <v>113</v>
      </c>
    </row>
    <row r="6" spans="2:13">
      <c r="M6" s="19"/>
    </row>
    <row r="7" spans="2:13">
      <c r="M7" s="19" t="s">
        <v>112</v>
      </c>
    </row>
    <row r="8" spans="2:13">
      <c r="M8" s="19"/>
    </row>
    <row r="9" spans="2:13">
      <c r="M9" s="19" t="s">
        <v>111</v>
      </c>
    </row>
    <row r="11" spans="2:13">
      <c r="M11" s="5" t="s">
        <v>109</v>
      </c>
    </row>
    <row r="12" spans="2:13">
      <c r="M12" s="5" t="s">
        <v>110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E1BC-F78A-485D-BE56-002DFC55AC1C}">
  <sheetPr>
    <pageSetUpPr autoPageBreaks="0"/>
  </sheetPr>
  <dimension ref="A1:U21"/>
  <sheetViews>
    <sheetView zoomScale="96" zoomScaleNormal="96" workbookViewId="0">
      <selection activeCell="T5" sqref="T5"/>
    </sheetView>
  </sheetViews>
  <sheetFormatPr defaultRowHeight="14.4"/>
  <cols>
    <col min="1" max="1" width="13.6640625" bestFit="1" customWidth="1"/>
    <col min="5" max="6" width="12.6640625" bestFit="1" customWidth="1"/>
    <col min="11" max="11" width="14.109375" bestFit="1" customWidth="1"/>
    <col min="12" max="12" width="12.6640625" bestFit="1" customWidth="1"/>
  </cols>
  <sheetData>
    <row r="1" spans="1:21">
      <c r="A1" s="7"/>
      <c r="B1" s="7" t="s">
        <v>12</v>
      </c>
      <c r="C1" s="7" t="s">
        <v>4</v>
      </c>
      <c r="D1" s="7" t="s">
        <v>6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0</v>
      </c>
      <c r="J1" s="7" t="s">
        <v>5</v>
      </c>
      <c r="K1" s="7" t="s">
        <v>1</v>
      </c>
      <c r="L1" s="7" t="s">
        <v>2</v>
      </c>
      <c r="M1" s="7" t="s">
        <v>3</v>
      </c>
    </row>
    <row r="2" spans="1:21">
      <c r="A2" t="s">
        <v>12</v>
      </c>
      <c r="B2">
        <v>1</v>
      </c>
    </row>
    <row r="3" spans="1:21">
      <c r="A3" t="s">
        <v>4</v>
      </c>
      <c r="B3">
        <v>0.60064826815050831</v>
      </c>
      <c r="C3">
        <v>1</v>
      </c>
      <c r="N3">
        <v>3</v>
      </c>
      <c r="O3" t="s">
        <v>29</v>
      </c>
      <c r="T3" s="8">
        <f>CORREL(Table5[SalesVol],Table5[TVGrP])</f>
        <v>0.34207695443632197</v>
      </c>
      <c r="U3" t="s">
        <v>88</v>
      </c>
    </row>
    <row r="4" spans="1:21">
      <c r="A4" t="s">
        <v>6</v>
      </c>
      <c r="B4">
        <v>0.24687899401468952</v>
      </c>
      <c r="C4">
        <v>0.34207695443632197</v>
      </c>
      <c r="D4">
        <v>1</v>
      </c>
      <c r="O4" t="s">
        <v>30</v>
      </c>
      <c r="T4" s="8">
        <f>CORREL(Table5[SalesVol],Table5[DigitalAds])</f>
        <v>7.8069947806332737E-2</v>
      </c>
      <c r="U4" t="s">
        <v>89</v>
      </c>
    </row>
    <row r="5" spans="1:21">
      <c r="A5" t="s">
        <v>8</v>
      </c>
      <c r="B5">
        <v>-4.8343874850014387E-2</v>
      </c>
      <c r="C5">
        <v>0.35096674106140552</v>
      </c>
      <c r="D5">
        <v>4.5656743857701354E-2</v>
      </c>
      <c r="E5">
        <v>1</v>
      </c>
      <c r="O5" t="s">
        <v>31</v>
      </c>
      <c r="T5" s="8">
        <f>CORREL(Table5[SalesVol],Table5[InstoreAds])</f>
        <v>0.35096674106140552</v>
      </c>
      <c r="U5" t="s">
        <v>88</v>
      </c>
    </row>
    <row r="6" spans="1:21">
      <c r="A6" t="s">
        <v>9</v>
      </c>
      <c r="B6">
        <v>0.61772513509251381</v>
      </c>
      <c r="C6">
        <v>0.44919872789532878</v>
      </c>
      <c r="D6">
        <v>0.13628892750600052</v>
      </c>
      <c r="E6">
        <v>9.3237775115024457E-2</v>
      </c>
      <c r="F6">
        <v>1</v>
      </c>
      <c r="O6" t="s">
        <v>32</v>
      </c>
      <c r="T6" s="8">
        <f>CORREL(Table5[SalesVol],Table5[OutdoorAds])</f>
        <v>0.44919872789532878</v>
      </c>
      <c r="U6" t="s">
        <v>87</v>
      </c>
    </row>
    <row r="7" spans="1:21">
      <c r="A7" t="s">
        <v>10</v>
      </c>
      <c r="B7">
        <v>-0.21799047769878199</v>
      </c>
      <c r="C7">
        <v>0.14575903419229072</v>
      </c>
      <c r="D7">
        <v>7.8944331065040688E-2</v>
      </c>
      <c r="E7">
        <v>0.17769914415998339</v>
      </c>
      <c r="F7">
        <v>-0.10782969211043275</v>
      </c>
      <c r="G7">
        <v>1</v>
      </c>
    </row>
    <row r="8" spans="1:21">
      <c r="A8" t="s">
        <v>11</v>
      </c>
      <c r="B8">
        <v>-1.2413048713869185E-2</v>
      </c>
      <c r="C8">
        <v>7.8069947806332737E-2</v>
      </c>
      <c r="D8">
        <v>0.28675836250206255</v>
      </c>
      <c r="E8">
        <v>1.8283938433973673E-2</v>
      </c>
      <c r="F8">
        <v>-0.48249764884877566</v>
      </c>
      <c r="G8">
        <v>0.15216995846443684</v>
      </c>
      <c r="H8">
        <v>1</v>
      </c>
    </row>
    <row r="9" spans="1:21">
      <c r="A9" t="s">
        <v>0</v>
      </c>
      <c r="B9">
        <v>-6.237081998977468E-2</v>
      </c>
      <c r="C9">
        <v>-0.44741942410490976</v>
      </c>
      <c r="D9">
        <v>-6.979832236295809E-2</v>
      </c>
      <c r="E9">
        <v>-5.0039128780924085E-2</v>
      </c>
      <c r="F9">
        <v>-0.28081530679569489</v>
      </c>
      <c r="G9">
        <v>-1.2942442130131491E-2</v>
      </c>
      <c r="H9">
        <v>0.28185159015102473</v>
      </c>
      <c r="I9">
        <v>1</v>
      </c>
      <c r="N9">
        <v>4</v>
      </c>
      <c r="O9" t="s">
        <v>33</v>
      </c>
      <c r="T9" s="8">
        <f>CORREL(Table5[Price],Table5[SalesVol])</f>
        <v>-0.44741942410490976</v>
      </c>
    </row>
    <row r="10" spans="1:21">
      <c r="A10" t="s">
        <v>5</v>
      </c>
      <c r="B10">
        <v>-0.43014640341684057</v>
      </c>
      <c r="C10">
        <v>-0.23961148867883778</v>
      </c>
      <c r="D10">
        <v>-8.6644559096257637E-2</v>
      </c>
      <c r="E10">
        <v>-5.1428377128742179E-3</v>
      </c>
      <c r="F10">
        <v>-0.18262036488811689</v>
      </c>
      <c r="G10">
        <v>0.24891537782851164</v>
      </c>
      <c r="H10">
        <v>-4.3253519152982881E-2</v>
      </c>
      <c r="I10">
        <v>-0.13906962891665414</v>
      </c>
      <c r="J10">
        <v>1</v>
      </c>
    </row>
    <row r="11" spans="1:21">
      <c r="A11" t="s">
        <v>1</v>
      </c>
      <c r="B11">
        <v>0.2541274304772797</v>
      </c>
      <c r="C11">
        <v>-4.8960567991777983E-2</v>
      </c>
      <c r="D11">
        <v>8.2849410025170767E-2</v>
      </c>
      <c r="E11">
        <v>-0.22624595083817811</v>
      </c>
      <c r="F11">
        <v>0.33093927221341668</v>
      </c>
      <c r="G11">
        <v>-7.9328845216212515E-2</v>
      </c>
      <c r="H11">
        <v>-0.30447171432053877</v>
      </c>
      <c r="I11">
        <v>-0.11703527261298348</v>
      </c>
      <c r="J11">
        <v>0.27473694498439932</v>
      </c>
      <c r="K11">
        <v>1</v>
      </c>
      <c r="O11" s="5" t="s">
        <v>82</v>
      </c>
    </row>
    <row r="12" spans="1:21">
      <c r="A12" t="s">
        <v>2</v>
      </c>
      <c r="B12">
        <v>-0.27420948485889568</v>
      </c>
      <c r="C12">
        <v>-0.34047828849548895</v>
      </c>
      <c r="D12">
        <v>-0.20109549117626732</v>
      </c>
      <c r="E12">
        <v>-0.10186700706446132</v>
      </c>
      <c r="F12">
        <v>-0.10395768421600488</v>
      </c>
      <c r="G12">
        <v>-9.4977729479169701E-2</v>
      </c>
      <c r="H12">
        <v>-3.8383686234119092E-2</v>
      </c>
      <c r="I12">
        <v>8.1549927619923732E-2</v>
      </c>
      <c r="J12">
        <v>0.30239883126586847</v>
      </c>
      <c r="K12">
        <v>-8.5594055524518764E-2</v>
      </c>
      <c r="L12">
        <v>1</v>
      </c>
      <c r="O12" t="s">
        <v>83</v>
      </c>
    </row>
    <row r="13" spans="1:21" ht="15" thickBot="1">
      <c r="A13" s="6" t="s">
        <v>3</v>
      </c>
      <c r="B13" s="6">
        <v>-0.23585199545154154</v>
      </c>
      <c r="C13" s="6">
        <v>-9.0961216514369406E-2</v>
      </c>
      <c r="D13" s="6">
        <v>-3.8613688033595703E-2</v>
      </c>
      <c r="E13" s="6">
        <v>-0.10034379770044531</v>
      </c>
      <c r="F13" s="6">
        <v>-0.13637416940229841</v>
      </c>
      <c r="G13" s="6">
        <v>0.37805357574078574</v>
      </c>
      <c r="H13" s="6">
        <v>6.8202510700163393E-2</v>
      </c>
      <c r="I13" s="6">
        <v>0.12729340773861775</v>
      </c>
      <c r="J13" s="6">
        <v>0.10981237649423053</v>
      </c>
      <c r="K13" s="6">
        <v>5.7619018354714717E-2</v>
      </c>
      <c r="L13" s="6">
        <v>-4.5201996954726223E-2</v>
      </c>
      <c r="M13" s="6">
        <v>1</v>
      </c>
      <c r="O13" t="s">
        <v>84</v>
      </c>
    </row>
    <row r="18" spans="14:20">
      <c r="N18">
        <v>5</v>
      </c>
      <c r="O18" t="s">
        <v>34</v>
      </c>
      <c r="T18" s="8">
        <f>CORREL(Table5[SalesVol],Table5[Promotion])</f>
        <v>0.14575903419229072</v>
      </c>
    </row>
    <row r="20" spans="14:20">
      <c r="O20" s="5" t="s">
        <v>85</v>
      </c>
    </row>
    <row r="21" spans="14:20">
      <c r="O21" t="s">
        <v>86</v>
      </c>
    </row>
  </sheetData>
  <conditionalFormatting sqref="A1:M13 N11">
    <cfRule type="colorScale" priority="1">
      <colorScale>
        <cfvo type="num" val="-1"/>
        <cfvo type="num" val="0"/>
        <cfvo type="num" val="1"/>
        <color rgb="FFC00000"/>
        <color theme="0"/>
        <color rgb="FF00B050"/>
      </colorScale>
    </cfRule>
    <cfRule type="colorScale" priority="2">
      <colorScale>
        <cfvo type="num" val="-1"/>
        <cfvo type="num" val="0"/>
        <cfvo type="num" val="1"/>
        <color rgb="FFC00000"/>
        <color theme="0"/>
        <color rgb="FF002060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EB8A-A691-4C38-B3BF-5B5AC3C6AEAB}">
  <sheetPr>
    <pageSetUpPr autoPageBreaks="0"/>
  </sheetPr>
  <dimension ref="A1:I72"/>
  <sheetViews>
    <sheetView workbookViewId="0">
      <selection activeCell="C28" sqref="C28"/>
    </sheetView>
  </sheetViews>
  <sheetFormatPr defaultRowHeight="14.4"/>
  <cols>
    <col min="1" max="1" width="25.5546875" bestFit="1" customWidth="1"/>
    <col min="2" max="2" width="16.44140625" bestFit="1" customWidth="1"/>
    <col min="3" max="3" width="13.44140625" bestFit="1" customWidth="1"/>
    <col min="4" max="5" width="12" bestFit="1" customWidth="1"/>
    <col min="6" max="6" width="12.6640625" bestFit="1" customWidth="1"/>
  </cols>
  <sheetData>
    <row r="1" spans="1:9">
      <c r="A1" t="s">
        <v>69</v>
      </c>
    </row>
    <row r="2" spans="1:9" ht="15" thickBot="1"/>
    <row r="3" spans="1:9">
      <c r="A3" s="16" t="s">
        <v>35</v>
      </c>
      <c r="B3" s="16"/>
    </row>
    <row r="4" spans="1:9">
      <c r="A4" t="s">
        <v>36</v>
      </c>
      <c r="B4">
        <v>0.65015782858206506</v>
      </c>
    </row>
    <row r="5" spans="1:9">
      <c r="A5" t="s">
        <v>37</v>
      </c>
      <c r="B5">
        <v>0.42270520206654583</v>
      </c>
    </row>
    <row r="6" spans="1:9">
      <c r="A6" t="s">
        <v>38</v>
      </c>
      <c r="B6">
        <v>0.36497572227320046</v>
      </c>
    </row>
    <row r="7" spans="1:9">
      <c r="A7" t="s">
        <v>39</v>
      </c>
      <c r="B7">
        <v>973.6279413187425</v>
      </c>
    </row>
    <row r="8" spans="1:9" ht="15" thickBot="1">
      <c r="A8" s="6" t="s">
        <v>40</v>
      </c>
      <c r="B8" s="6">
        <v>45</v>
      </c>
    </row>
    <row r="10" spans="1:9" ht="15" thickBot="1">
      <c r="A10" t="s">
        <v>41</v>
      </c>
    </row>
    <row r="11" spans="1:9">
      <c r="A11" s="7"/>
      <c r="B11" s="7" t="s">
        <v>46</v>
      </c>
      <c r="C11" s="7" t="s">
        <v>47</v>
      </c>
      <c r="D11" s="7" t="s">
        <v>48</v>
      </c>
      <c r="E11" s="7" t="s">
        <v>49</v>
      </c>
      <c r="F11" s="7" t="s">
        <v>50</v>
      </c>
    </row>
    <row r="12" spans="1:9">
      <c r="A12" t="s">
        <v>42</v>
      </c>
      <c r="B12">
        <v>4</v>
      </c>
      <c r="C12">
        <v>27764253.275337107</v>
      </c>
      <c r="D12">
        <v>6941063.3188342769</v>
      </c>
      <c r="E12">
        <v>7.3221723732780255</v>
      </c>
      <c r="F12">
        <v>1.5979870598786358E-4</v>
      </c>
    </row>
    <row r="13" spans="1:9">
      <c r="A13" t="s">
        <v>43</v>
      </c>
      <c r="B13">
        <v>40</v>
      </c>
      <c r="C13">
        <v>37918054.724662907</v>
      </c>
      <c r="D13">
        <v>947951.36811657273</v>
      </c>
    </row>
    <row r="14" spans="1:9" ht="15" thickBot="1">
      <c r="A14" s="6" t="s">
        <v>44</v>
      </c>
      <c r="B14" s="6">
        <v>44</v>
      </c>
      <c r="C14" s="6">
        <v>65682308.000000015</v>
      </c>
      <c r="D14" s="6"/>
      <c r="E14" s="6"/>
      <c r="F14" s="6"/>
    </row>
    <row r="15" spans="1:9" ht="15" thickBot="1"/>
    <row r="16" spans="1:9">
      <c r="A16" s="7"/>
      <c r="B16" s="7" t="s">
        <v>51</v>
      </c>
      <c r="C16" s="7" t="s">
        <v>39</v>
      </c>
      <c r="D16" s="7" t="s">
        <v>52</v>
      </c>
      <c r="E16" s="7" t="s">
        <v>53</v>
      </c>
      <c r="F16" s="7" t="s">
        <v>54</v>
      </c>
      <c r="G16" s="7" t="s">
        <v>55</v>
      </c>
      <c r="H16" s="7" t="s">
        <v>56</v>
      </c>
      <c r="I16" s="7" t="s">
        <v>57</v>
      </c>
    </row>
    <row r="17" spans="1:9">
      <c r="A17" t="s">
        <v>45</v>
      </c>
      <c r="B17">
        <v>6751.991642867175</v>
      </c>
      <c r="C17">
        <v>482.6404328635104</v>
      </c>
      <c r="D17">
        <v>13.989693326784792</v>
      </c>
      <c r="E17">
        <v>5.3712121802753199E-17</v>
      </c>
      <c r="F17">
        <v>5776.5389416399667</v>
      </c>
      <c r="G17">
        <v>7727.4443440943833</v>
      </c>
      <c r="H17">
        <v>5776.5389416399667</v>
      </c>
      <c r="I17">
        <v>7727.4443440943833</v>
      </c>
    </row>
    <row r="18" spans="1:9">
      <c r="A18" t="s">
        <v>6</v>
      </c>
      <c r="B18">
        <v>0.64313985842374921</v>
      </c>
      <c r="C18">
        <v>0.48477112286206803</v>
      </c>
      <c r="D18">
        <v>1.3266876430812935</v>
      </c>
      <c r="E18">
        <v>0.19213660857945294</v>
      </c>
      <c r="F18">
        <v>-0.33661912792391546</v>
      </c>
      <c r="G18">
        <v>1.6228988447714139</v>
      </c>
      <c r="H18">
        <v>-0.33661912792391546</v>
      </c>
      <c r="I18">
        <v>1.6228988447714139</v>
      </c>
    </row>
    <row r="19" spans="1:9">
      <c r="A19" t="s">
        <v>8</v>
      </c>
      <c r="B19">
        <v>2.6496382161235482E-4</v>
      </c>
      <c r="C19">
        <v>1.1126616930661369E-4</v>
      </c>
      <c r="D19">
        <v>2.3813511623843175</v>
      </c>
      <c r="E19">
        <v>2.2097674846946469E-2</v>
      </c>
      <c r="F19">
        <v>4.0086505053106618E-5</v>
      </c>
      <c r="G19">
        <v>4.8984113817160304E-4</v>
      </c>
      <c r="H19">
        <v>4.0086505053106618E-5</v>
      </c>
      <c r="I19">
        <v>4.8984113817160304E-4</v>
      </c>
    </row>
    <row r="20" spans="1:9">
      <c r="A20" t="s">
        <v>9</v>
      </c>
      <c r="B20">
        <v>7.3151522911807303E-6</v>
      </c>
      <c r="C20">
        <v>2.0030922098826413E-6</v>
      </c>
      <c r="D20">
        <v>3.6519298787594585</v>
      </c>
      <c r="E20">
        <v>7.463142301541184E-4</v>
      </c>
      <c r="F20">
        <v>3.2667519212727143E-6</v>
      </c>
      <c r="G20">
        <v>1.1363552661088747E-5</v>
      </c>
      <c r="H20">
        <v>3.2667519212727143E-6</v>
      </c>
      <c r="I20">
        <v>1.1363552661088747E-5</v>
      </c>
    </row>
    <row r="21" spans="1:9" ht="15" thickBot="1">
      <c r="A21" s="6" t="s">
        <v>11</v>
      </c>
      <c r="B21" s="6">
        <v>0.3586958332589163</v>
      </c>
      <c r="C21" s="6">
        <v>0.19296223273637575</v>
      </c>
      <c r="D21" s="6">
        <v>1.8588913911924161</v>
      </c>
      <c r="E21" s="6">
        <v>7.041081503139697E-2</v>
      </c>
      <c r="F21" s="6">
        <v>-3.1295386583124363E-2</v>
      </c>
      <c r="G21" s="6">
        <v>0.74868705310095696</v>
      </c>
      <c r="H21" s="6">
        <v>-3.1295386583124363E-2</v>
      </c>
      <c r="I21" s="6">
        <v>0.74868705310095696</v>
      </c>
    </row>
    <row r="25" spans="1:9">
      <c r="A25" t="s">
        <v>58</v>
      </c>
    </row>
    <row r="26" spans="1:9" ht="15" thickBot="1"/>
    <row r="27" spans="1:9">
      <c r="A27" s="7" t="s">
        <v>59</v>
      </c>
      <c r="B27" s="7" t="s">
        <v>68</v>
      </c>
      <c r="C27" s="7" t="s">
        <v>70</v>
      </c>
    </row>
    <row r="28" spans="1:9">
      <c r="A28">
        <v>1</v>
      </c>
      <c r="B28">
        <v>6917.0686481147459</v>
      </c>
      <c r="C28">
        <v>-56.068648114745884</v>
      </c>
    </row>
    <row r="29" spans="1:9">
      <c r="A29">
        <v>2</v>
      </c>
      <c r="B29">
        <v>7526.9323614510367</v>
      </c>
      <c r="C29">
        <v>-1330.9323614510367</v>
      </c>
    </row>
    <row r="30" spans="1:9">
      <c r="A30">
        <v>3</v>
      </c>
      <c r="B30">
        <v>7820.7778539254659</v>
      </c>
      <c r="C30">
        <v>-301.77785392546593</v>
      </c>
    </row>
    <row r="31" spans="1:9">
      <c r="A31">
        <v>4</v>
      </c>
      <c r="B31">
        <v>8046.4223198292902</v>
      </c>
      <c r="C31">
        <v>451.57768017070975</v>
      </c>
    </row>
    <row r="32" spans="1:9">
      <c r="A32">
        <v>5</v>
      </c>
      <c r="B32">
        <v>7831.4209769367917</v>
      </c>
      <c r="C32">
        <v>889.5790230632083</v>
      </c>
    </row>
    <row r="33" spans="1:3">
      <c r="A33">
        <v>6</v>
      </c>
      <c r="B33">
        <v>7640.709490503823</v>
      </c>
      <c r="C33">
        <v>-876.70949050382296</v>
      </c>
    </row>
    <row r="34" spans="1:3">
      <c r="A34">
        <v>7</v>
      </c>
      <c r="B34">
        <v>8009.1295811008049</v>
      </c>
      <c r="C34">
        <v>-1471.1295811008049</v>
      </c>
    </row>
    <row r="35" spans="1:3">
      <c r="A35">
        <v>8</v>
      </c>
      <c r="B35">
        <v>8113.798205250363</v>
      </c>
      <c r="C35">
        <v>-1305.798205250363</v>
      </c>
    </row>
    <row r="36" spans="1:3">
      <c r="A36">
        <v>9</v>
      </c>
      <c r="B36">
        <v>7924.0431659031174</v>
      </c>
      <c r="C36">
        <v>-1632.0431659031174</v>
      </c>
    </row>
    <row r="37" spans="1:3">
      <c r="A37">
        <v>10</v>
      </c>
      <c r="B37">
        <v>8298.1000857488561</v>
      </c>
      <c r="C37">
        <v>-1325.1000857488561</v>
      </c>
    </row>
    <row r="38" spans="1:3">
      <c r="A38">
        <v>11</v>
      </c>
      <c r="B38">
        <v>8437.4399135891217</v>
      </c>
      <c r="C38">
        <v>-305.43991358912172</v>
      </c>
    </row>
    <row r="39" spans="1:3">
      <c r="A39">
        <v>12</v>
      </c>
      <c r="B39">
        <v>9329.8688658701503</v>
      </c>
      <c r="C39">
        <v>-472.86886587015033</v>
      </c>
    </row>
    <row r="40" spans="1:3">
      <c r="A40">
        <v>13</v>
      </c>
      <c r="B40">
        <v>9739.0232525212668</v>
      </c>
      <c r="C40">
        <v>-800.02325252126684</v>
      </c>
    </row>
    <row r="41" spans="1:3">
      <c r="A41">
        <v>14</v>
      </c>
      <c r="B41">
        <v>8940.8486836937373</v>
      </c>
      <c r="C41">
        <v>-1077.8486836937373</v>
      </c>
    </row>
    <row r="42" spans="1:3">
      <c r="A42">
        <v>15</v>
      </c>
      <c r="B42">
        <v>9222.8337612716132</v>
      </c>
      <c r="C42">
        <v>283.16623872838682</v>
      </c>
    </row>
    <row r="43" spans="1:3">
      <c r="A43">
        <v>16</v>
      </c>
      <c r="B43">
        <v>8995.0013750440521</v>
      </c>
      <c r="C43">
        <v>1342.9986249559479</v>
      </c>
    </row>
    <row r="44" spans="1:3">
      <c r="A44">
        <v>17</v>
      </c>
      <c r="B44">
        <v>8377.6673831545504</v>
      </c>
      <c r="C44">
        <v>1716.3326168454496</v>
      </c>
    </row>
    <row r="45" spans="1:3">
      <c r="A45">
        <v>18</v>
      </c>
      <c r="B45">
        <v>8290.6502868069074</v>
      </c>
      <c r="C45">
        <v>232.34971319309261</v>
      </c>
    </row>
    <row r="46" spans="1:3">
      <c r="A46">
        <v>19</v>
      </c>
      <c r="B46">
        <v>8179.1859737092936</v>
      </c>
      <c r="C46">
        <v>103.81402629070635</v>
      </c>
    </row>
    <row r="47" spans="1:3">
      <c r="A47">
        <v>20</v>
      </c>
      <c r="B47">
        <v>8070.5580310660735</v>
      </c>
      <c r="C47">
        <v>139.44196893392655</v>
      </c>
    </row>
    <row r="48" spans="1:3">
      <c r="A48">
        <v>21</v>
      </c>
      <c r="B48">
        <v>7832.0304838018701</v>
      </c>
      <c r="C48">
        <v>-176.0304838018701</v>
      </c>
    </row>
    <row r="49" spans="1:3">
      <c r="A49">
        <v>22</v>
      </c>
      <c r="B49">
        <v>8765.3817676960098</v>
      </c>
      <c r="C49">
        <v>-598.38176769600977</v>
      </c>
    </row>
    <row r="50" spans="1:3">
      <c r="A50">
        <v>23</v>
      </c>
      <c r="B50">
        <v>8756.1903907876695</v>
      </c>
      <c r="C50">
        <v>-430.19039078766946</v>
      </c>
    </row>
    <row r="51" spans="1:3">
      <c r="A51">
        <v>24</v>
      </c>
      <c r="B51">
        <v>7834.6624232038203</v>
      </c>
      <c r="C51">
        <v>440.33757679617975</v>
      </c>
    </row>
    <row r="52" spans="1:3">
      <c r="A52">
        <v>25</v>
      </c>
      <c r="B52">
        <v>7747.606072513463</v>
      </c>
      <c r="C52">
        <v>277.393927486537</v>
      </c>
    </row>
    <row r="53" spans="1:3">
      <c r="A53">
        <v>26</v>
      </c>
      <c r="B53">
        <v>8120.03379698146</v>
      </c>
      <c r="C53">
        <v>-770.03379698146</v>
      </c>
    </row>
    <row r="54" spans="1:3">
      <c r="A54">
        <v>27</v>
      </c>
      <c r="B54">
        <v>9045.6122741509316</v>
      </c>
      <c r="C54">
        <v>260.38772584906837</v>
      </c>
    </row>
    <row r="55" spans="1:3">
      <c r="A55">
        <v>28</v>
      </c>
      <c r="B55">
        <v>8569.2949486123653</v>
      </c>
      <c r="C55">
        <v>1820.7050513876347</v>
      </c>
    </row>
    <row r="56" spans="1:3">
      <c r="A56">
        <v>29</v>
      </c>
      <c r="B56">
        <v>8684.3834258588049</v>
      </c>
      <c r="C56">
        <v>1770.6165741411951</v>
      </c>
    </row>
    <row r="57" spans="1:3">
      <c r="A57">
        <v>30</v>
      </c>
      <c r="B57">
        <v>8785.6185895354083</v>
      </c>
      <c r="C57">
        <v>454.38141046459168</v>
      </c>
    </row>
    <row r="58" spans="1:3">
      <c r="A58">
        <v>31</v>
      </c>
      <c r="B58">
        <v>8566.5113372517972</v>
      </c>
      <c r="C58">
        <v>121.48866274820284</v>
      </c>
    </row>
    <row r="59" spans="1:3">
      <c r="A59">
        <v>32</v>
      </c>
      <c r="B59">
        <v>8165.9567640840796</v>
      </c>
      <c r="C59">
        <v>511.04323591592038</v>
      </c>
    </row>
    <row r="60" spans="1:3">
      <c r="A60">
        <v>33</v>
      </c>
      <c r="B60">
        <v>8065.3852457361645</v>
      </c>
      <c r="C60">
        <v>204.61475426383549</v>
      </c>
    </row>
    <row r="61" spans="1:3">
      <c r="A61">
        <v>34</v>
      </c>
      <c r="B61">
        <v>7915.852612716616</v>
      </c>
      <c r="C61">
        <v>683.14738728338398</v>
      </c>
    </row>
    <row r="62" spans="1:3">
      <c r="A62">
        <v>35</v>
      </c>
      <c r="B62">
        <v>8305.5990670735628</v>
      </c>
      <c r="C62">
        <v>122.40093292643724</v>
      </c>
    </row>
    <row r="63" spans="1:3">
      <c r="A63">
        <v>36</v>
      </c>
      <c r="B63">
        <v>8584.7806275370749</v>
      </c>
      <c r="C63">
        <v>548.21937246292509</v>
      </c>
    </row>
    <row r="64" spans="1:3">
      <c r="A64">
        <v>37</v>
      </c>
      <c r="B64">
        <v>8667.8010794388156</v>
      </c>
      <c r="C64">
        <v>-12.801079438815577</v>
      </c>
    </row>
    <row r="65" spans="1:3">
      <c r="A65">
        <v>38</v>
      </c>
      <c r="B65">
        <v>9887.7572109285302</v>
      </c>
      <c r="C65">
        <v>-2174.7572109285302</v>
      </c>
    </row>
    <row r="66" spans="1:3">
      <c r="A66">
        <v>39</v>
      </c>
      <c r="B66">
        <v>9536.1673292600335</v>
      </c>
      <c r="C66">
        <v>562.83267073996649</v>
      </c>
    </row>
    <row r="67" spans="1:3">
      <c r="A67">
        <v>40</v>
      </c>
      <c r="B67">
        <v>9757.6727695336413</v>
      </c>
      <c r="C67">
        <v>1156.3272304663587</v>
      </c>
    </row>
    <row r="68" spans="1:3">
      <c r="A68">
        <v>41</v>
      </c>
      <c r="B68">
        <v>11086.78737284234</v>
      </c>
      <c r="C68">
        <v>45.212627157659881</v>
      </c>
    </row>
    <row r="69" spans="1:3">
      <c r="A69">
        <v>42</v>
      </c>
      <c r="B69">
        <v>9525.9052463648495</v>
      </c>
      <c r="C69">
        <v>661.09475363515048</v>
      </c>
    </row>
    <row r="70" spans="1:3">
      <c r="A70">
        <v>43</v>
      </c>
      <c r="B70">
        <v>8317.4495276898342</v>
      </c>
      <c r="C70">
        <v>1224.5504723101658</v>
      </c>
    </row>
    <row r="71" spans="1:3">
      <c r="A71">
        <v>44</v>
      </c>
      <c r="B71">
        <v>10250.288822059505</v>
      </c>
      <c r="C71">
        <v>-1150.288822059505</v>
      </c>
    </row>
    <row r="72" spans="1:3" ht="15" thickBot="1">
      <c r="A72" s="6">
        <v>45</v>
      </c>
      <c r="B72" s="6">
        <v>8638.7905988503535</v>
      </c>
      <c r="C72" s="6">
        <v>244.20940114964651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9CDD-ADE9-4936-9997-C19EF6F30C36}">
  <sheetPr>
    <pageSetUpPr autoPageBreaks="0"/>
  </sheetPr>
  <dimension ref="A1:K72"/>
  <sheetViews>
    <sheetView topLeftCell="B1" workbookViewId="0">
      <selection activeCell="K5" sqref="K5"/>
    </sheetView>
  </sheetViews>
  <sheetFormatPr defaultRowHeight="14.4"/>
  <cols>
    <col min="1" max="1" width="31.5546875" bestFit="1" customWidth="1"/>
    <col min="2" max="2" width="18.21875" bestFit="1" customWidth="1"/>
    <col min="3" max="3" width="18.77734375" bestFit="1" customWidth="1"/>
    <col min="4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11">
      <c r="A1" t="s">
        <v>72</v>
      </c>
    </row>
    <row r="2" spans="1:11" ht="15" thickBot="1"/>
    <row r="3" spans="1:11">
      <c r="A3" s="16" t="s">
        <v>35</v>
      </c>
      <c r="B3" s="16"/>
      <c r="I3">
        <v>6</v>
      </c>
      <c r="J3" t="s">
        <v>74</v>
      </c>
    </row>
    <row r="4" spans="1:11">
      <c r="A4" t="s">
        <v>36</v>
      </c>
      <c r="B4">
        <v>0.24506769642734191</v>
      </c>
    </row>
    <row r="5" spans="1:11">
      <c r="A5" t="s">
        <v>37</v>
      </c>
      <c r="B5">
        <v>6.0058175832203818E-2</v>
      </c>
      <c r="K5" s="8">
        <f>CORREL('6.(Q)Sales_Res'!C28:C72,'Pro_Res(6.Ans)'!C28:C72)</f>
        <v>0.12980409565670609</v>
      </c>
    </row>
    <row r="6" spans="1:11">
      <c r="A6" t="s">
        <v>38</v>
      </c>
      <c r="B6">
        <v>-3.3936006584575795E-2</v>
      </c>
    </row>
    <row r="7" spans="1:11">
      <c r="A7" t="s">
        <v>39</v>
      </c>
      <c r="B7">
        <v>4374865.8244551336</v>
      </c>
      <c r="J7" s="5" t="s">
        <v>90</v>
      </c>
    </row>
    <row r="8" spans="1:11" ht="15" thickBot="1">
      <c r="A8" s="6" t="s">
        <v>40</v>
      </c>
      <c r="B8" s="6">
        <v>45</v>
      </c>
      <c r="J8" s="5" t="s">
        <v>91</v>
      </c>
    </row>
    <row r="9" spans="1:11">
      <c r="J9" s="5" t="s">
        <v>92</v>
      </c>
    </row>
    <row r="10" spans="1:11" ht="15" thickBot="1">
      <c r="A10" t="s">
        <v>41</v>
      </c>
      <c r="J10" s="5" t="s">
        <v>93</v>
      </c>
    </row>
    <row r="11" spans="1:11">
      <c r="A11" s="7"/>
      <c r="B11" s="7" t="s">
        <v>46</v>
      </c>
      <c r="C11" s="7" t="s">
        <v>47</v>
      </c>
      <c r="D11" s="7" t="s">
        <v>48</v>
      </c>
      <c r="E11" s="7" t="s">
        <v>49</v>
      </c>
      <c r="F11" s="7" t="s">
        <v>50</v>
      </c>
    </row>
    <row r="12" spans="1:11">
      <c r="A12" t="s">
        <v>42</v>
      </c>
      <c r="B12">
        <v>4</v>
      </c>
      <c r="C12">
        <v>48917091796639.875</v>
      </c>
      <c r="D12">
        <v>12229272949159.969</v>
      </c>
      <c r="E12">
        <v>0.63895630865642139</v>
      </c>
      <c r="F12">
        <v>0.63778132538688415</v>
      </c>
    </row>
    <row r="13" spans="1:11">
      <c r="A13" t="s">
        <v>43</v>
      </c>
      <c r="B13">
        <v>40</v>
      </c>
      <c r="C13">
        <v>765578039279419.63</v>
      </c>
      <c r="D13">
        <v>19139450981985.492</v>
      </c>
    </row>
    <row r="14" spans="1:11" ht="15" thickBot="1">
      <c r="A14" s="6" t="s">
        <v>44</v>
      </c>
      <c r="B14" s="6">
        <v>44</v>
      </c>
      <c r="C14" s="6">
        <v>814495131076059.5</v>
      </c>
      <c r="D14" s="6"/>
      <c r="E14" s="6"/>
      <c r="F14" s="6"/>
    </row>
    <row r="15" spans="1:11" ht="15" thickBot="1"/>
    <row r="16" spans="1:11">
      <c r="A16" s="7"/>
      <c r="B16" s="7" t="s">
        <v>51</v>
      </c>
      <c r="C16" s="7" t="s">
        <v>39</v>
      </c>
      <c r="D16" s="7" t="s">
        <v>52</v>
      </c>
      <c r="E16" s="7" t="s">
        <v>53</v>
      </c>
      <c r="F16" s="7" t="s">
        <v>54</v>
      </c>
      <c r="G16" s="7" t="s">
        <v>55</v>
      </c>
      <c r="H16" s="7" t="s">
        <v>56</v>
      </c>
      <c r="I16" s="7" t="s">
        <v>57</v>
      </c>
    </row>
    <row r="17" spans="1:9">
      <c r="A17" t="s">
        <v>45</v>
      </c>
      <c r="B17">
        <v>237123.79354201735</v>
      </c>
      <c r="C17">
        <v>2168679.6830983227</v>
      </c>
      <c r="D17">
        <v>0.109340164612621</v>
      </c>
      <c r="E17">
        <v>0.91347939544626089</v>
      </c>
      <c r="F17">
        <v>-4145941.3434252115</v>
      </c>
      <c r="G17">
        <v>4620188.930509246</v>
      </c>
      <c r="H17">
        <v>-4145941.3434252115</v>
      </c>
      <c r="I17">
        <v>4620188.930509246</v>
      </c>
    </row>
    <row r="18" spans="1:9">
      <c r="A18" t="s">
        <v>6</v>
      </c>
      <c r="B18">
        <v>736.53339604238545</v>
      </c>
      <c r="C18">
        <v>2178.2536512042229</v>
      </c>
      <c r="D18">
        <v>0.3381302244737206</v>
      </c>
      <c r="E18">
        <v>0.73703339328350137</v>
      </c>
      <c r="F18">
        <v>-3665.8814522512553</v>
      </c>
      <c r="G18">
        <v>5138.9482443360266</v>
      </c>
      <c r="H18">
        <v>-3665.8814522512553</v>
      </c>
      <c r="I18">
        <v>5138.9482443360266</v>
      </c>
    </row>
    <row r="19" spans="1:9">
      <c r="A19" t="s">
        <v>8</v>
      </c>
      <c r="B19">
        <v>0.58879641507731362</v>
      </c>
      <c r="C19">
        <v>0.49995952340708821</v>
      </c>
      <c r="D19">
        <v>1.1776881677637145</v>
      </c>
      <c r="E19">
        <v>0.24588058327544079</v>
      </c>
      <c r="F19">
        <v>-0.42165947383000579</v>
      </c>
      <c r="G19">
        <v>1.5992523039846329</v>
      </c>
      <c r="H19">
        <v>-0.42165947383000579</v>
      </c>
      <c r="I19">
        <v>1.5992523039846329</v>
      </c>
    </row>
    <row r="20" spans="1:9">
      <c r="A20" t="s">
        <v>9</v>
      </c>
      <c r="B20">
        <v>-4.32506782217914E-3</v>
      </c>
      <c r="C20">
        <v>9.0006246537854794E-3</v>
      </c>
      <c r="D20">
        <v>-0.48052973971757668</v>
      </c>
      <c r="E20">
        <v>0.63346856210776326</v>
      </c>
      <c r="F20">
        <v>-2.2516008807328895E-2</v>
      </c>
      <c r="G20">
        <v>1.3865873162970617E-2</v>
      </c>
      <c r="H20">
        <v>-2.2516008807328895E-2</v>
      </c>
      <c r="I20">
        <v>1.3865873162970617E-2</v>
      </c>
    </row>
    <row r="21" spans="1:9" ht="15" thickBot="1">
      <c r="A21" s="6" t="s">
        <v>11</v>
      </c>
      <c r="B21" s="6">
        <v>403.08605589149596</v>
      </c>
      <c r="C21" s="6">
        <v>867.0497646827107</v>
      </c>
      <c r="D21" s="6">
        <v>0.46489379538555298</v>
      </c>
      <c r="E21" s="6">
        <v>0.64452840803361144</v>
      </c>
      <c r="F21" s="6">
        <v>-1349.2868856795762</v>
      </c>
      <c r="G21" s="6">
        <v>2155.4589974625683</v>
      </c>
      <c r="H21" s="6">
        <v>-1349.2868856795762</v>
      </c>
      <c r="I21" s="6">
        <v>2155.4589974625683</v>
      </c>
    </row>
    <row r="25" spans="1:9">
      <c r="A25" t="s">
        <v>58</v>
      </c>
    </row>
    <row r="26" spans="1:9" ht="15" thickBot="1"/>
    <row r="27" spans="1:9">
      <c r="A27" s="7" t="s">
        <v>59</v>
      </c>
      <c r="B27" s="7" t="s">
        <v>71</v>
      </c>
      <c r="C27" s="7" t="s">
        <v>73</v>
      </c>
    </row>
    <row r="28" spans="1:9">
      <c r="A28">
        <v>1</v>
      </c>
      <c r="B28">
        <v>421194.65088556771</v>
      </c>
      <c r="C28">
        <v>-421194.65088556771</v>
      </c>
    </row>
    <row r="29" spans="1:9">
      <c r="A29">
        <v>2</v>
      </c>
      <c r="B29">
        <v>1112560.8399696713</v>
      </c>
      <c r="C29">
        <v>-1112560.8399696713</v>
      </c>
    </row>
    <row r="30" spans="1:9">
      <c r="A30">
        <v>3</v>
      </c>
      <c r="B30">
        <v>1460144.3203271634</v>
      </c>
      <c r="C30">
        <v>-1460144.3203271634</v>
      </c>
    </row>
    <row r="31" spans="1:9">
      <c r="A31">
        <v>4</v>
      </c>
      <c r="B31">
        <v>1715749.4008853594</v>
      </c>
      <c r="C31">
        <v>-1680896.4008853594</v>
      </c>
    </row>
    <row r="32" spans="1:9">
      <c r="A32">
        <v>5</v>
      </c>
      <c r="B32">
        <v>1467587.8721226552</v>
      </c>
      <c r="C32">
        <v>-1268923.8721226552</v>
      </c>
    </row>
    <row r="33" spans="1:3">
      <c r="A33">
        <v>6</v>
      </c>
      <c r="B33">
        <v>1229535.5075480032</v>
      </c>
      <c r="C33">
        <v>-1229535.5075480032</v>
      </c>
    </row>
    <row r="34" spans="1:3">
      <c r="A34">
        <v>7</v>
      </c>
      <c r="B34">
        <v>1641146.2924703048</v>
      </c>
      <c r="C34">
        <v>-1564819.2924703048</v>
      </c>
    </row>
    <row r="35" spans="1:3">
      <c r="A35">
        <v>8</v>
      </c>
      <c r="B35">
        <v>1742927.4957233679</v>
      </c>
      <c r="C35">
        <v>-769116.4957233679</v>
      </c>
    </row>
    <row r="36" spans="1:3">
      <c r="A36">
        <v>9</v>
      </c>
      <c r="B36">
        <v>1436447.3120844357</v>
      </c>
      <c r="C36">
        <v>-403967.31208443572</v>
      </c>
    </row>
    <row r="37" spans="1:3">
      <c r="A37">
        <v>10</v>
      </c>
      <c r="B37">
        <v>1861541.3595921176</v>
      </c>
      <c r="C37">
        <v>1427002.6404078824</v>
      </c>
    </row>
    <row r="38" spans="1:3">
      <c r="A38">
        <v>11</v>
      </c>
      <c r="B38">
        <v>2099072.9422695986</v>
      </c>
      <c r="C38">
        <v>15988878.057730401</v>
      </c>
    </row>
    <row r="39" spans="1:3">
      <c r="A39">
        <v>12</v>
      </c>
      <c r="B39">
        <v>4050016.7869733078</v>
      </c>
      <c r="C39">
        <v>6596781.2130266922</v>
      </c>
    </row>
    <row r="40" spans="1:3">
      <c r="A40">
        <v>13</v>
      </c>
      <c r="B40">
        <v>4466164.282434918</v>
      </c>
      <c r="C40">
        <v>-1689750.282434918</v>
      </c>
    </row>
    <row r="41" spans="1:3">
      <c r="A41">
        <v>14</v>
      </c>
      <c r="B41">
        <v>3553726.8466671188</v>
      </c>
      <c r="C41">
        <v>-3553726.8466671188</v>
      </c>
    </row>
    <row r="42" spans="1:3">
      <c r="A42">
        <v>15</v>
      </c>
      <c r="B42">
        <v>3723288.7352856896</v>
      </c>
      <c r="C42">
        <v>1176711.2647143104</v>
      </c>
    </row>
    <row r="43" spans="1:3">
      <c r="A43">
        <v>16</v>
      </c>
      <c r="B43">
        <v>3405162.9437469821</v>
      </c>
      <c r="C43">
        <v>2310694.0562530179</v>
      </c>
    </row>
    <row r="44" spans="1:3">
      <c r="A44">
        <v>17</v>
      </c>
      <c r="B44">
        <v>2036913.6113069132</v>
      </c>
      <c r="C44">
        <v>18108657.388693087</v>
      </c>
    </row>
    <row r="45" spans="1:3">
      <c r="A45">
        <v>18</v>
      </c>
      <c r="B45">
        <v>2007340.5792574626</v>
      </c>
      <c r="C45">
        <v>-2007340.5792574626</v>
      </c>
    </row>
    <row r="46" spans="1:3">
      <c r="A46">
        <v>19</v>
      </c>
      <c r="B46">
        <v>1894052.9176792302</v>
      </c>
      <c r="C46">
        <v>907279.08232076978</v>
      </c>
    </row>
    <row r="47" spans="1:3">
      <c r="A47">
        <v>20</v>
      </c>
      <c r="B47">
        <v>1770505.0251558295</v>
      </c>
      <c r="C47">
        <v>1746783.9748441705</v>
      </c>
    </row>
    <row r="48" spans="1:3">
      <c r="A48">
        <v>21</v>
      </c>
      <c r="B48">
        <v>1501665.8606379302</v>
      </c>
      <c r="C48">
        <v>-1501665.8606379302</v>
      </c>
    </row>
    <row r="49" spans="1:3">
      <c r="A49">
        <v>22</v>
      </c>
      <c r="B49">
        <v>3247587.9386036959</v>
      </c>
      <c r="C49">
        <v>-274692.93860369595</v>
      </c>
    </row>
    <row r="50" spans="1:3">
      <c r="A50">
        <v>23</v>
      </c>
      <c r="B50">
        <v>3236089.1322594159</v>
      </c>
      <c r="C50">
        <v>-346107.13225941593</v>
      </c>
    </row>
    <row r="51" spans="1:3">
      <c r="A51">
        <v>24</v>
      </c>
      <c r="B51">
        <v>1447567.6703894059</v>
      </c>
      <c r="C51">
        <v>-1447567.6703894059</v>
      </c>
    </row>
    <row r="52" spans="1:3">
      <c r="A52">
        <v>25</v>
      </c>
      <c r="B52">
        <v>1221951.4658122044</v>
      </c>
      <c r="C52">
        <v>-1221951.4658122044</v>
      </c>
    </row>
    <row r="53" spans="1:3">
      <c r="A53">
        <v>26</v>
      </c>
      <c r="B53">
        <v>1609549.2417059797</v>
      </c>
      <c r="C53">
        <v>-1609549.2417059797</v>
      </c>
    </row>
    <row r="54" spans="1:3">
      <c r="A54">
        <v>27</v>
      </c>
      <c r="B54">
        <v>1675813.0304313856</v>
      </c>
      <c r="C54">
        <v>-1675813.0304313856</v>
      </c>
    </row>
    <row r="55" spans="1:3">
      <c r="A55">
        <v>28</v>
      </c>
      <c r="B55">
        <v>2076288.5345851288</v>
      </c>
      <c r="C55">
        <v>-2076288.5345851288</v>
      </c>
    </row>
    <row r="56" spans="1:3">
      <c r="A56">
        <v>29</v>
      </c>
      <c r="B56">
        <v>2217487.7191642062</v>
      </c>
      <c r="C56">
        <v>-2217487.7191642062</v>
      </c>
    </row>
    <row r="57" spans="1:3">
      <c r="A57">
        <v>30</v>
      </c>
      <c r="B57">
        <v>2334801.2446955079</v>
      </c>
      <c r="C57">
        <v>-2334801.2446955079</v>
      </c>
    </row>
    <row r="58" spans="1:3">
      <c r="A58">
        <v>31</v>
      </c>
      <c r="B58">
        <v>2137715.3575953501</v>
      </c>
      <c r="C58">
        <v>-2137715.3575953501</v>
      </c>
    </row>
    <row r="59" spans="1:3">
      <c r="A59">
        <v>32</v>
      </c>
      <c r="B59">
        <v>1710962.997460444</v>
      </c>
      <c r="C59">
        <v>-1710962.997460444</v>
      </c>
    </row>
    <row r="60" spans="1:3">
      <c r="A60">
        <v>33</v>
      </c>
      <c r="B60">
        <v>1600130.0756647708</v>
      </c>
      <c r="C60">
        <v>-1600130.0756647708</v>
      </c>
    </row>
    <row r="61" spans="1:3">
      <c r="A61">
        <v>34</v>
      </c>
      <c r="B61">
        <v>1470973.8752851305</v>
      </c>
      <c r="C61">
        <v>-1470973.8752851305</v>
      </c>
    </row>
    <row r="62" spans="1:3">
      <c r="A62">
        <v>35</v>
      </c>
      <c r="B62">
        <v>1815723.6985140224</v>
      </c>
      <c r="C62">
        <v>-1815723.6985140224</v>
      </c>
    </row>
    <row r="63" spans="1:3">
      <c r="A63">
        <v>36</v>
      </c>
      <c r="B63">
        <v>2065772.919144368</v>
      </c>
      <c r="C63">
        <v>-2065772.919144368</v>
      </c>
    </row>
    <row r="64" spans="1:3">
      <c r="A64">
        <v>37</v>
      </c>
      <c r="B64">
        <v>1614967.2974386523</v>
      </c>
      <c r="C64">
        <v>-1614967.2974386523</v>
      </c>
    </row>
    <row r="65" spans="1:3">
      <c r="A65">
        <v>38</v>
      </c>
      <c r="B65">
        <v>2621055.4107524543</v>
      </c>
      <c r="C65">
        <v>-2621055.4107524543</v>
      </c>
    </row>
    <row r="66" spans="1:3">
      <c r="A66">
        <v>39</v>
      </c>
      <c r="B66">
        <v>2220480.1173913227</v>
      </c>
      <c r="C66">
        <v>-2220480.1173913227</v>
      </c>
    </row>
    <row r="67" spans="1:3">
      <c r="A67">
        <v>40</v>
      </c>
      <c r="B67">
        <v>3641999.2340206504</v>
      </c>
      <c r="C67">
        <v>-3641999.2340206504</v>
      </c>
    </row>
    <row r="68" spans="1:3">
      <c r="A68">
        <v>41</v>
      </c>
      <c r="B68">
        <v>1691671.4434316778</v>
      </c>
      <c r="C68">
        <v>-1691671.4434316778</v>
      </c>
    </row>
    <row r="69" spans="1:3">
      <c r="A69">
        <v>42</v>
      </c>
      <c r="B69">
        <v>-22960.683726776857</v>
      </c>
      <c r="C69">
        <v>22960.683726776857</v>
      </c>
    </row>
    <row r="70" spans="1:3">
      <c r="A70">
        <v>43</v>
      </c>
      <c r="B70">
        <v>724675.85648840654</v>
      </c>
      <c r="C70">
        <v>2475324.1435115933</v>
      </c>
    </row>
    <row r="71" spans="1:3">
      <c r="A71">
        <v>44</v>
      </c>
      <c r="B71">
        <v>-534603.35491140909</v>
      </c>
      <c r="C71">
        <v>3305605.3549114093</v>
      </c>
    </row>
    <row r="72" spans="1:3" ht="15" thickBot="1">
      <c r="A72" s="6">
        <v>45</v>
      </c>
      <c r="B72" s="6">
        <v>-392675.80521962116</v>
      </c>
      <c r="C72" s="6">
        <v>392675.80521962116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494D-9033-42AF-AD0F-FB32689FABC8}">
  <sheetPr>
    <pageSetUpPr autoPageBreaks="0"/>
  </sheetPr>
  <dimension ref="A1:F16"/>
  <sheetViews>
    <sheetView tabSelected="1" workbookViewId="0">
      <selection activeCell="F2" sqref="F2"/>
    </sheetView>
  </sheetViews>
  <sheetFormatPr defaultRowHeight="14.4"/>
  <sheetData>
    <row r="1" spans="1:6">
      <c r="A1" s="7"/>
      <c r="B1" s="7" t="s">
        <v>60</v>
      </c>
      <c r="C1" s="7" t="s">
        <v>5</v>
      </c>
      <c r="D1" s="7" t="s">
        <v>1</v>
      </c>
      <c r="E1" s="7" t="s">
        <v>2</v>
      </c>
      <c r="F1" s="7" t="s">
        <v>3</v>
      </c>
    </row>
    <row r="2" spans="1:6">
      <c r="A2" t="s">
        <v>60</v>
      </c>
      <c r="B2">
        <v>1</v>
      </c>
    </row>
    <row r="3" spans="1:6">
      <c r="A3" t="s">
        <v>5</v>
      </c>
      <c r="B3">
        <v>-0.23961148867883778</v>
      </c>
      <c r="C3">
        <v>1</v>
      </c>
    </row>
    <row r="4" spans="1:6">
      <c r="A4" t="s">
        <v>1</v>
      </c>
      <c r="B4">
        <v>-4.8960567991777983E-2</v>
      </c>
      <c r="C4">
        <v>0.27473694498439932</v>
      </c>
      <c r="D4">
        <v>1</v>
      </c>
    </row>
    <row r="5" spans="1:6">
      <c r="A5" t="s">
        <v>2</v>
      </c>
      <c r="B5">
        <v>-0.34047828849548895</v>
      </c>
      <c r="C5">
        <v>0.30239883126586847</v>
      </c>
      <c r="D5">
        <v>-8.5594055524518764E-2</v>
      </c>
      <c r="E5">
        <v>1</v>
      </c>
    </row>
    <row r="6" spans="1:6" ht="15" thickBot="1">
      <c r="A6" s="6" t="s">
        <v>3</v>
      </c>
      <c r="B6" s="6">
        <v>-9.0961216514369406E-2</v>
      </c>
      <c r="C6" s="6">
        <v>0.10981237649423053</v>
      </c>
      <c r="D6" s="6">
        <v>5.7619018354714717E-2</v>
      </c>
      <c r="E6" s="6">
        <v>-4.5201996954726223E-2</v>
      </c>
      <c r="F6" s="6">
        <v>1</v>
      </c>
    </row>
    <row r="10" spans="1:6">
      <c r="A10" s="5">
        <v>7</v>
      </c>
      <c r="B10" s="5" t="s">
        <v>94</v>
      </c>
    </row>
    <row r="12" spans="1:6">
      <c r="B12" t="s">
        <v>95</v>
      </c>
    </row>
    <row r="14" spans="1:6">
      <c r="B14" t="s">
        <v>96</v>
      </c>
    </row>
    <row r="16" spans="1:6">
      <c r="B16" t="s">
        <v>97</v>
      </c>
    </row>
  </sheetData>
  <conditionalFormatting sqref="A1:F6">
    <cfRule type="colorScale" priority="1">
      <colorScale>
        <cfvo type="num" val="-1"/>
        <cfvo type="num" val="0"/>
        <cfvo type="num" val="1"/>
        <color rgb="FFFF0000"/>
        <color theme="0"/>
        <color rgb="FF00B0F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MMM Data </vt:lpstr>
      <vt:lpstr>Sosa Sales Data</vt:lpstr>
      <vt:lpstr>1.Answer</vt:lpstr>
      <vt:lpstr>2.Answer</vt:lpstr>
      <vt:lpstr>3-5Answer</vt:lpstr>
      <vt:lpstr>6.(Q)Sales_Res</vt:lpstr>
      <vt:lpstr>Pro_Res(6.Ans)</vt:lpstr>
      <vt:lpstr>7.Answer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>Stephan Kumar</cp:lastModifiedBy>
  <cp:lastPrinted>2025-06-17T04:44:35Z</cp:lastPrinted>
  <dcterms:created xsi:type="dcterms:W3CDTF">2017-02-18T07:24:38Z</dcterms:created>
  <dcterms:modified xsi:type="dcterms:W3CDTF">2025-06-17T04:46:14Z</dcterms:modified>
</cp:coreProperties>
</file>