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ndl\Desktop\8.9\"/>
    </mc:Choice>
  </mc:AlternateContent>
  <xr:revisionPtr revIDLastSave="0" documentId="13_ncr:1_{DE45C22C-E4D6-458D-AD65-4869CE25146F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管脚功能查询" sheetId="2" r:id="rId1"/>
    <sheet name="管脚功能配置" sheetId="1" r:id="rId2"/>
  </sheets>
  <definedNames>
    <definedName name="P00UT">管脚功能配置!$U$68</definedName>
    <definedName name="P0ADS">管脚功能配置!$Q$68</definedName>
    <definedName name="P0DIR">管脚功能配置!$S$68</definedName>
    <definedName name="P0OD">管脚功能配置!$T$68</definedName>
    <definedName name="P0PD">管脚功能配置!$W$68</definedName>
    <definedName name="P0PU">管脚功能配置!$V$68</definedName>
    <definedName name="P1ADS">管脚功能配置!$Q$69</definedName>
    <definedName name="P1DIR">管脚功能配置!$S$69</definedName>
    <definedName name="P1OD">管脚功能配置!$T$69</definedName>
    <definedName name="P1OUT">管脚功能配置!$U$69</definedName>
    <definedName name="P1PD">管脚功能配置!$W$69</definedName>
    <definedName name="P1PU">管脚功能配置!$V$69</definedName>
    <definedName name="P2ADS">管脚功能配置!$Q$70</definedName>
    <definedName name="P2DIR">管脚功能配置!$S$70</definedName>
    <definedName name="P2OD">管脚功能配置!$T$70</definedName>
    <definedName name="P2OUT">管脚功能配置!$U$70</definedName>
    <definedName name="P2PD">管脚功能配置!$W$70</definedName>
    <definedName name="P2PU">管脚功能配置!$V$70</definedName>
    <definedName name="P3ADS">管脚功能配置!$Q$71</definedName>
    <definedName name="P3DIR">管脚功能配置!$S$71</definedName>
    <definedName name="P3OD">管脚功能配置!$T$71</definedName>
    <definedName name="P3OUT">管脚功能配置!$U$71</definedName>
    <definedName name="P3PD">管脚功能配置!$W$71</definedName>
    <definedName name="P3PU">管脚功能配置!$V$71</definedName>
    <definedName name="PA0UT">管脚功能配置!$U$68</definedName>
    <definedName name="PAADS">管脚功能配置!$Q$68</definedName>
    <definedName name="PADIR">管脚功能配置!$S$68</definedName>
    <definedName name="PAOD">管脚功能配置!$T$68</definedName>
    <definedName name="PAPD">管脚功能配置!$W$68</definedName>
    <definedName name="PAPU">管脚功能配置!$V$68</definedName>
    <definedName name="PBADS">管脚功能配置!$Q$69</definedName>
    <definedName name="PBDIR">管脚功能配置!$S$69</definedName>
    <definedName name="PBOD">管脚功能配置!$T$69</definedName>
    <definedName name="PBOUT">管脚功能配置!$U$69</definedName>
    <definedName name="PBPD">管脚功能配置!$W$69</definedName>
    <definedName name="PBPU">管脚功能配置!$V$69</definedName>
    <definedName name="PCADS">管脚功能配置!$Q$70</definedName>
    <definedName name="PCDIR">管脚功能配置!$S$70</definedName>
    <definedName name="PCOD">管脚功能配置!$T$70</definedName>
    <definedName name="PCOUT">管脚功能配置!$U$70</definedName>
    <definedName name="PCPD">管脚功能配置!$W$70</definedName>
    <definedName name="PCPU">管脚功能配置!$V$70</definedName>
    <definedName name="PDADS">管脚功能配置!$Q$71</definedName>
    <definedName name="PDDIR">管脚功能配置!$S$71</definedName>
    <definedName name="PDOD">管脚功能配置!$T$71</definedName>
    <definedName name="PDOUT">管脚功能配置!$U$71</definedName>
    <definedName name="PDPD">管脚功能配置!$W$71</definedName>
    <definedName name="PDPU">管脚功能配置!$V$71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2" i="1"/>
  <c r="Z61" i="1" l="1"/>
  <c r="AA17" i="1"/>
  <c r="Q17" i="1" s="1"/>
  <c r="V17" i="1"/>
  <c r="W17" i="1"/>
  <c r="U17" i="1"/>
  <c r="T17" i="1"/>
  <c r="S17" i="1"/>
  <c r="P17" i="1"/>
  <c r="AA16" i="1"/>
  <c r="S16" i="1"/>
  <c r="W16" i="1"/>
  <c r="U16" i="1"/>
  <c r="T16" i="1"/>
  <c r="P16" i="1"/>
  <c r="AA15" i="1"/>
  <c r="V15" i="1"/>
  <c r="W15" i="1"/>
  <c r="U15" i="1"/>
  <c r="T15" i="1"/>
  <c r="P15" i="1"/>
  <c r="AA14" i="1"/>
  <c r="Q14" i="1" s="1"/>
  <c r="S14" i="1"/>
  <c r="W14" i="1"/>
  <c r="U14" i="1"/>
  <c r="T14" i="1"/>
  <c r="P14" i="1"/>
  <c r="AA13" i="1"/>
  <c r="Q13" i="1" s="1"/>
  <c r="V13" i="1"/>
  <c r="W13" i="1"/>
  <c r="U13" i="1"/>
  <c r="T13" i="1"/>
  <c r="P13" i="1"/>
  <c r="AA12" i="1"/>
  <c r="Q12" i="1" s="1"/>
  <c r="Z12" i="1" s="1"/>
  <c r="V12" i="1"/>
  <c r="W12" i="1"/>
  <c r="U12" i="1"/>
  <c r="T12" i="1"/>
  <c r="P12" i="1"/>
  <c r="AA11" i="1"/>
  <c r="Q11" i="1" s="1"/>
  <c r="V11" i="1"/>
  <c r="W11" i="1"/>
  <c r="U11" i="1"/>
  <c r="T11" i="1"/>
  <c r="P11" i="1"/>
  <c r="AA10" i="1"/>
  <c r="Q10" i="1" s="1"/>
  <c r="V10" i="1"/>
  <c r="W10" i="1"/>
  <c r="U10" i="1"/>
  <c r="T10" i="1"/>
  <c r="S10" i="1"/>
  <c r="P10" i="1"/>
  <c r="AA9" i="1"/>
  <c r="Q9" i="1" s="1"/>
  <c r="S9" i="1"/>
  <c r="W9" i="1"/>
  <c r="U9" i="1"/>
  <c r="T9" i="1"/>
  <c r="P9" i="1"/>
  <c r="AA8" i="1"/>
  <c r="S8" i="1"/>
  <c r="W8" i="1"/>
  <c r="U8" i="1"/>
  <c r="T8" i="1"/>
  <c r="Q8" i="1"/>
  <c r="P8" i="1"/>
  <c r="AA7" i="1"/>
  <c r="Q7" i="1" s="1"/>
  <c r="S7" i="1"/>
  <c r="W7" i="1"/>
  <c r="U7" i="1"/>
  <c r="T7" i="1"/>
  <c r="P7" i="1"/>
  <c r="AA6" i="1"/>
  <c r="V6" i="1"/>
  <c r="W6" i="1"/>
  <c r="U6" i="1"/>
  <c r="T6" i="1"/>
  <c r="Q6" i="1"/>
  <c r="P6" i="1"/>
  <c r="AA5" i="1"/>
  <c r="Q5" i="1" s="1"/>
  <c r="S5" i="1"/>
  <c r="W5" i="1"/>
  <c r="U5" i="1"/>
  <c r="T5" i="1"/>
  <c r="P5" i="1"/>
  <c r="AA4" i="1"/>
  <c r="Q4" i="1" s="1"/>
  <c r="V4" i="1"/>
  <c r="W4" i="1"/>
  <c r="U4" i="1"/>
  <c r="T4" i="1"/>
  <c r="S4" i="1"/>
  <c r="P4" i="1"/>
  <c r="AA3" i="1"/>
  <c r="Q3" i="1" s="1"/>
  <c r="W3" i="1"/>
  <c r="V3" i="1"/>
  <c r="U3" i="1"/>
  <c r="T3" i="1"/>
  <c r="P3" i="1"/>
  <c r="AA2" i="1"/>
  <c r="V2" i="1"/>
  <c r="W2" i="1"/>
  <c r="U2" i="1"/>
  <c r="T2" i="1"/>
  <c r="Q2" i="1"/>
  <c r="P2" i="1"/>
  <c r="S13" i="1" l="1"/>
  <c r="S2" i="1"/>
  <c r="S12" i="1"/>
  <c r="Q15" i="1"/>
  <c r="S11" i="1"/>
  <c r="Q16" i="1"/>
  <c r="Z16" i="1" s="1"/>
  <c r="V7" i="1"/>
  <c r="Z11" i="1"/>
  <c r="R11" i="1" s="1"/>
  <c r="N12" i="1" s="1"/>
  <c r="S15" i="1"/>
  <c r="V8" i="1"/>
  <c r="V16" i="1"/>
  <c r="S6" i="1"/>
  <c r="Z7" i="1"/>
  <c r="R7" i="1" s="1"/>
  <c r="N8" i="1" s="1"/>
  <c r="Z5" i="1"/>
  <c r="R5" i="1" s="1"/>
  <c r="L20" i="1" s="1"/>
  <c r="Z3" i="1"/>
  <c r="R3" i="1" s="1"/>
  <c r="L9" i="1" s="1"/>
  <c r="Z17" i="1"/>
  <c r="R17" i="1" s="1"/>
  <c r="N25" i="1" s="1"/>
  <c r="Z9" i="1"/>
  <c r="R9" i="1" s="1"/>
  <c r="N10" i="1" s="1"/>
  <c r="Z4" i="1"/>
  <c r="R4" i="1" s="1"/>
  <c r="L10" i="1" s="1"/>
  <c r="Z8" i="1"/>
  <c r="R8" i="1" s="1"/>
  <c r="N9" i="1" s="1"/>
  <c r="S3" i="1"/>
  <c r="Z14" i="1"/>
  <c r="R14" i="1" s="1"/>
  <c r="N22" i="1" s="1"/>
  <c r="Z2" i="1"/>
  <c r="R2" i="1" s="1"/>
  <c r="L8" i="1" s="1"/>
  <c r="V5" i="1"/>
  <c r="Z6" i="1"/>
  <c r="R6" i="1" s="1"/>
  <c r="L21" i="1" s="1"/>
  <c r="V9" i="1"/>
  <c r="Z10" i="1"/>
  <c r="R10" i="1" s="1"/>
  <c r="N11" i="1" s="1"/>
  <c r="Z13" i="1"/>
  <c r="R13" i="1" s="1"/>
  <c r="N21" i="1" s="1"/>
  <c r="V14" i="1"/>
  <c r="R12" i="1"/>
  <c r="N20" i="1" s="1"/>
  <c r="Z15" i="1" l="1"/>
  <c r="R15" i="1" s="1"/>
  <c r="N23" i="1" s="1"/>
  <c r="R16" i="1"/>
  <c r="N24" i="1" s="1"/>
  <c r="W68" i="1" l="1"/>
  <c r="L4" i="1" s="1"/>
  <c r="X68" i="1"/>
  <c r="U68" i="1"/>
  <c r="L6" i="1" s="1"/>
  <c r="V69" i="1"/>
  <c r="L15" i="1" s="1"/>
  <c r="U71" i="1"/>
  <c r="N18" i="1" s="1"/>
  <c r="Q69" i="1"/>
  <c r="Z63" i="1" s="1"/>
  <c r="Q70" i="1"/>
  <c r="Z64" i="1" s="1"/>
  <c r="W69" i="1"/>
  <c r="L16" i="1" s="1"/>
  <c r="S70" i="1"/>
  <c r="N7" i="1" s="1"/>
  <c r="V70" i="1"/>
  <c r="N3" i="1" s="1"/>
  <c r="V71" i="1"/>
  <c r="N15" i="1" s="1"/>
  <c r="S71" i="1"/>
  <c r="N19" i="1" s="1"/>
  <c r="X70" i="1"/>
  <c r="T71" i="1"/>
  <c r="N17" i="1" s="1"/>
  <c r="T69" i="1"/>
  <c r="L17" i="1" s="1"/>
  <c r="X71" i="1"/>
  <c r="S69" i="1"/>
  <c r="L19" i="1" s="1"/>
  <c r="T70" i="1"/>
  <c r="N5" i="1" s="1"/>
  <c r="Q71" i="1"/>
  <c r="N14" i="1" s="1"/>
  <c r="T68" i="1"/>
  <c r="L5" i="1"/>
  <c r="W71" i="1"/>
  <c r="N16" i="1" s="1"/>
  <c r="U70" i="1"/>
  <c r="N6" i="1" s="1"/>
  <c r="U69" i="1"/>
  <c r="L18" i="1" s="1"/>
  <c r="W70" i="1"/>
  <c r="N4" i="1" s="1"/>
  <c r="X69" i="1"/>
  <c r="V68" i="1"/>
  <c r="L3" i="1" s="1"/>
  <c r="S68" i="1"/>
  <c r="L7" i="1" s="1"/>
  <c r="Q68" i="1"/>
  <c r="Z62" i="1" s="1"/>
  <c r="L14" i="1" l="1"/>
  <c r="L2" i="1"/>
  <c r="Z65" i="1"/>
  <c r="N2" i="1"/>
</calcChain>
</file>

<file path=xl/sharedStrings.xml><?xml version="1.0" encoding="utf-8"?>
<sst xmlns="http://schemas.openxmlformats.org/spreadsheetml/2006/main" count="421" uniqueCount="156">
  <si>
    <t>筛选条件1</t>
  </si>
  <si>
    <t>UART0</t>
  </si>
  <si>
    <t>筛选条件4</t>
  </si>
  <si>
    <t>筛选条件2</t>
  </si>
  <si>
    <t>I2C</t>
  </si>
  <si>
    <t>筛选条件5</t>
  </si>
  <si>
    <t>AIN1</t>
  </si>
  <si>
    <t>筛选条件3</t>
  </si>
  <si>
    <t>筛选条件6</t>
  </si>
  <si>
    <t>数字功能</t>
  </si>
  <si>
    <t>模拟功能</t>
  </si>
  <si>
    <t>VC0_OUT</t>
  </si>
  <si>
    <t>AIN0</t>
  </si>
  <si>
    <t>HCLK_OUT</t>
  </si>
  <si>
    <t>UART1_TXD</t>
  </si>
  <si>
    <t>VC1_OUT</t>
  </si>
  <si>
    <t>PCLK_OUT</t>
  </si>
  <si>
    <t>AIN2</t>
  </si>
  <si>
    <t>UART1_RXD</t>
  </si>
  <si>
    <t>TIM0_GATE</t>
  </si>
  <si>
    <t>TIM5_CHA</t>
  </si>
  <si>
    <t>AIN3</t>
  </si>
  <si>
    <t>PCA_CH4</t>
  </si>
  <si>
    <t>LVD_OUT</t>
  </si>
  <si>
    <t>AIN4</t>
  </si>
  <si>
    <t>PCA_ECI</t>
  </si>
  <si>
    <t>TIM5_CHB</t>
  </si>
  <si>
    <t>XTH_OUT</t>
  </si>
  <si>
    <t>AIN5</t>
  </si>
  <si>
    <t>PCA_CH0</t>
  </si>
  <si>
    <t>PCA_CH1</t>
  </si>
  <si>
    <t>TIM4_CHB</t>
  </si>
  <si>
    <t>UART0_TXD</t>
  </si>
  <si>
    <t>TIM1_GATE</t>
  </si>
  <si>
    <t>TIM4_CHA</t>
  </si>
  <si>
    <t>UART0_RXD</t>
  </si>
  <si>
    <t>TIM2_GATE</t>
  </si>
  <si>
    <t>TIM6_CHA</t>
  </si>
  <si>
    <t>IR_OUT</t>
  </si>
  <si>
    <t>RCH_OUT</t>
  </si>
  <si>
    <t>RCL_OUT</t>
  </si>
  <si>
    <t>PCA_CH2</t>
  </si>
  <si>
    <t>PCA_CH3</t>
  </si>
  <si>
    <t>TIM6_CHB</t>
  </si>
  <si>
    <t>LVD_IN0</t>
  </si>
  <si>
    <t>XTLI</t>
  </si>
  <si>
    <t>XTLO</t>
  </si>
  <si>
    <t>XTHI</t>
  </si>
  <si>
    <t>XTHO</t>
  </si>
  <si>
    <t>管脚名称</t>
  </si>
  <si>
    <t>管脚功能</t>
  </si>
  <si>
    <t>输入输出</t>
  </si>
  <si>
    <t>输出类型</t>
  </si>
  <si>
    <t>输出初值</t>
  </si>
  <si>
    <t>上拉下拉</t>
  </si>
  <si>
    <t>管脚初始化源码</t>
  </si>
  <si>
    <t>PortName</t>
  </si>
  <si>
    <t>PxAna</t>
  </si>
  <si>
    <t>PxSEL</t>
  </si>
  <si>
    <t>PxDir</t>
  </si>
  <si>
    <t>PxOD</t>
  </si>
  <si>
    <t>PxOut</t>
  </si>
  <si>
    <t>PxPu</t>
  </si>
  <si>
    <t>PxPd</t>
  </si>
  <si>
    <t>IdxPower</t>
  </si>
  <si>
    <t>PxSEL
TmpStr</t>
  </si>
  <si>
    <t>GPIO</t>
  </si>
  <si>
    <t>输入</t>
  </si>
  <si>
    <t>推挽</t>
  </si>
  <si>
    <t>上拉</t>
  </si>
  <si>
    <t>SWDIO</t>
  </si>
  <si>
    <t>NA</t>
  </si>
  <si>
    <t>VCIN4</t>
  </si>
  <si>
    <t>TIM0_EXT</t>
  </si>
  <si>
    <t>TIM1_TOG</t>
  </si>
  <si>
    <t>VCIN5</t>
  </si>
  <si>
    <t>P35</t>
  </si>
  <si>
    <t>SPI_MISO</t>
  </si>
  <si>
    <t>I2C_SDA</t>
  </si>
  <si>
    <t>VCIN6</t>
  </si>
  <si>
    <t>P36</t>
  </si>
  <si>
    <t>SPI_MOSI</t>
  </si>
  <si>
    <t>I2C_SCL</t>
  </si>
  <si>
    <t>VCIN7</t>
  </si>
  <si>
    <t>P01</t>
  </si>
  <si>
    <t>TIM0_TOG</t>
  </si>
  <si>
    <t>SPI_SCK</t>
  </si>
  <si>
    <t>TIM2_EXT</t>
  </si>
  <si>
    <t>P02</t>
  </si>
  <si>
    <t>TIM0_TOGN</t>
  </si>
  <si>
    <t>SPI_CS</t>
  </si>
  <si>
    <t>LVDIN1</t>
  </si>
  <si>
    <t>P03</t>
  </si>
  <si>
    <t>P15</t>
  </si>
  <si>
    <t>TIM2_TOG</t>
  </si>
  <si>
    <t>P14</t>
  </si>
  <si>
    <t>TIM2_TOGN</t>
  </si>
  <si>
    <t>ADC_RDY</t>
  </si>
  <si>
    <t>NC</t>
  </si>
  <si>
    <t>LVDIN2</t>
  </si>
  <si>
    <t>VCIN0</t>
  </si>
  <si>
    <t>TIM0</t>
    <phoneticPr fontId="4" type="noConversion"/>
  </si>
  <si>
    <t>P23</t>
    <phoneticPr fontId="4" type="noConversion"/>
  </si>
  <si>
    <t>P24</t>
  </si>
  <si>
    <t>P25</t>
  </si>
  <si>
    <t>LVDIN3</t>
  </si>
  <si>
    <t>VCIN1</t>
  </si>
  <si>
    <t>P26</t>
  </si>
  <si>
    <t>TIM1_EXT</t>
  </si>
  <si>
    <t>P27/SWDIO</t>
  </si>
  <si>
    <t>P31/SWCLK</t>
  </si>
  <si>
    <t>PCA_ECI</t>
    <phoneticPr fontId="4" type="noConversion"/>
  </si>
  <si>
    <t>VCIN2</t>
  </si>
  <si>
    <t>P32</t>
  </si>
  <si>
    <t>VCIN3</t>
  </si>
  <si>
    <t>P33</t>
  </si>
  <si>
    <t>TIM1_TOGN</t>
  </si>
  <si>
    <t>P34</t>
    <phoneticPr fontId="4" type="noConversion"/>
  </si>
  <si>
    <t>Px_SEL = 0</t>
    <phoneticPr fontId="4" type="noConversion"/>
  </si>
  <si>
    <t>Px_SEL = 1</t>
    <phoneticPr fontId="4" type="noConversion"/>
  </si>
  <si>
    <t>Px_SEL = 2</t>
    <phoneticPr fontId="4" type="noConversion"/>
  </si>
  <si>
    <t>Px_SEL = 3</t>
    <phoneticPr fontId="4" type="noConversion"/>
  </si>
  <si>
    <t>Px_SEL = 4</t>
    <phoneticPr fontId="4" type="noConversion"/>
  </si>
  <si>
    <t>Px_SEL = 5</t>
    <phoneticPr fontId="4" type="noConversion"/>
  </si>
  <si>
    <t>Px_SEL = 6</t>
    <phoneticPr fontId="4" type="noConversion"/>
  </si>
  <si>
    <t>Px_SEL = 7</t>
    <phoneticPr fontId="4" type="noConversion"/>
  </si>
  <si>
    <t>GPIO</t>
    <phoneticPr fontId="4" type="noConversion"/>
  </si>
  <si>
    <t>AIN7</t>
    <phoneticPr fontId="4" type="noConversion"/>
  </si>
  <si>
    <t>AIN8</t>
    <phoneticPr fontId="4" type="noConversion"/>
  </si>
  <si>
    <t>SPI_MOSI</t>
    <phoneticPr fontId="4" type="noConversion"/>
  </si>
  <si>
    <t>AIN6</t>
    <phoneticPr fontId="4" type="noConversion"/>
  </si>
  <si>
    <t>ADC_VREF</t>
  </si>
  <si>
    <t>P03</t>
    <phoneticPr fontId="4" type="noConversion"/>
  </si>
  <si>
    <t>P14</t>
    <phoneticPr fontId="4" type="noConversion"/>
  </si>
  <si>
    <t>P15</t>
    <phoneticPr fontId="4" type="noConversion"/>
  </si>
  <si>
    <t>P24</t>
    <phoneticPr fontId="4" type="noConversion"/>
  </si>
  <si>
    <t>P25</t>
    <phoneticPr fontId="4" type="noConversion"/>
  </si>
  <si>
    <t>P26</t>
    <phoneticPr fontId="4" type="noConversion"/>
  </si>
  <si>
    <t>P27</t>
    <phoneticPr fontId="4" type="noConversion"/>
  </si>
  <si>
    <t>P31</t>
    <phoneticPr fontId="4" type="noConversion"/>
  </si>
  <si>
    <t>P32</t>
    <phoneticPr fontId="4" type="noConversion"/>
  </si>
  <si>
    <t>P33</t>
    <phoneticPr fontId="4" type="noConversion"/>
  </si>
  <si>
    <t>P35</t>
    <phoneticPr fontId="4" type="noConversion"/>
  </si>
  <si>
    <t>P36</t>
    <phoneticPr fontId="4" type="noConversion"/>
  </si>
  <si>
    <t>SWDIO</t>
    <phoneticPr fontId="4" type="noConversion"/>
  </si>
  <si>
    <t>SWCLK</t>
  </si>
  <si>
    <t>SWCLK</t>
    <phoneticPr fontId="4" type="noConversion"/>
  </si>
  <si>
    <t>P01</t>
    <phoneticPr fontId="4" type="noConversion"/>
  </si>
  <si>
    <t>P02</t>
    <phoneticPr fontId="4" type="noConversion"/>
  </si>
  <si>
    <t>P0</t>
    <phoneticPr fontId="4" type="noConversion"/>
  </si>
  <si>
    <t>P1</t>
    <phoneticPr fontId="4" type="noConversion"/>
  </si>
  <si>
    <t>P2</t>
    <phoneticPr fontId="4" type="noConversion"/>
  </si>
  <si>
    <t>P3</t>
    <phoneticPr fontId="4" type="noConversion"/>
  </si>
  <si>
    <t>TIM4</t>
    <phoneticPr fontId="4" type="noConversion"/>
  </si>
  <si>
    <t>VCIN1</t>
    <phoneticPr fontId="4" type="noConversion"/>
  </si>
  <si>
    <t>修改左侧的
筛选条件以
高亮不同的功能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</si>
</sst>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5117038483843"/>
        <bgColor theme="8" tint="0.7999511703848384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67955565050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 applyProtection="1">
      <alignment horizontal="center" vertical="center"/>
    </xf>
    <xf numFmtId="0" fontId="0" fillId="3" borderId="1" xfId="0" applyFont="1" applyFill="1" applyBorder="1" applyAlignment="1" applyProtection="1">
      <alignment horizontal="center" vertical="center"/>
      <protection locked="0"/>
    </xf>
    <xf numFmtId="0" fontId="0" fillId="3" borderId="1" xfId="0" applyFont="1" applyFill="1" applyBorder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0" fillId="0" borderId="1" xfId="0" applyFont="1" applyFill="1" applyBorder="1" applyProtection="1">
      <alignment vertical="center"/>
    </xf>
    <xf numFmtId="0" fontId="0" fillId="3" borderId="1" xfId="0" applyFont="1" applyFill="1" applyBorder="1" applyProtection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5" borderId="5" xfId="0" applyFill="1" applyBorder="1" applyAlignment="1">
      <alignment vertical="center"/>
    </xf>
    <xf numFmtId="0" fontId="0" fillId="4" borderId="6" xfId="0" applyFill="1" applyBorder="1">
      <alignment vertical="center"/>
    </xf>
    <xf numFmtId="0" fontId="0" fillId="5" borderId="6" xfId="0" applyFill="1" applyBorder="1" applyAlignment="1">
      <alignment vertical="center"/>
    </xf>
    <xf numFmtId="0" fontId="0" fillId="4" borderId="7" xfId="0" applyFill="1" applyBorder="1">
      <alignment vertical="center"/>
    </xf>
    <xf numFmtId="0" fontId="0" fillId="6" borderId="5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6" borderId="7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8" borderId="1" xfId="0" applyFill="1" applyBorder="1">
      <alignment vertical="center"/>
    </xf>
    <xf numFmtId="0" fontId="2" fillId="8" borderId="1" xfId="0" applyFont="1" applyFill="1" applyBorder="1" applyAlignment="1" applyProtection="1">
      <alignment vertical="center"/>
    </xf>
    <xf numFmtId="0" fontId="2" fillId="9" borderId="1" xfId="0" applyFont="1" applyFill="1" applyBorder="1" applyAlignment="1" applyProtection="1">
      <alignment horizontal="center" vertical="center"/>
    </xf>
    <xf numFmtId="0" fontId="0" fillId="0" borderId="0" xfId="0" applyBorder="1" applyProtection="1">
      <alignment vertical="center"/>
    </xf>
    <xf numFmtId="0" fontId="0" fillId="0" borderId="0" xfId="0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" xfId="0" applyFont="1" applyBorder="1" applyProtection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12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3" fillId="0" borderId="1" xfId="0" applyFont="1" applyBorder="1" applyProtection="1">
      <alignment vertical="center"/>
      <protection locked="0"/>
    </xf>
    <xf numFmtId="0" fontId="3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6" xfId="0" applyFont="1" applyBorder="1" applyProtection="1">
      <alignment vertical="center"/>
    </xf>
    <xf numFmtId="0" fontId="2" fillId="0" borderId="0" xfId="0" applyFont="1" applyBorder="1" applyProtection="1">
      <alignment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5" fillId="0" borderId="1" xfId="0" applyFont="1" applyBorder="1" applyProtection="1">
      <alignment vertical="center"/>
      <protection locked="0"/>
    </xf>
    <xf numFmtId="0" fontId="2" fillId="0" borderId="15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0" xfId="0" applyProtection="1">
      <alignment vertical="center"/>
    </xf>
    <xf numFmtId="0" fontId="0" fillId="0" borderId="0" xfId="0" applyFill="1" applyProtection="1">
      <alignment vertical="center"/>
    </xf>
    <xf numFmtId="0" fontId="0" fillId="5" borderId="6" xfId="0" applyFill="1" applyBorder="1" applyAlignment="1" applyProtection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8" borderId="1" xfId="0" applyFont="1" applyFill="1" applyBorder="1" applyProtection="1">
      <alignment vertical="center"/>
    </xf>
    <xf numFmtId="0" fontId="0" fillId="5" borderId="7" xfId="0" applyFill="1" applyBorder="1" applyAlignment="1" applyProtection="1">
      <alignment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6" fillId="10" borderId="19" xfId="0" applyFont="1" applyFill="1" applyBorder="1" applyAlignment="1" applyProtection="1">
      <alignment horizontal="left" vertical="center" wrapText="1"/>
    </xf>
    <xf numFmtId="0" fontId="6" fillId="10" borderId="18" xfId="0" applyFont="1" applyFill="1" applyBorder="1" applyAlignment="1" applyProtection="1">
      <alignment horizontal="left" vertical="center"/>
    </xf>
    <xf numFmtId="0" fontId="6" fillId="10" borderId="17" xfId="0" applyFont="1" applyFill="1" applyBorder="1" applyAlignment="1" applyProtection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4"/>
  <sheetViews>
    <sheetView tabSelected="1" zoomScaleNormal="100" workbookViewId="0">
      <pane ySplit="6" topLeftCell="A7" activePane="bottomLeft" state="frozen"/>
      <selection pane="bottomLeft" activeCell="G8" sqref="G8"/>
    </sheetView>
  </sheetViews>
  <sheetFormatPr defaultColWidth="9" defaultRowHeight="21.95" customHeight="1" x14ac:dyDescent="0.15"/>
  <cols>
    <col min="1" max="1" width="14.625" style="32" customWidth="1"/>
    <col min="2" max="8" width="16" style="31" customWidth="1"/>
    <col min="9" max="9" width="16.75" style="33" customWidth="1"/>
    <col min="10" max="15" width="14.625" style="33" customWidth="1"/>
    <col min="16" max="16384" width="9" style="31"/>
  </cols>
  <sheetData>
    <row r="1" spans="1:15" ht="21.95" customHeight="1" x14ac:dyDescent="0.15">
      <c r="B1" s="34" t="s">
        <v>0</v>
      </c>
      <c r="C1" s="35" t="s">
        <v>1</v>
      </c>
      <c r="D1" s="74" t="s">
        <v>155</v>
      </c>
      <c r="E1" s="34" t="s">
        <v>2</v>
      </c>
      <c r="F1" s="59" t="s">
        <v>154</v>
      </c>
      <c r="G1" s="74" t="s">
        <v>155</v>
      </c>
      <c r="J1" s="31"/>
      <c r="K1" s="31"/>
      <c r="M1" s="31"/>
      <c r="N1" s="31"/>
      <c r="O1" s="31"/>
    </row>
    <row r="2" spans="1:15" ht="21.95" customHeight="1" x14ac:dyDescent="0.15">
      <c r="B2" s="34" t="s">
        <v>3</v>
      </c>
      <c r="C2" s="35" t="s">
        <v>4</v>
      </c>
      <c r="D2" s="75"/>
      <c r="E2" s="34" t="s">
        <v>5</v>
      </c>
      <c r="F2" s="58" t="s">
        <v>6</v>
      </c>
      <c r="G2" s="75"/>
      <c r="J2" s="31"/>
      <c r="K2" s="31"/>
      <c r="M2" s="31"/>
      <c r="N2" s="31"/>
      <c r="O2" s="31"/>
    </row>
    <row r="3" spans="1:15" ht="21.95" customHeight="1" x14ac:dyDescent="0.15">
      <c r="B3" s="34" t="s">
        <v>7</v>
      </c>
      <c r="C3" s="38" t="s">
        <v>101</v>
      </c>
      <c r="D3" s="76"/>
      <c r="E3" s="34" t="s">
        <v>8</v>
      </c>
      <c r="F3" s="59" t="s">
        <v>153</v>
      </c>
      <c r="G3" s="76"/>
      <c r="J3" s="31"/>
      <c r="K3" s="31"/>
      <c r="M3" s="31"/>
      <c r="N3" s="31"/>
      <c r="O3" s="31"/>
    </row>
    <row r="4" spans="1:15" ht="21.95" customHeight="1" thickBot="1" x14ac:dyDescent="0.2"/>
    <row r="5" spans="1:15" ht="21.95" customHeight="1" x14ac:dyDescent="0.15">
      <c r="A5" s="68" t="s">
        <v>9</v>
      </c>
      <c r="B5" s="69"/>
      <c r="C5" s="69"/>
      <c r="D5" s="69"/>
      <c r="E5" s="69"/>
      <c r="F5" s="69"/>
      <c r="G5" s="69"/>
      <c r="H5" s="70"/>
      <c r="J5" s="68" t="s">
        <v>10</v>
      </c>
      <c r="K5" s="69"/>
      <c r="L5" s="70"/>
      <c r="M5" s="40"/>
      <c r="N5" s="40"/>
      <c r="O5" s="40"/>
    </row>
    <row r="6" spans="1:15" ht="18.75" x14ac:dyDescent="0.15">
      <c r="A6" s="44" t="s">
        <v>118</v>
      </c>
      <c r="B6" s="45" t="s">
        <v>119</v>
      </c>
      <c r="C6" s="45" t="s">
        <v>120</v>
      </c>
      <c r="D6" s="45" t="s">
        <v>121</v>
      </c>
      <c r="E6" s="45" t="s">
        <v>122</v>
      </c>
      <c r="F6" s="45" t="s">
        <v>123</v>
      </c>
      <c r="G6" s="45" t="s">
        <v>124</v>
      </c>
      <c r="H6" s="47" t="s">
        <v>125</v>
      </c>
      <c r="J6" s="71"/>
      <c r="K6" s="72"/>
      <c r="L6" s="73"/>
      <c r="M6" s="40"/>
      <c r="N6" s="40"/>
      <c r="O6" s="40"/>
    </row>
    <row r="7" spans="1:15" ht="18.75" x14ac:dyDescent="0.15">
      <c r="A7" s="44" t="s">
        <v>84</v>
      </c>
      <c r="B7" s="45" t="s">
        <v>35</v>
      </c>
      <c r="C7" s="45" t="s">
        <v>78</v>
      </c>
      <c r="D7" s="45" t="s">
        <v>14</v>
      </c>
      <c r="E7" s="45" t="s">
        <v>85</v>
      </c>
      <c r="F7" s="45" t="s">
        <v>26</v>
      </c>
      <c r="G7" s="45" t="s">
        <v>86</v>
      </c>
      <c r="H7" s="47" t="s">
        <v>87</v>
      </c>
      <c r="J7" s="50" t="s">
        <v>47</v>
      </c>
      <c r="K7" s="61" t="s">
        <v>127</v>
      </c>
      <c r="L7" s="47" t="s">
        <v>83</v>
      </c>
    </row>
    <row r="8" spans="1:15" ht="18.75" x14ac:dyDescent="0.15">
      <c r="A8" s="44" t="s">
        <v>88</v>
      </c>
      <c r="B8" s="45" t="s">
        <v>32</v>
      </c>
      <c r="C8" s="45" t="s">
        <v>82</v>
      </c>
      <c r="D8" s="45" t="s">
        <v>18</v>
      </c>
      <c r="E8" s="45" t="s">
        <v>89</v>
      </c>
      <c r="F8" s="45" t="s">
        <v>37</v>
      </c>
      <c r="G8" s="45" t="s">
        <v>90</v>
      </c>
      <c r="H8" s="47" t="s">
        <v>36</v>
      </c>
      <c r="J8" s="44" t="s">
        <v>48</v>
      </c>
      <c r="K8" s="61" t="s">
        <v>128</v>
      </c>
      <c r="L8" s="51"/>
    </row>
    <row r="9" spans="1:15" ht="21.95" customHeight="1" x14ac:dyDescent="0.15">
      <c r="A9" s="44" t="s">
        <v>92</v>
      </c>
      <c r="B9" s="45" t="s">
        <v>42</v>
      </c>
      <c r="C9" s="45" t="s">
        <v>90</v>
      </c>
      <c r="D9" s="45" t="s">
        <v>43</v>
      </c>
      <c r="E9" s="45"/>
      <c r="F9" s="45"/>
      <c r="G9" s="45" t="s">
        <v>25</v>
      </c>
      <c r="H9" s="47" t="s">
        <v>11</v>
      </c>
      <c r="J9" s="44" t="s">
        <v>91</v>
      </c>
      <c r="K9" s="45"/>
      <c r="L9" s="36"/>
    </row>
    <row r="10" spans="1:15" ht="21.95" customHeight="1" x14ac:dyDescent="0.15">
      <c r="A10" s="44" t="s">
        <v>95</v>
      </c>
      <c r="B10" s="45" t="s">
        <v>82</v>
      </c>
      <c r="C10" s="45" t="s">
        <v>96</v>
      </c>
      <c r="D10" s="45" t="s">
        <v>25</v>
      </c>
      <c r="E10" s="45" t="s">
        <v>97</v>
      </c>
      <c r="F10" s="45" t="s">
        <v>90</v>
      </c>
      <c r="G10" s="45" t="s">
        <v>32</v>
      </c>
      <c r="H10" s="47" t="s">
        <v>98</v>
      </c>
      <c r="J10" s="44"/>
      <c r="K10" s="45"/>
      <c r="L10" s="36"/>
    </row>
    <row r="11" spans="1:15" ht="21.95" customHeight="1" x14ac:dyDescent="0.15">
      <c r="A11" s="44" t="s">
        <v>93</v>
      </c>
      <c r="B11" s="45" t="s">
        <v>78</v>
      </c>
      <c r="C11" s="45" t="s">
        <v>94</v>
      </c>
      <c r="D11" s="45" t="s">
        <v>31</v>
      </c>
      <c r="E11" s="45"/>
      <c r="F11" s="45" t="s">
        <v>86</v>
      </c>
      <c r="G11" s="45" t="s">
        <v>35</v>
      </c>
      <c r="H11" s="47" t="s">
        <v>23</v>
      </c>
      <c r="J11" s="44"/>
      <c r="K11" s="45"/>
      <c r="L11" s="36"/>
    </row>
    <row r="12" spans="1:15" ht="21.95" customHeight="1" x14ac:dyDescent="0.15">
      <c r="A12" s="44" t="s">
        <v>102</v>
      </c>
      <c r="B12" s="45" t="s">
        <v>37</v>
      </c>
      <c r="C12" s="45" t="s">
        <v>31</v>
      </c>
      <c r="D12" s="45" t="s">
        <v>34</v>
      </c>
      <c r="E12" s="45" t="s">
        <v>29</v>
      </c>
      <c r="F12" s="45" t="s">
        <v>77</v>
      </c>
      <c r="G12" s="45" t="s">
        <v>14</v>
      </c>
      <c r="H12" s="47" t="s">
        <v>38</v>
      </c>
      <c r="J12" s="44" t="s">
        <v>99</v>
      </c>
      <c r="K12" s="45" t="s">
        <v>100</v>
      </c>
      <c r="L12" s="36"/>
    </row>
    <row r="13" spans="1:15" ht="21.95" customHeight="1" x14ac:dyDescent="0.15">
      <c r="A13" s="44" t="s">
        <v>103</v>
      </c>
      <c r="B13" s="45" t="s">
        <v>31</v>
      </c>
      <c r="C13" s="45" t="s">
        <v>26</v>
      </c>
      <c r="D13" s="45" t="s">
        <v>13</v>
      </c>
      <c r="E13" s="45" t="s">
        <v>30</v>
      </c>
      <c r="F13" s="45" t="s">
        <v>81</v>
      </c>
      <c r="G13" s="45" t="s">
        <v>18</v>
      </c>
      <c r="H13" s="47" t="s">
        <v>15</v>
      </c>
      <c r="J13" s="44" t="s">
        <v>12</v>
      </c>
      <c r="K13" s="45"/>
      <c r="L13" s="36"/>
    </row>
    <row r="14" spans="1:15" ht="21.95" customHeight="1" x14ac:dyDescent="0.15">
      <c r="A14" s="44" t="s">
        <v>104</v>
      </c>
      <c r="B14" s="45" t="s">
        <v>86</v>
      </c>
      <c r="C14" s="45" t="s">
        <v>29</v>
      </c>
      <c r="D14" s="45" t="s">
        <v>20</v>
      </c>
      <c r="E14" s="45" t="s">
        <v>23</v>
      </c>
      <c r="F14" s="45"/>
      <c r="G14" s="45" t="s">
        <v>78</v>
      </c>
      <c r="H14" s="47" t="s">
        <v>33</v>
      </c>
      <c r="J14" s="44" t="s">
        <v>105</v>
      </c>
      <c r="K14" s="45" t="s">
        <v>106</v>
      </c>
      <c r="L14" s="36"/>
    </row>
    <row r="15" spans="1:15" ht="21.95" customHeight="1" x14ac:dyDescent="0.15">
      <c r="A15" s="44" t="s">
        <v>107</v>
      </c>
      <c r="B15" s="52" t="s">
        <v>129</v>
      </c>
      <c r="C15" s="45" t="s">
        <v>34</v>
      </c>
      <c r="D15" s="45" t="s">
        <v>26</v>
      </c>
      <c r="E15" s="45" t="s">
        <v>41</v>
      </c>
      <c r="F15" s="45"/>
      <c r="G15" s="45" t="s">
        <v>82</v>
      </c>
      <c r="H15" s="47" t="s">
        <v>108</v>
      </c>
      <c r="J15" s="44" t="s">
        <v>6</v>
      </c>
      <c r="K15" s="45"/>
      <c r="L15" s="36"/>
    </row>
    <row r="16" spans="1:15" ht="21.95" customHeight="1" x14ac:dyDescent="0.15">
      <c r="A16" s="44" t="s">
        <v>109</v>
      </c>
      <c r="B16" s="45" t="s">
        <v>77</v>
      </c>
      <c r="C16" s="45" t="s">
        <v>20</v>
      </c>
      <c r="D16" s="45" t="s">
        <v>37</v>
      </c>
      <c r="E16" s="45" t="s">
        <v>42</v>
      </c>
      <c r="F16" s="45" t="s">
        <v>35</v>
      </c>
      <c r="G16" s="45" t="s">
        <v>39</v>
      </c>
      <c r="H16" s="47" t="s">
        <v>27</v>
      </c>
      <c r="J16" s="44"/>
      <c r="K16" s="45"/>
      <c r="L16" s="36"/>
    </row>
    <row r="17" spans="1:12" ht="21.95" customHeight="1" x14ac:dyDescent="0.15">
      <c r="A17" s="44" t="s">
        <v>110</v>
      </c>
      <c r="B17" s="45"/>
      <c r="C17" s="45" t="s">
        <v>111</v>
      </c>
      <c r="D17" s="45" t="s">
        <v>16</v>
      </c>
      <c r="E17" s="45" t="s">
        <v>11</v>
      </c>
      <c r="F17" s="45" t="s">
        <v>32</v>
      </c>
      <c r="G17" s="45" t="s">
        <v>40</v>
      </c>
      <c r="H17" s="47" t="s">
        <v>13</v>
      </c>
      <c r="J17" s="44"/>
      <c r="K17" s="45"/>
      <c r="L17" s="36"/>
    </row>
    <row r="18" spans="1:12" ht="21.95" customHeight="1" x14ac:dyDescent="0.15">
      <c r="A18" s="44" t="s">
        <v>113</v>
      </c>
      <c r="B18" s="45"/>
      <c r="C18" s="45" t="s">
        <v>41</v>
      </c>
      <c r="D18" s="45" t="s">
        <v>43</v>
      </c>
      <c r="E18" s="45" t="s">
        <v>15</v>
      </c>
      <c r="F18" s="45" t="s">
        <v>14</v>
      </c>
      <c r="G18" s="45" t="s">
        <v>22</v>
      </c>
      <c r="H18" s="47"/>
      <c r="J18" s="44" t="s">
        <v>17</v>
      </c>
      <c r="K18" s="45" t="s">
        <v>112</v>
      </c>
      <c r="L18" s="36"/>
    </row>
    <row r="19" spans="1:12" ht="21.95" customHeight="1" x14ac:dyDescent="0.15">
      <c r="A19" s="44" t="s">
        <v>115</v>
      </c>
      <c r="B19" s="45"/>
      <c r="C19" s="45" t="s">
        <v>30</v>
      </c>
      <c r="D19" s="45" t="s">
        <v>26</v>
      </c>
      <c r="E19" s="45" t="s">
        <v>25</v>
      </c>
      <c r="F19" s="45" t="s">
        <v>18</v>
      </c>
      <c r="G19" s="45"/>
      <c r="H19" s="47" t="s">
        <v>116</v>
      </c>
      <c r="J19" s="44" t="s">
        <v>21</v>
      </c>
      <c r="K19" s="45" t="s">
        <v>114</v>
      </c>
      <c r="L19" s="36"/>
    </row>
    <row r="20" spans="1:12" ht="21.95" customHeight="1" x14ac:dyDescent="0.15">
      <c r="A20" s="44" t="s">
        <v>117</v>
      </c>
      <c r="B20" s="45" t="s">
        <v>29</v>
      </c>
      <c r="C20" s="45"/>
      <c r="D20" s="45" t="s">
        <v>20</v>
      </c>
      <c r="E20" s="45" t="s">
        <v>73</v>
      </c>
      <c r="F20" s="45" t="s">
        <v>34</v>
      </c>
      <c r="G20" s="45"/>
      <c r="H20" s="47" t="s">
        <v>74</v>
      </c>
      <c r="J20" s="44" t="s">
        <v>24</v>
      </c>
      <c r="K20" s="45" t="s">
        <v>72</v>
      </c>
      <c r="L20" s="36"/>
    </row>
    <row r="21" spans="1:12" ht="21.95" customHeight="1" x14ac:dyDescent="0.15">
      <c r="A21" s="44" t="s">
        <v>76</v>
      </c>
      <c r="B21" s="45" t="s">
        <v>14</v>
      </c>
      <c r="C21" s="45" t="s">
        <v>43</v>
      </c>
      <c r="D21" s="45" t="s">
        <v>32</v>
      </c>
      <c r="E21" s="45" t="s">
        <v>19</v>
      </c>
      <c r="F21" s="45" t="s">
        <v>31</v>
      </c>
      <c r="G21" s="45" t="s">
        <v>77</v>
      </c>
      <c r="H21" s="47" t="s">
        <v>78</v>
      </c>
      <c r="J21" s="44" t="s">
        <v>28</v>
      </c>
      <c r="K21" s="45" t="s">
        <v>75</v>
      </c>
      <c r="L21" s="36"/>
    </row>
    <row r="22" spans="1:12" ht="24" customHeight="1" thickBot="1" x14ac:dyDescent="0.2">
      <c r="A22" s="48" t="s">
        <v>80</v>
      </c>
      <c r="B22" s="46" t="s">
        <v>18</v>
      </c>
      <c r="C22" s="46" t="s">
        <v>37</v>
      </c>
      <c r="D22" s="46" t="s">
        <v>35</v>
      </c>
      <c r="E22" s="46" t="s">
        <v>22</v>
      </c>
      <c r="F22" s="46" t="s">
        <v>20</v>
      </c>
      <c r="G22" s="46" t="s">
        <v>81</v>
      </c>
      <c r="H22" s="49" t="s">
        <v>82</v>
      </c>
      <c r="J22" s="53" t="s">
        <v>130</v>
      </c>
      <c r="K22" s="46" t="s">
        <v>79</v>
      </c>
      <c r="L22" s="60" t="s">
        <v>131</v>
      </c>
    </row>
    <row r="23" spans="1:12" ht="21.95" customHeight="1" x14ac:dyDescent="0.15">
      <c r="A23" s="41"/>
      <c r="B23" s="42"/>
      <c r="C23" s="42"/>
      <c r="D23" s="42"/>
      <c r="E23" s="42"/>
      <c r="F23" s="42"/>
      <c r="G23" s="42"/>
      <c r="H23" s="42"/>
    </row>
    <row r="24" spans="1:12" ht="21.95" customHeight="1" x14ac:dyDescent="0.15">
      <c r="A24" s="33"/>
      <c r="B24" s="43"/>
      <c r="C24" s="43"/>
      <c r="D24" s="43"/>
      <c r="E24" s="43"/>
      <c r="F24" s="43"/>
      <c r="G24" s="43"/>
      <c r="H24" s="43"/>
    </row>
    <row r="25" spans="1:12" ht="21.95" customHeight="1" x14ac:dyDescent="0.15">
      <c r="A25" s="33"/>
      <c r="B25" s="39"/>
      <c r="C25" s="39"/>
      <c r="D25" s="39"/>
      <c r="E25" s="39"/>
      <c r="F25" s="39"/>
      <c r="G25" s="39"/>
      <c r="H25" s="39"/>
      <c r="I25" s="54"/>
      <c r="J25" s="39"/>
    </row>
    <row r="26" spans="1:12" ht="21.95" customHeight="1" x14ac:dyDescent="0.15">
      <c r="A26" s="33"/>
      <c r="B26" s="39"/>
      <c r="C26" s="39"/>
      <c r="D26" s="39"/>
      <c r="E26" s="39"/>
      <c r="F26" s="39"/>
      <c r="G26" s="39"/>
      <c r="H26" s="39"/>
      <c r="I26" s="54"/>
      <c r="J26" s="39"/>
    </row>
    <row r="27" spans="1:12" ht="21.95" customHeight="1" x14ac:dyDescent="0.15">
      <c r="A27" s="33"/>
      <c r="B27" s="39"/>
      <c r="C27" s="39"/>
      <c r="D27" s="39"/>
      <c r="E27" s="39"/>
      <c r="F27" s="39"/>
      <c r="G27" s="39"/>
      <c r="H27" s="39"/>
      <c r="I27" s="39"/>
      <c r="J27" s="39"/>
    </row>
    <row r="28" spans="1:12" ht="21.95" customHeight="1" x14ac:dyDescent="0.15">
      <c r="A28" s="33"/>
      <c r="B28" s="39"/>
      <c r="C28" s="39"/>
      <c r="D28" s="39"/>
      <c r="E28" s="39"/>
      <c r="F28" s="39"/>
      <c r="G28" s="39"/>
      <c r="H28" s="39"/>
      <c r="I28" s="39"/>
      <c r="J28" s="39"/>
    </row>
    <row r="29" spans="1:12" ht="21.95" customHeight="1" x14ac:dyDescent="0.15">
      <c r="A29" s="33"/>
      <c r="B29" s="39"/>
      <c r="C29" s="39"/>
      <c r="D29" s="39"/>
      <c r="E29" s="39"/>
      <c r="F29" s="39"/>
      <c r="G29" s="39"/>
      <c r="H29" s="39"/>
      <c r="I29" s="39"/>
      <c r="J29" s="39"/>
    </row>
    <row r="30" spans="1:12" ht="21.95" customHeight="1" x14ac:dyDescent="0.15">
      <c r="A30" s="33"/>
      <c r="B30" s="39"/>
      <c r="C30" s="39"/>
      <c r="D30" s="39"/>
      <c r="E30" s="39"/>
      <c r="F30" s="39"/>
      <c r="G30" s="39"/>
      <c r="H30" s="39"/>
      <c r="I30" s="39"/>
      <c r="J30" s="39"/>
    </row>
    <row r="31" spans="1:12" ht="21.95" customHeight="1" x14ac:dyDescent="0.15">
      <c r="A31" s="33"/>
      <c r="B31" s="39"/>
      <c r="C31" s="39"/>
      <c r="D31" s="39"/>
      <c r="E31" s="39"/>
      <c r="F31" s="39"/>
      <c r="G31" s="39"/>
      <c r="H31" s="39"/>
      <c r="I31" s="39"/>
      <c r="J31" s="39"/>
    </row>
    <row r="32" spans="1:12" ht="21.95" customHeight="1" x14ac:dyDescent="0.15">
      <c r="A32" s="33"/>
      <c r="B32" s="39"/>
      <c r="C32" s="39"/>
      <c r="D32" s="39"/>
      <c r="E32" s="39"/>
      <c r="F32" s="39"/>
      <c r="G32" s="39"/>
      <c r="H32" s="39"/>
      <c r="I32" s="39"/>
      <c r="J32" s="39"/>
    </row>
    <row r="33" spans="1:10" ht="21.95" customHeight="1" x14ac:dyDescent="0.15">
      <c r="A33" s="33"/>
      <c r="B33" s="39"/>
      <c r="C33" s="39"/>
      <c r="D33" s="39"/>
      <c r="E33" s="39"/>
      <c r="F33" s="39"/>
      <c r="G33" s="39"/>
      <c r="H33" s="39"/>
      <c r="I33" s="39"/>
      <c r="J33" s="39"/>
    </row>
    <row r="34" spans="1:10" ht="21.95" customHeight="1" x14ac:dyDescent="0.15">
      <c r="A34" s="33"/>
      <c r="B34" s="39"/>
      <c r="C34" s="39"/>
      <c r="D34" s="39"/>
      <c r="E34" s="39"/>
      <c r="F34" s="39"/>
      <c r="G34" s="39"/>
      <c r="H34" s="39"/>
      <c r="I34" s="39"/>
      <c r="J34" s="39"/>
    </row>
    <row r="35" spans="1:10" ht="21.95" customHeight="1" x14ac:dyDescent="0.15">
      <c r="A35" s="33"/>
      <c r="B35" s="39"/>
      <c r="C35" s="39"/>
      <c r="D35" s="39"/>
      <c r="E35" s="39"/>
      <c r="F35" s="39"/>
      <c r="G35" s="39"/>
      <c r="H35" s="39"/>
      <c r="I35" s="39"/>
      <c r="J35" s="39"/>
    </row>
    <row r="36" spans="1:10" ht="21.95" customHeight="1" x14ac:dyDescent="0.15">
      <c r="A36" s="33"/>
      <c r="B36" s="39"/>
      <c r="C36" s="39"/>
      <c r="D36" s="39"/>
      <c r="E36" s="39"/>
      <c r="F36" s="39"/>
      <c r="G36" s="39"/>
      <c r="H36" s="39"/>
      <c r="I36" s="39"/>
      <c r="J36" s="39"/>
    </row>
    <row r="37" spans="1:10" ht="21.95" customHeight="1" x14ac:dyDescent="0.15">
      <c r="A37" s="33"/>
      <c r="B37" s="39"/>
      <c r="C37" s="39"/>
      <c r="D37" s="39"/>
      <c r="E37" s="39"/>
      <c r="F37" s="39"/>
      <c r="G37" s="39"/>
      <c r="H37" s="39"/>
      <c r="I37" s="39"/>
      <c r="J37" s="39"/>
    </row>
    <row r="38" spans="1:10" ht="21.95" customHeight="1" x14ac:dyDescent="0.15">
      <c r="A38" s="33"/>
      <c r="B38" s="39"/>
      <c r="C38" s="39"/>
      <c r="D38" s="39"/>
      <c r="E38" s="39"/>
      <c r="F38" s="39"/>
      <c r="G38" s="39"/>
      <c r="H38" s="39"/>
      <c r="I38" s="39"/>
      <c r="J38" s="39"/>
    </row>
    <row r="39" spans="1:10" ht="21.95" customHeight="1" x14ac:dyDescent="0.15">
      <c r="A39" s="33"/>
      <c r="B39" s="39"/>
      <c r="C39" s="39"/>
      <c r="D39" s="39"/>
      <c r="E39" s="39"/>
      <c r="F39" s="39"/>
      <c r="G39" s="39"/>
      <c r="H39" s="39"/>
      <c r="I39" s="39"/>
      <c r="J39" s="39"/>
    </row>
    <row r="40" spans="1:10" ht="21.95" customHeight="1" x14ac:dyDescent="0.15">
      <c r="A40" s="33"/>
      <c r="B40" s="39"/>
      <c r="C40" s="39"/>
      <c r="D40" s="39"/>
      <c r="E40" s="39"/>
      <c r="F40" s="39"/>
      <c r="G40" s="39"/>
      <c r="H40" s="39"/>
      <c r="I40" s="54"/>
      <c r="J40" s="39"/>
    </row>
    <row r="41" spans="1:10" ht="21.95" customHeight="1" x14ac:dyDescent="0.15">
      <c r="A41" s="33"/>
      <c r="B41" s="43"/>
      <c r="C41" s="43"/>
      <c r="D41" s="43"/>
      <c r="E41" s="43"/>
      <c r="F41" s="43"/>
      <c r="G41" s="43"/>
      <c r="H41" s="43"/>
    </row>
    <row r="42" spans="1:10" ht="21.95" customHeight="1" x14ac:dyDescent="0.15">
      <c r="A42" s="33"/>
      <c r="B42" s="43"/>
      <c r="C42" s="43"/>
      <c r="D42" s="43"/>
      <c r="E42" s="43"/>
      <c r="F42" s="43"/>
      <c r="G42" s="43"/>
      <c r="H42" s="43"/>
    </row>
    <row r="43" spans="1:10" ht="21.95" customHeight="1" x14ac:dyDescent="0.15">
      <c r="A43" s="33"/>
      <c r="B43" s="43"/>
      <c r="C43" s="43"/>
      <c r="D43" s="43"/>
      <c r="E43" s="43"/>
      <c r="F43" s="43"/>
      <c r="G43" s="43"/>
      <c r="H43" s="43"/>
    </row>
    <row r="44" spans="1:10" ht="21.95" customHeight="1" x14ac:dyDescent="0.15">
      <c r="A44" s="33"/>
      <c r="B44" s="43"/>
      <c r="C44" s="43"/>
      <c r="D44" s="43"/>
      <c r="E44" s="43"/>
      <c r="F44" s="43"/>
      <c r="G44" s="43"/>
      <c r="H44" s="43"/>
    </row>
    <row r="45" spans="1:10" ht="21.95" customHeight="1" x14ac:dyDescent="0.15">
      <c r="A45" s="33"/>
      <c r="B45" s="43"/>
      <c r="C45" s="43"/>
      <c r="D45" s="43"/>
      <c r="E45" s="43"/>
      <c r="F45" s="43"/>
      <c r="G45" s="43"/>
      <c r="H45" s="43"/>
    </row>
    <row r="46" spans="1:10" ht="21.95" customHeight="1" x14ac:dyDescent="0.15">
      <c r="A46" s="33"/>
      <c r="B46" s="43"/>
      <c r="C46" s="43"/>
      <c r="D46" s="43"/>
      <c r="E46" s="43"/>
      <c r="F46" s="43"/>
      <c r="G46" s="43"/>
      <c r="H46" s="43"/>
    </row>
    <row r="47" spans="1:10" ht="21.95" customHeight="1" x14ac:dyDescent="0.15">
      <c r="A47" s="33"/>
      <c r="B47" s="43"/>
      <c r="C47" s="43"/>
      <c r="D47" s="43"/>
      <c r="E47" s="43"/>
      <c r="F47" s="43"/>
      <c r="G47" s="43"/>
      <c r="H47" s="43"/>
    </row>
    <row r="48" spans="1:10" ht="21.95" customHeight="1" x14ac:dyDescent="0.15">
      <c r="A48" s="33"/>
      <c r="B48" s="43"/>
      <c r="C48" s="43"/>
      <c r="D48" s="43"/>
      <c r="E48" s="43"/>
      <c r="F48" s="43"/>
      <c r="G48" s="43"/>
      <c r="H48" s="43"/>
    </row>
    <row r="49" spans="1:10" ht="21.95" customHeight="1" x14ac:dyDescent="0.15">
      <c r="A49" s="33"/>
      <c r="B49" s="43"/>
      <c r="C49" s="43"/>
      <c r="D49" s="43"/>
      <c r="E49" s="43"/>
      <c r="F49" s="43"/>
      <c r="G49" s="43"/>
      <c r="H49" s="43"/>
    </row>
    <row r="50" spans="1:10" ht="21.95" customHeight="1" x14ac:dyDescent="0.15">
      <c r="A50" s="33"/>
      <c r="B50" s="43"/>
      <c r="C50" s="43"/>
      <c r="D50" s="43"/>
      <c r="E50" s="43"/>
      <c r="F50" s="43"/>
      <c r="G50" s="43"/>
      <c r="H50" s="43"/>
    </row>
    <row r="51" spans="1:10" ht="21.95" customHeight="1" x14ac:dyDescent="0.15">
      <c r="A51" s="33"/>
      <c r="B51" s="43"/>
      <c r="C51" s="43"/>
      <c r="D51" s="43"/>
      <c r="E51" s="43"/>
      <c r="F51" s="43"/>
      <c r="G51" s="43"/>
      <c r="H51" s="43"/>
    </row>
    <row r="52" spans="1:10" ht="21.95" customHeight="1" x14ac:dyDescent="0.15">
      <c r="A52" s="33"/>
      <c r="B52" s="43"/>
      <c r="C52" s="43"/>
      <c r="D52" s="43"/>
      <c r="F52" s="43"/>
      <c r="G52" s="43"/>
      <c r="H52" s="43"/>
      <c r="J52" s="33" t="s">
        <v>44</v>
      </c>
    </row>
    <row r="53" spans="1:10" ht="21.95" customHeight="1" x14ac:dyDescent="0.15">
      <c r="A53" s="33"/>
      <c r="B53" s="43"/>
      <c r="C53" s="43"/>
      <c r="D53" s="43"/>
      <c r="E53" s="43"/>
      <c r="F53" s="43"/>
      <c r="G53" s="43"/>
      <c r="H53" s="43"/>
      <c r="J53" s="33" t="s">
        <v>45</v>
      </c>
    </row>
    <row r="54" spans="1:10" ht="21.95" customHeight="1" x14ac:dyDescent="0.15">
      <c r="A54" s="33"/>
      <c r="B54" s="43"/>
      <c r="C54" s="43"/>
      <c r="D54" s="43"/>
      <c r="E54" s="43"/>
      <c r="F54" s="43"/>
      <c r="G54" s="43"/>
      <c r="H54" s="43"/>
      <c r="J54" s="33" t="s">
        <v>46</v>
      </c>
    </row>
    <row r="55" spans="1:10" ht="21.95" customHeight="1" x14ac:dyDescent="0.15">
      <c r="A55" s="33"/>
      <c r="B55" s="43"/>
      <c r="C55" s="43"/>
      <c r="D55" s="43"/>
      <c r="F55" s="43"/>
      <c r="G55" s="43"/>
      <c r="H55" s="43"/>
      <c r="J55" s="33" t="s">
        <v>47</v>
      </c>
    </row>
    <row r="56" spans="1:10" ht="21.95" customHeight="1" x14ac:dyDescent="0.15">
      <c r="A56" s="33"/>
      <c r="B56" s="43"/>
      <c r="C56" s="43"/>
      <c r="D56" s="43"/>
      <c r="F56" s="43"/>
      <c r="G56" s="43"/>
      <c r="H56" s="43"/>
      <c r="J56" s="33" t="s">
        <v>48</v>
      </c>
    </row>
    <row r="57" spans="1:10" ht="21.95" customHeight="1" x14ac:dyDescent="0.15">
      <c r="A57" s="33"/>
      <c r="B57" s="43"/>
      <c r="C57" s="43"/>
      <c r="D57" s="43"/>
      <c r="F57" s="43"/>
      <c r="G57" s="43"/>
      <c r="H57" s="43"/>
    </row>
    <row r="58" spans="1:10" ht="21.95" customHeight="1" x14ac:dyDescent="0.15">
      <c r="A58" s="33"/>
      <c r="B58" s="43"/>
      <c r="C58" s="43"/>
      <c r="D58" s="43"/>
      <c r="F58" s="43"/>
      <c r="G58" s="43"/>
      <c r="H58" s="43"/>
    </row>
    <row r="59" spans="1:10" ht="21.95" customHeight="1" x14ac:dyDescent="0.15">
      <c r="A59" s="33"/>
      <c r="B59" s="43"/>
      <c r="C59" s="43"/>
      <c r="D59" s="43"/>
      <c r="F59" s="43"/>
      <c r="G59" s="43"/>
      <c r="H59" s="43"/>
    </row>
    <row r="60" spans="1:10" ht="21.95" customHeight="1" x14ac:dyDescent="0.15">
      <c r="A60" s="33"/>
      <c r="B60" s="43"/>
      <c r="C60" s="43"/>
      <c r="D60" s="43"/>
      <c r="F60" s="43"/>
      <c r="G60" s="43"/>
      <c r="H60" s="43"/>
    </row>
    <row r="61" spans="1:10" ht="21.95" customHeight="1" x14ac:dyDescent="0.15">
      <c r="A61" s="33"/>
      <c r="B61" s="43"/>
      <c r="C61" s="43"/>
      <c r="D61" s="43"/>
      <c r="F61" s="43"/>
      <c r="G61" s="43"/>
      <c r="H61" s="43"/>
    </row>
    <row r="62" spans="1:10" ht="21.95" customHeight="1" x14ac:dyDescent="0.15">
      <c r="A62" s="33"/>
      <c r="B62" s="43"/>
      <c r="C62" s="43"/>
      <c r="D62" s="43"/>
      <c r="F62" s="43"/>
      <c r="G62" s="43"/>
      <c r="H62" s="43"/>
    </row>
    <row r="65" spans="1:16" ht="21.95" customHeight="1" x14ac:dyDescent="0.15">
      <c r="I65" s="31"/>
    </row>
    <row r="68" spans="1:16" ht="18.75" x14ac:dyDescent="0.15">
      <c r="B68" s="32"/>
      <c r="C68" s="37"/>
      <c r="D68" s="32"/>
    </row>
    <row r="69" spans="1:16" ht="21.95" customHeight="1" x14ac:dyDescent="0.15">
      <c r="A69" s="37"/>
      <c r="B69" s="32"/>
      <c r="C69" s="32"/>
      <c r="D69" s="32"/>
    </row>
    <row r="71" spans="1:16" ht="18.75" x14ac:dyDescent="0.15"/>
    <row r="72" spans="1:16" ht="38.25" customHeight="1" x14ac:dyDescent="0.15"/>
    <row r="73" spans="1:16" ht="21.95" customHeight="1" x14ac:dyDescent="0.15">
      <c r="A73" s="37"/>
    </row>
    <row r="76" spans="1:16" ht="21.95" customHeight="1" x14ac:dyDescent="0.15">
      <c r="P76" s="33"/>
    </row>
    <row r="80" spans="1:16" ht="21.95" customHeight="1" x14ac:dyDescent="0.15">
      <c r="P80" s="33"/>
    </row>
    <row r="84" spans="5:14" ht="21.95" customHeight="1" x14ac:dyDescent="0.15">
      <c r="E84" s="39"/>
      <c r="F84" s="39"/>
      <c r="G84" s="39"/>
      <c r="H84" s="39"/>
      <c r="I84" s="39"/>
      <c r="J84" s="39"/>
      <c r="K84" s="39"/>
      <c r="L84" s="39"/>
      <c r="M84" s="39"/>
      <c r="N84" s="39"/>
    </row>
  </sheetData>
  <sheetProtection algorithmName="SHA-512" hashValue="hsEH8vg70Qh7zAoCMNfltkILlGgzKGXV5FfU3P9ib7zMEsWXryFdN9ShzMBZYonFLfOHQ+GINf3r1Oqtrh3TVw==" saltValue="U5VcYjv5RPKjwBF5a/kxHg==" spinCount="100000" sheet="1" objects="1" scenarios="1"/>
  <sortState xmlns:xlrd2="http://schemas.microsoft.com/office/spreadsheetml/2017/richdata2" ref="E68:N83">
    <sortCondition ref="G68:G83"/>
  </sortState>
  <mergeCells count="4">
    <mergeCell ref="A5:H5"/>
    <mergeCell ref="J5:L6"/>
    <mergeCell ref="D1:D3"/>
    <mergeCell ref="G1:G3"/>
  </mergeCells>
  <phoneticPr fontId="4" type="noConversion"/>
  <pageMargins left="0.75" right="0.75" top="1" bottom="1" header="0.5" footer="0.5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id="{5E612AE2-4EC4-4613-B342-E31A50EF5C6E}">
            <xm:f>NOT(ISERROR(SEARCH($F$3,A1)))</xm:f>
            <xm:f>$F$3</xm:f>
            <x14:dxf>
              <fill>
                <patternFill patternType="solid">
                  <bgColor rgb="FFFFFF00"/>
                </patternFill>
              </fill>
            </x14:dxf>
          </x14:cfRule>
          <x14:cfRule type="containsText" priority="26" operator="containsText" id="{359B7819-9B1F-4CD3-AB99-56AB1F03FEA9}">
            <xm:f>NOT(ISERROR(SEARCH($F$2,A1)))</xm:f>
            <xm:f>$F$2</xm:f>
            <x14:dxf>
              <font>
                <color theme="0"/>
              </font>
              <fill>
                <patternFill patternType="solid">
                  <bgColor rgb="FF00B050"/>
                </patternFill>
              </fill>
            </x14:dxf>
          </x14:cfRule>
          <x14:cfRule type="containsText" priority="27" operator="containsText" id="{CD0F149C-1F9F-4602-9FC8-4E240A62EDB4}">
            <xm:f>NOT(ISERROR(SEARCH($F$1,A1)))</xm:f>
            <xm:f>$F$1</xm:f>
            <x14:dxf>
              <font>
                <color theme="0"/>
              </font>
              <fill>
                <patternFill patternType="solid">
                  <bgColor rgb="FF0070C0"/>
                </patternFill>
              </fill>
            </x14:dxf>
          </x14:cfRule>
          <x14:cfRule type="containsText" priority="28" operator="containsText" id="{189649F5-C87E-4B55-A108-3FBEAE1D58BE}">
            <xm:f>NOT(ISERROR(SEARCH($C$3,A1)))</xm:f>
            <xm:f>$C$3</xm:f>
            <x14:dxf>
              <font>
                <color theme="0"/>
              </font>
              <fill>
                <patternFill patternType="solid">
                  <bgColor rgb="FF7030A0"/>
                </patternFill>
              </fill>
            </x14:dxf>
          </x14:cfRule>
          <x14:cfRule type="containsText" priority="29" operator="containsText" id="{2206F8D6-D1B2-4AF5-9241-6099F8A9BF89}">
            <xm:f>NOT(ISERROR(SEARCH($C$2,A1)))</xm:f>
            <xm:f>$C$2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0" operator="containsText" id="{1FB31CC8-2341-4DAD-B353-BE5D1B3DF343}">
            <xm:f>NOT(ISERROR(SEARCH($C$1,A1)))</xm:f>
            <xm:f>$C$1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AB68:XFD68 A94:XFD1048576 O76:O80 P80:XFD80 Q75:XFD79 P76:P79 O81:XFD93 O69:XFD74 A68:D93 A1:XFD1 A5:J5 A10:XFD24 A41:XFD67 L25:XFD40 M5:XFD6 A6:I7 J7:XFD7 A8:K9 M9:XFD9 L8:XFD8 A4:XFD4 A2:C3 E2:F3 H2:XFD3</xm:sqref>
        </x14:conditionalFormatting>
        <x14:conditionalFormatting xmlns:xm="http://schemas.microsoft.com/office/excel/2006/main">
          <x14:cfRule type="containsText" priority="19" operator="containsText" id="{35877575-3588-4E63-9546-6565C7621CDD}">
            <xm:f>NOT(ISERROR(SEARCH($F$3,A11)))</xm:f>
            <xm:f>$F$3</xm:f>
            <x14:dxf>
              <fill>
                <patternFill patternType="solid">
                  <bgColor rgb="FFFFFF00"/>
                </patternFill>
              </fill>
            </x14:dxf>
          </x14:cfRule>
          <x14:cfRule type="containsText" priority="20" operator="containsText" id="{59B10FAE-6AA4-422D-BFAE-9E0426E98E91}">
            <xm:f>NOT(ISERROR(SEARCH($F$2,A11)))</xm:f>
            <xm:f>$F$2</xm:f>
            <x14:dxf>
              <font>
                <color theme="0"/>
              </font>
              <fill>
                <patternFill patternType="solid">
                  <bgColor rgb="FF00B050"/>
                </patternFill>
              </fill>
            </x14:dxf>
          </x14:cfRule>
          <x14:cfRule type="containsText" priority="21" operator="containsText" id="{0DC683DD-DD64-41AC-BB50-DCAAC1FDD56D}">
            <xm:f>NOT(ISERROR(SEARCH($F$1,A11)))</xm:f>
            <xm:f>$F$1</xm:f>
            <x14:dxf>
              <font>
                <color theme="0"/>
              </font>
              <fill>
                <patternFill patternType="solid">
                  <bgColor rgb="FF0070C0"/>
                </patternFill>
              </fill>
            </x14:dxf>
          </x14:cfRule>
          <x14:cfRule type="containsText" priority="22" operator="containsText" id="{92228F73-CC8D-43CB-B539-318C3396B5A0}">
            <xm:f>NOT(ISERROR(SEARCH($C$3,A11)))</xm:f>
            <xm:f>$C$3</xm:f>
            <x14:dxf>
              <font>
                <color theme="0"/>
              </font>
              <fill>
                <patternFill patternType="solid">
                  <bgColor rgb="FF7030A0"/>
                </patternFill>
              </fill>
            </x14:dxf>
          </x14:cfRule>
          <x14:cfRule type="containsText" priority="23" operator="containsText" id="{EE7E7EA7-B042-416C-A0FF-8F0A98A700D0}">
            <xm:f>NOT(ISERROR(SEARCH($C$2,A11)))</xm:f>
            <xm:f>$C$2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4" operator="containsText" id="{163EF7AB-BD12-43D5-997B-96F797764A8A}">
            <xm:f>NOT(ISERROR(SEARCH($C$1,A11)))</xm:f>
            <xm:f>$C$1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J12:J22 K11 K13:K22 A11:A22 B11:B12 C11:H11 G12:H12 G14:G16 B14:B19 C12:D19 C20:E20 G19 H13:H22 C21:G22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71"/>
  <sheetViews>
    <sheetView workbookViewId="0">
      <pane xSplit="10" ySplit="1" topLeftCell="L2" activePane="bottomRight" state="frozen"/>
      <selection pane="topRight"/>
      <selection pane="bottomLeft"/>
      <selection pane="bottomRight" activeCell="B13" sqref="B13"/>
    </sheetView>
  </sheetViews>
  <sheetFormatPr defaultColWidth="9" defaultRowHeight="13.5" x14ac:dyDescent="0.15"/>
  <cols>
    <col min="1" max="1" width="9.375" customWidth="1"/>
    <col min="2" max="2" width="13.375" style="1" customWidth="1"/>
    <col min="3" max="3" width="2.125" customWidth="1"/>
    <col min="4" max="4" width="9" style="1"/>
    <col min="5" max="5" width="2.125" style="1" customWidth="1"/>
    <col min="6" max="6" width="9" style="1"/>
    <col min="7" max="7" width="2.125" style="1" customWidth="1"/>
    <col min="8" max="8" width="9" style="1"/>
    <col min="9" max="9" width="2.125" style="1" customWidth="1"/>
    <col min="10" max="10" width="9" style="1"/>
    <col min="11" max="11" width="3.375" customWidth="1"/>
    <col min="12" max="12" width="60.625" customWidth="1"/>
    <col min="13" max="13" width="2.75" style="2" customWidth="1"/>
    <col min="14" max="14" width="60.625" customWidth="1"/>
    <col min="15" max="15" width="8" style="2" customWidth="1"/>
    <col min="16" max="16" width="9" style="1" hidden="1" customWidth="1"/>
    <col min="17" max="23" width="9" style="3" hidden="1" customWidth="1"/>
    <col min="24" max="24" width="9" style="1" hidden="1" customWidth="1"/>
    <col min="25" max="25" width="9" hidden="1" customWidth="1"/>
    <col min="26" max="26" width="6.375" hidden="1" customWidth="1"/>
    <col min="27" max="27" width="14.875" hidden="1" customWidth="1"/>
    <col min="28" max="28" width="2.875" hidden="1" customWidth="1"/>
    <col min="29" max="29" width="9" hidden="1" customWidth="1"/>
    <col min="30" max="30" width="6.625" hidden="1" customWidth="1"/>
    <col min="31" max="37" width="16" hidden="1" customWidth="1"/>
    <col min="38" max="40" width="13.25" hidden="1" customWidth="1"/>
    <col min="41" max="42" width="11.875" customWidth="1"/>
    <col min="43" max="43" width="7.875" customWidth="1"/>
    <col min="44" max="44" width="9" customWidth="1"/>
  </cols>
  <sheetData>
    <row r="1" spans="1:40" s="1" customFormat="1" ht="27.95" customHeight="1" thickBot="1" x14ac:dyDescent="0.2">
      <c r="A1" s="4" t="s">
        <v>49</v>
      </c>
      <c r="B1" s="4" t="s">
        <v>50</v>
      </c>
      <c r="C1" s="4"/>
      <c r="D1" s="4" t="s">
        <v>51</v>
      </c>
      <c r="E1" s="4"/>
      <c r="F1" s="4" t="s">
        <v>52</v>
      </c>
      <c r="G1" s="4"/>
      <c r="H1" s="4" t="s">
        <v>53</v>
      </c>
      <c r="I1" s="4"/>
      <c r="J1" s="4" t="s">
        <v>54</v>
      </c>
      <c r="L1" s="77" t="s">
        <v>55</v>
      </c>
      <c r="M1" s="78"/>
      <c r="N1" s="79"/>
      <c r="O1" s="13"/>
      <c r="P1" s="14" t="s">
        <v>56</v>
      </c>
      <c r="Q1" s="14" t="s">
        <v>57</v>
      </c>
      <c r="R1" s="14" t="s">
        <v>58</v>
      </c>
      <c r="S1" s="14" t="s">
        <v>59</v>
      </c>
      <c r="T1" s="14" t="s">
        <v>60</v>
      </c>
      <c r="U1" s="14" t="s">
        <v>61</v>
      </c>
      <c r="V1" s="14" t="s">
        <v>62</v>
      </c>
      <c r="W1" s="14" t="s">
        <v>63</v>
      </c>
      <c r="X1" s="14" t="s">
        <v>64</v>
      </c>
      <c r="Z1" s="27" t="s">
        <v>65</v>
      </c>
      <c r="AA1" s="1" t="s">
        <v>9</v>
      </c>
    </row>
    <row r="2" spans="1:40" ht="18.75" x14ac:dyDescent="0.15">
      <c r="A2" s="55" t="s">
        <v>147</v>
      </c>
      <c r="B2" s="6" t="s">
        <v>66</v>
      </c>
      <c r="C2" s="7"/>
      <c r="D2" s="6" t="s">
        <v>67</v>
      </c>
      <c r="E2" s="6"/>
      <c r="F2" s="6" t="s">
        <v>68</v>
      </c>
      <c r="G2" s="6"/>
      <c r="H2" s="6">
        <v>0</v>
      </c>
      <c r="I2" s="6"/>
      <c r="J2" s="6" t="s">
        <v>69</v>
      </c>
      <c r="L2" s="15" t="str">
        <f>"M0P_GPIO-&gt;P0ADS = "&amp;P0ADS&amp;";"</f>
        <v>M0P_GPIO-&gt;P0ADS = 0x0000;</v>
      </c>
      <c r="N2" s="16" t="str">
        <f>"M0P_GPIO-&gt;P2ADS = "&amp;P2ADS&amp;";"</f>
        <v>M0P_GPIO-&gt;P2ADS = 0x0000;</v>
      </c>
      <c r="P2" s="14" t="str">
        <f>LEFT(A2,2)</f>
        <v>P0</v>
      </c>
      <c r="Q2" s="14">
        <f>IF(ISERROR(FIND(B2,AA2)),X2,0)</f>
        <v>0</v>
      </c>
      <c r="R2" s="14">
        <f>IF(Q2=0,LEN(Z2)-LEN(SUBSTITUTE(Z2,",",""))-2,0)</f>
        <v>0</v>
      </c>
      <c r="S2" s="14">
        <f>IF(D2="输出",0,X2)</f>
        <v>2</v>
      </c>
      <c r="T2" s="14">
        <f>IF(F2="开漏",X2,0)</f>
        <v>0</v>
      </c>
      <c r="U2" s="14">
        <f>IF(H2=1,X2,0)</f>
        <v>0</v>
      </c>
      <c r="V2" s="14">
        <f>IF(J2="上拉",X2,0)</f>
        <v>2</v>
      </c>
      <c r="W2" s="14">
        <f>IF(J2="下拉",X2,0)</f>
        <v>0</v>
      </c>
      <c r="X2" s="14">
        <f>POWER(2,VALUE(RIGHT(A2,1)))</f>
        <v>2</v>
      </c>
      <c r="Z2" t="str">
        <f>IF(Q2&gt;0,"",LEFT(AA2,FIND(B2,AA2)-1))</f>
        <v>,,</v>
      </c>
      <c r="AA2" t="str">
        <f>","&amp;AC2&amp;","&amp;AD2&amp;","&amp;AE2&amp;","&amp;AF2&amp;","&amp;AG2&amp;","&amp;AH2&amp;","&amp;AI2&amp;","&amp;AJ2&amp;","&amp;AK2&amp;","</f>
        <v>,,GPIO,UART0_RXD,I2C_SDA,UART1_TXD,TIM0_TOG,TIM5_CHB,SPI_SCK,TIM2_EXT,</v>
      </c>
      <c r="AC2" s="28"/>
      <c r="AD2" s="29" t="s">
        <v>126</v>
      </c>
      <c r="AE2" s="29" t="s">
        <v>35</v>
      </c>
      <c r="AF2" s="29" t="s">
        <v>78</v>
      </c>
      <c r="AG2" s="29" t="s">
        <v>14</v>
      </c>
      <c r="AH2" s="29" t="s">
        <v>85</v>
      </c>
      <c r="AI2" s="29" t="s">
        <v>26</v>
      </c>
      <c r="AJ2" s="29" t="s">
        <v>86</v>
      </c>
      <c r="AK2" s="29" t="s">
        <v>87</v>
      </c>
      <c r="AL2" s="30" t="s">
        <v>127</v>
      </c>
      <c r="AM2" s="30" t="s">
        <v>83</v>
      </c>
      <c r="AN2" s="30" t="s">
        <v>47</v>
      </c>
    </row>
    <row r="3" spans="1:40" ht="18.75" x14ac:dyDescent="0.15">
      <c r="A3" s="56" t="s">
        <v>148</v>
      </c>
      <c r="B3" s="9" t="s">
        <v>66</v>
      </c>
      <c r="C3" s="10"/>
      <c r="D3" s="9" t="s">
        <v>67</v>
      </c>
      <c r="E3" s="9"/>
      <c r="F3" s="9" t="s">
        <v>68</v>
      </c>
      <c r="G3" s="9"/>
      <c r="H3" s="9">
        <v>0</v>
      </c>
      <c r="I3" s="9"/>
      <c r="J3" s="9" t="s">
        <v>69</v>
      </c>
      <c r="L3" s="17" t="str">
        <f>"M0P_GPIO-&gt;P0PU = "&amp;P0PU&amp;";"</f>
        <v>M0P_GPIO-&gt;P0PU = 0x000E;</v>
      </c>
      <c r="N3" s="18" t="str">
        <f>"M0P_GPIO-&gt;P2PU = "&amp;P2PU&amp;";"</f>
        <v>M0P_GPIO-&gt;P2PU = 0x00F8;</v>
      </c>
      <c r="P3" s="14" t="str">
        <f t="shared" ref="P3:P17" si="0">LEFT(A3,2)</f>
        <v>P0</v>
      </c>
      <c r="Q3" s="14">
        <f t="shared" ref="Q3:Q17" si="1">IF(ISERROR(FIND(B3,AA3)),X3,0)</f>
        <v>0</v>
      </c>
      <c r="R3" s="14">
        <f t="shared" ref="R3:R17" si="2">IF(Q3=0,LEN(Z3)-LEN(SUBSTITUTE(Z3,",",""))-2,0)</f>
        <v>0</v>
      </c>
      <c r="S3" s="14">
        <f t="shared" ref="S3:S17" si="3">IF(D3="输出",0,X3)</f>
        <v>4</v>
      </c>
      <c r="T3" s="14">
        <f t="shared" ref="T3:T17" si="4">IF(F3="开漏",X3,0)</f>
        <v>0</v>
      </c>
      <c r="U3" s="14">
        <f t="shared" ref="U3:U17" si="5">IF(H3=1,X3,0)</f>
        <v>0</v>
      </c>
      <c r="V3" s="14">
        <f t="shared" ref="V3:V17" si="6">IF(J3="上拉",X3,0)</f>
        <v>4</v>
      </c>
      <c r="W3" s="14">
        <f t="shared" ref="W3:W17" si="7">IF(J3="下拉",X3,0)</f>
        <v>0</v>
      </c>
      <c r="X3" s="14">
        <f t="shared" ref="X3:X17" si="8">POWER(2,VALUE(RIGHT(A3,1)))</f>
        <v>4</v>
      </c>
      <c r="Z3" t="str">
        <f t="shared" ref="Z3:Z17" si="9">IF(Q3&gt;0,"",LEFT(AA3,FIND(B3,AA3)-1))</f>
        <v>,,</v>
      </c>
      <c r="AA3" t="str">
        <f t="shared" ref="AA3:AA17" si="10">","&amp;AC3&amp;","&amp;AD3&amp;","&amp;AE3&amp;","&amp;AF3&amp;","&amp;AG3&amp;","&amp;AH3&amp;","&amp;AI3&amp;","&amp;AJ3&amp;","&amp;AK3&amp;","</f>
        <v>,,GPIO,UART0_TXD,I2C_SCL,UART1_RXD,TIM0_TOGN,TIM6_CHA,SPI_CS,TIM2_GATE,</v>
      </c>
      <c r="AC3" s="28"/>
      <c r="AD3" s="29" t="s">
        <v>126</v>
      </c>
      <c r="AE3" s="29" t="s">
        <v>32</v>
      </c>
      <c r="AF3" s="29" t="s">
        <v>82</v>
      </c>
      <c r="AG3" s="29" t="s">
        <v>18</v>
      </c>
      <c r="AH3" s="29" t="s">
        <v>89</v>
      </c>
      <c r="AI3" s="29" t="s">
        <v>37</v>
      </c>
      <c r="AJ3" s="29" t="s">
        <v>90</v>
      </c>
      <c r="AK3" s="29" t="s">
        <v>36</v>
      </c>
      <c r="AL3" s="30" t="s">
        <v>128</v>
      </c>
      <c r="AM3" s="30" t="s">
        <v>48</v>
      </c>
      <c r="AN3" s="30"/>
    </row>
    <row r="4" spans="1:40" ht="18.75" x14ac:dyDescent="0.15">
      <c r="A4" s="55" t="s">
        <v>132</v>
      </c>
      <c r="B4" s="6" t="s">
        <v>66</v>
      </c>
      <c r="C4" s="7"/>
      <c r="D4" s="6" t="s">
        <v>67</v>
      </c>
      <c r="E4" s="6"/>
      <c r="F4" s="6" t="s">
        <v>68</v>
      </c>
      <c r="G4" s="6"/>
      <c r="H4" s="6">
        <v>0</v>
      </c>
      <c r="I4" s="6"/>
      <c r="J4" s="6" t="s">
        <v>69</v>
      </c>
      <c r="L4" s="17" t="str">
        <f>"M0P_GPIO-&gt;P0PD = "&amp;P0PD&amp;";"</f>
        <v>M0P_GPIO-&gt;P0PD = 0x0000;</v>
      </c>
      <c r="N4" s="18" t="str">
        <f>"M0P_GPIO-&gt;P2PD = "&amp;P2PD&amp;";"</f>
        <v>M0P_GPIO-&gt;P2PD = 0x0000;</v>
      </c>
      <c r="P4" s="14" t="str">
        <f t="shared" si="0"/>
        <v>P0</v>
      </c>
      <c r="Q4" s="14">
        <f t="shared" si="1"/>
        <v>0</v>
      </c>
      <c r="R4" s="14">
        <f t="shared" si="2"/>
        <v>0</v>
      </c>
      <c r="S4" s="14">
        <f t="shared" si="3"/>
        <v>8</v>
      </c>
      <c r="T4" s="14">
        <f t="shared" si="4"/>
        <v>0</v>
      </c>
      <c r="U4" s="14">
        <f t="shared" si="5"/>
        <v>0</v>
      </c>
      <c r="V4" s="14">
        <f t="shared" si="6"/>
        <v>8</v>
      </c>
      <c r="W4" s="14">
        <f t="shared" si="7"/>
        <v>0</v>
      </c>
      <c r="X4" s="14">
        <f t="shared" si="8"/>
        <v>8</v>
      </c>
      <c r="Z4" t="str">
        <f t="shared" si="9"/>
        <v>,,</v>
      </c>
      <c r="AA4" t="str">
        <f t="shared" si="10"/>
        <v>,,GPIO,PCA_CH3,SPI_CS,TIM6_CHB,,,PCA_ECI,VC0_OUT,</v>
      </c>
      <c r="AC4" s="28"/>
      <c r="AD4" s="29" t="s">
        <v>126</v>
      </c>
      <c r="AE4" s="29" t="s">
        <v>42</v>
      </c>
      <c r="AF4" s="29" t="s">
        <v>90</v>
      </c>
      <c r="AG4" s="29" t="s">
        <v>43</v>
      </c>
      <c r="AH4" s="29"/>
      <c r="AI4" s="29"/>
      <c r="AJ4" s="29" t="s">
        <v>25</v>
      </c>
      <c r="AK4" s="29" t="s">
        <v>11</v>
      </c>
      <c r="AL4" s="30" t="s">
        <v>91</v>
      </c>
      <c r="AM4" s="30"/>
      <c r="AN4" s="30"/>
    </row>
    <row r="5" spans="1:40" ht="18.75" x14ac:dyDescent="0.15">
      <c r="A5" s="56" t="s">
        <v>133</v>
      </c>
      <c r="B5" s="9" t="s">
        <v>66</v>
      </c>
      <c r="C5" s="10"/>
      <c r="D5" s="9" t="s">
        <v>67</v>
      </c>
      <c r="E5" s="9"/>
      <c r="F5" s="9" t="s">
        <v>68</v>
      </c>
      <c r="G5" s="9"/>
      <c r="H5" s="9">
        <v>0</v>
      </c>
      <c r="I5" s="9"/>
      <c r="J5" s="9" t="s">
        <v>69</v>
      </c>
      <c r="L5" s="17" t="str">
        <f>"M0P_GPIO-&gt;P0OD = "&amp;P0OD&amp;";"</f>
        <v>M0P_GPIO-&gt;P0OD = 0x0000;</v>
      </c>
      <c r="N5" s="18" t="str">
        <f>"M0P_GPIO-&gt;P2OD = "&amp;P2OD&amp;";"</f>
        <v>M0P_GPIO-&gt;P2OD = 0x0000;</v>
      </c>
      <c r="P5" s="14" t="str">
        <f t="shared" si="0"/>
        <v>P1</v>
      </c>
      <c r="Q5" s="14">
        <f t="shared" si="1"/>
        <v>0</v>
      </c>
      <c r="R5" s="14">
        <f t="shared" si="2"/>
        <v>0</v>
      </c>
      <c r="S5" s="14">
        <f t="shared" si="3"/>
        <v>16</v>
      </c>
      <c r="T5" s="14">
        <f t="shared" si="4"/>
        <v>0</v>
      </c>
      <c r="U5" s="14">
        <f t="shared" si="5"/>
        <v>0</v>
      </c>
      <c r="V5" s="14">
        <f t="shared" si="6"/>
        <v>16</v>
      </c>
      <c r="W5" s="14">
        <f t="shared" si="7"/>
        <v>0</v>
      </c>
      <c r="X5" s="14">
        <f t="shared" si="8"/>
        <v>16</v>
      </c>
      <c r="Z5" t="str">
        <f t="shared" si="9"/>
        <v>,,</v>
      </c>
      <c r="AA5" t="str">
        <f t="shared" si="10"/>
        <v>,,GPIO,I2C_SCL,TIM2_TOGN,PCA_ECI,ADC_RDY,SPI_CS,UART0_TXD,NC,</v>
      </c>
      <c r="AC5" s="28"/>
      <c r="AD5" s="29" t="s">
        <v>126</v>
      </c>
      <c r="AE5" s="29" t="s">
        <v>82</v>
      </c>
      <c r="AF5" s="29" t="s">
        <v>96</v>
      </c>
      <c r="AG5" s="29" t="s">
        <v>25</v>
      </c>
      <c r="AH5" s="29" t="s">
        <v>97</v>
      </c>
      <c r="AI5" s="29" t="s">
        <v>90</v>
      </c>
      <c r="AJ5" s="29" t="s">
        <v>32</v>
      </c>
      <c r="AK5" s="29" t="s">
        <v>98</v>
      </c>
      <c r="AL5" s="30"/>
      <c r="AM5" s="30"/>
      <c r="AN5" s="30"/>
    </row>
    <row r="6" spans="1:40" ht="18.75" x14ac:dyDescent="0.15">
      <c r="A6" s="55" t="s">
        <v>134</v>
      </c>
      <c r="B6" s="6" t="s">
        <v>66</v>
      </c>
      <c r="C6" s="7"/>
      <c r="D6" s="6" t="s">
        <v>67</v>
      </c>
      <c r="E6" s="6"/>
      <c r="F6" s="6" t="s">
        <v>68</v>
      </c>
      <c r="G6" s="6"/>
      <c r="H6" s="6">
        <v>0</v>
      </c>
      <c r="I6" s="6"/>
      <c r="J6" s="6" t="s">
        <v>69</v>
      </c>
      <c r="L6" s="17" t="str">
        <f>"M0P_GPIO-&gt;P0OUT = "&amp;P00UT&amp;";"</f>
        <v>M0P_GPIO-&gt;P0OUT = 0x0000;</v>
      </c>
      <c r="N6" s="18" t="str">
        <f>"M0P_GPIO-&gt;P2OUT = "&amp;P2OUT&amp;";"</f>
        <v>M0P_GPIO-&gt;P2OUT = 0x0000;</v>
      </c>
      <c r="P6" s="14" t="str">
        <f t="shared" si="0"/>
        <v>P1</v>
      </c>
      <c r="Q6" s="14">
        <f t="shared" si="1"/>
        <v>0</v>
      </c>
      <c r="R6" s="14">
        <f t="shared" si="2"/>
        <v>0</v>
      </c>
      <c r="S6" s="14">
        <f t="shared" si="3"/>
        <v>32</v>
      </c>
      <c r="T6" s="14">
        <f t="shared" si="4"/>
        <v>0</v>
      </c>
      <c r="U6" s="14">
        <f t="shared" si="5"/>
        <v>0</v>
      </c>
      <c r="V6" s="14">
        <f t="shared" si="6"/>
        <v>32</v>
      </c>
      <c r="W6" s="14">
        <f t="shared" si="7"/>
        <v>0</v>
      </c>
      <c r="X6" s="14">
        <f t="shared" si="8"/>
        <v>32</v>
      </c>
      <c r="Z6" t="str">
        <f t="shared" si="9"/>
        <v>,,</v>
      </c>
      <c r="AA6" t="str">
        <f t="shared" si="10"/>
        <v>,,GPIO,I2C_SDA,TIM2_TOG,TIM4_CHB,,SPI_SCK,UART0_RXD,LVD_OUT,</v>
      </c>
      <c r="AC6" s="28"/>
      <c r="AD6" s="29" t="s">
        <v>126</v>
      </c>
      <c r="AE6" s="29" t="s">
        <v>78</v>
      </c>
      <c r="AF6" s="29" t="s">
        <v>94</v>
      </c>
      <c r="AG6" s="29" t="s">
        <v>31</v>
      </c>
      <c r="AH6" s="29"/>
      <c r="AI6" s="29" t="s">
        <v>86</v>
      </c>
      <c r="AJ6" s="29" t="s">
        <v>35</v>
      </c>
      <c r="AK6" s="29" t="s">
        <v>23</v>
      </c>
      <c r="AL6" s="30"/>
      <c r="AM6" s="30"/>
      <c r="AN6" s="30"/>
    </row>
    <row r="7" spans="1:40" ht="18.75" x14ac:dyDescent="0.15">
      <c r="A7" s="56" t="s">
        <v>102</v>
      </c>
      <c r="B7" s="9" t="s">
        <v>66</v>
      </c>
      <c r="C7" s="10"/>
      <c r="D7" s="9" t="s">
        <v>67</v>
      </c>
      <c r="E7" s="9"/>
      <c r="F7" s="9" t="s">
        <v>68</v>
      </c>
      <c r="G7" s="9"/>
      <c r="H7" s="9">
        <v>0</v>
      </c>
      <c r="I7" s="9"/>
      <c r="J7" s="9" t="s">
        <v>69</v>
      </c>
      <c r="L7" s="17" t="str">
        <f>"M0P_GPIO-&gt;P0DIR = "&amp;P0DIR&amp;";"</f>
        <v>M0P_GPIO-&gt;P0DIR = 0x000E;</v>
      </c>
      <c r="N7" s="18" t="str">
        <f>"M0P_GPIO-&gt;P2DIR = "&amp;P2DIR&amp;";"</f>
        <v>M0P_GPIO-&gt;P2DIR = 0x00F8;</v>
      </c>
      <c r="P7" s="14" t="str">
        <f t="shared" si="0"/>
        <v>P2</v>
      </c>
      <c r="Q7" s="14">
        <f t="shared" si="1"/>
        <v>0</v>
      </c>
      <c r="R7" s="14">
        <f t="shared" si="2"/>
        <v>0</v>
      </c>
      <c r="S7" s="14">
        <f t="shared" si="3"/>
        <v>8</v>
      </c>
      <c r="T7" s="14">
        <f t="shared" si="4"/>
        <v>0</v>
      </c>
      <c r="U7" s="14">
        <f t="shared" si="5"/>
        <v>0</v>
      </c>
      <c r="V7" s="14">
        <f t="shared" si="6"/>
        <v>8</v>
      </c>
      <c r="W7" s="14">
        <f t="shared" si="7"/>
        <v>0</v>
      </c>
      <c r="X7" s="14">
        <f t="shared" si="8"/>
        <v>8</v>
      </c>
      <c r="Z7" t="str">
        <f t="shared" si="9"/>
        <v>,,</v>
      </c>
      <c r="AA7" t="str">
        <f t="shared" si="10"/>
        <v>,,GPIO,TIM6_CHA,TIM4_CHB,TIM4_CHA,PCA_CH0,SPI_MISO,UART1_TXD,IR_OUT,</v>
      </c>
      <c r="AC7" s="28"/>
      <c r="AD7" s="29" t="s">
        <v>126</v>
      </c>
      <c r="AE7" s="29" t="s">
        <v>37</v>
      </c>
      <c r="AF7" s="29" t="s">
        <v>31</v>
      </c>
      <c r="AG7" s="29" t="s">
        <v>34</v>
      </c>
      <c r="AH7" s="29" t="s">
        <v>29</v>
      </c>
      <c r="AI7" s="29" t="s">
        <v>77</v>
      </c>
      <c r="AJ7" s="29" t="s">
        <v>14</v>
      </c>
      <c r="AK7" s="29" t="s">
        <v>38</v>
      </c>
      <c r="AL7" s="30" t="s">
        <v>99</v>
      </c>
      <c r="AM7" s="30" t="s">
        <v>100</v>
      </c>
      <c r="AN7" s="30"/>
    </row>
    <row r="8" spans="1:40" ht="18.75" x14ac:dyDescent="0.15">
      <c r="A8" s="55" t="s">
        <v>135</v>
      </c>
      <c r="B8" s="6" t="s">
        <v>66</v>
      </c>
      <c r="C8" s="7"/>
      <c r="D8" s="6" t="s">
        <v>67</v>
      </c>
      <c r="E8" s="6"/>
      <c r="F8" s="6" t="s">
        <v>68</v>
      </c>
      <c r="G8" s="6"/>
      <c r="H8" s="6">
        <v>0</v>
      </c>
      <c r="I8" s="6"/>
      <c r="J8" s="6" t="s">
        <v>69</v>
      </c>
      <c r="L8" s="17" t="str">
        <f>IF(R2&gt;0,"M0P_GPIO-&gt;"&amp;A2&amp;"_SEL = "&amp;R2&amp;";    //"&amp;A2&amp;" = "&amp;B2,IF(Q2=0,"//"&amp;A2&amp;" = GPIO","//"&amp;A2&amp;" = "&amp;B2))</f>
        <v>//P01 = GPIO</v>
      </c>
      <c r="N8" s="18" t="str">
        <f>IF(R7&gt;0,"M0P_GPIO-&gt;"&amp;A7&amp;"_SEL = "&amp;R7&amp;";    //"&amp;A7&amp;" = "&amp;B7,IF(Q7=0,"//"&amp;A7&amp;" = GPIO","//"&amp;A7&amp;" = "&amp;B7))</f>
        <v>//P23 = GPIO</v>
      </c>
      <c r="P8" s="14" t="str">
        <f t="shared" si="0"/>
        <v>P2</v>
      </c>
      <c r="Q8" s="14">
        <f t="shared" si="1"/>
        <v>0</v>
      </c>
      <c r="R8" s="14">
        <f t="shared" si="2"/>
        <v>0</v>
      </c>
      <c r="S8" s="14">
        <f t="shared" si="3"/>
        <v>16</v>
      </c>
      <c r="T8" s="14">
        <f t="shared" si="4"/>
        <v>0</v>
      </c>
      <c r="U8" s="14">
        <f t="shared" si="5"/>
        <v>0</v>
      </c>
      <c r="V8" s="14">
        <f t="shared" si="6"/>
        <v>16</v>
      </c>
      <c r="W8" s="14">
        <f t="shared" si="7"/>
        <v>0</v>
      </c>
      <c r="X8" s="14">
        <f t="shared" si="8"/>
        <v>16</v>
      </c>
      <c r="Z8" t="str">
        <f t="shared" si="9"/>
        <v>,,</v>
      </c>
      <c r="AA8" t="str">
        <f t="shared" si="10"/>
        <v>,,GPIO,TIM4_CHB,TIM5_CHB,HCLK_OUT,PCA_CH1,SPI_MOSI,UART1_RXD,VC1_OUT,</v>
      </c>
      <c r="AC8" s="28"/>
      <c r="AD8" s="29" t="s">
        <v>126</v>
      </c>
      <c r="AE8" s="29" t="s">
        <v>31</v>
      </c>
      <c r="AF8" s="29" t="s">
        <v>26</v>
      </c>
      <c r="AG8" s="29" t="s">
        <v>13</v>
      </c>
      <c r="AH8" s="29" t="s">
        <v>30</v>
      </c>
      <c r="AI8" s="29" t="s">
        <v>81</v>
      </c>
      <c r="AJ8" s="29" t="s">
        <v>18</v>
      </c>
      <c r="AK8" s="29" t="s">
        <v>15</v>
      </c>
      <c r="AL8" s="30" t="s">
        <v>12</v>
      </c>
      <c r="AM8" s="30"/>
      <c r="AN8" s="30"/>
    </row>
    <row r="9" spans="1:40" ht="18.75" x14ac:dyDescent="0.15">
      <c r="A9" s="56" t="s">
        <v>136</v>
      </c>
      <c r="B9" s="9" t="s">
        <v>66</v>
      </c>
      <c r="C9" s="10"/>
      <c r="D9" s="9" t="s">
        <v>67</v>
      </c>
      <c r="E9" s="9"/>
      <c r="F9" s="9" t="s">
        <v>68</v>
      </c>
      <c r="G9" s="9"/>
      <c r="H9" s="9">
        <v>0</v>
      </c>
      <c r="I9" s="9"/>
      <c r="J9" s="9" t="s">
        <v>69</v>
      </c>
      <c r="L9" s="17" t="str">
        <f t="shared" ref="L9" si="11">IF(R3&gt;0,"M0P_GPIO-&gt;"&amp;A3&amp;"_SEL = "&amp;R3&amp;";    //"&amp;A3&amp;" = "&amp;B3,IF(Q3=0,"//"&amp;A3&amp;" = GPIO","//"&amp;A3&amp;" = "&amp;B3))</f>
        <v>//P02 = GPIO</v>
      </c>
      <c r="N9" s="18" t="str">
        <f t="shared" ref="N9:N12" si="12">IF(R8&gt;0,"M0P_GPIO-&gt;"&amp;A8&amp;"_SEL = "&amp;R8&amp;";    //"&amp;A8&amp;" = "&amp;B8,IF(Q8=0,"//"&amp;A8&amp;" = GPIO","//"&amp;A8&amp;" = "&amp;B8))</f>
        <v>//P24 = GPIO</v>
      </c>
      <c r="P9" s="14" t="str">
        <f t="shared" si="0"/>
        <v>P2</v>
      </c>
      <c r="Q9" s="14">
        <f t="shared" si="1"/>
        <v>0</v>
      </c>
      <c r="R9" s="14">
        <f t="shared" si="2"/>
        <v>0</v>
      </c>
      <c r="S9" s="14">
        <f t="shared" si="3"/>
        <v>32</v>
      </c>
      <c r="T9" s="14">
        <f t="shared" si="4"/>
        <v>0</v>
      </c>
      <c r="U9" s="14">
        <f t="shared" si="5"/>
        <v>0</v>
      </c>
      <c r="V9" s="14">
        <f t="shared" si="6"/>
        <v>32</v>
      </c>
      <c r="W9" s="14">
        <f t="shared" si="7"/>
        <v>0</v>
      </c>
      <c r="X9" s="14">
        <f t="shared" si="8"/>
        <v>32</v>
      </c>
      <c r="Z9" t="str">
        <f t="shared" si="9"/>
        <v>,,</v>
      </c>
      <c r="AA9" t="str">
        <f t="shared" si="10"/>
        <v>,,GPIO,SPI_SCK,PCA_CH0,TIM5_CHA,LVD_OUT,,I2C_SDA,TIM1_GATE,</v>
      </c>
      <c r="AC9" s="28"/>
      <c r="AD9" s="29" t="s">
        <v>126</v>
      </c>
      <c r="AE9" s="29" t="s">
        <v>86</v>
      </c>
      <c r="AF9" s="29" t="s">
        <v>29</v>
      </c>
      <c r="AG9" s="29" t="s">
        <v>20</v>
      </c>
      <c r="AH9" s="29" t="s">
        <v>23</v>
      </c>
      <c r="AI9" s="29"/>
      <c r="AJ9" s="29" t="s">
        <v>78</v>
      </c>
      <c r="AK9" s="29" t="s">
        <v>33</v>
      </c>
      <c r="AL9" s="30" t="s">
        <v>105</v>
      </c>
      <c r="AM9" s="30" t="s">
        <v>106</v>
      </c>
      <c r="AN9" s="30"/>
    </row>
    <row r="10" spans="1:40" ht="19.5" thickBot="1" x14ac:dyDescent="0.2">
      <c r="A10" s="55" t="s">
        <v>137</v>
      </c>
      <c r="B10" s="6" t="s">
        <v>66</v>
      </c>
      <c r="C10" s="7"/>
      <c r="D10" s="6" t="s">
        <v>67</v>
      </c>
      <c r="E10" s="6"/>
      <c r="F10" s="6" t="s">
        <v>68</v>
      </c>
      <c r="G10" s="6"/>
      <c r="H10" s="6">
        <v>0</v>
      </c>
      <c r="I10" s="6"/>
      <c r="J10" s="6" t="s">
        <v>69</v>
      </c>
      <c r="L10" s="19" t="str">
        <f>IF(R4&gt;0,"M0P_GPIO-&gt;"&amp;A4&amp;"_SEL = "&amp;R4&amp;";    //"&amp;A4&amp;" = "&amp;B4,IF(Q4=0,"//"&amp;A4&amp;" = GPIO","//"&amp;A4&amp;" = "&amp;B4))</f>
        <v>//P03 = GPIO</v>
      </c>
      <c r="N10" s="18" t="str">
        <f t="shared" si="12"/>
        <v>//P25 = GPIO</v>
      </c>
      <c r="P10" s="14" t="str">
        <f t="shared" si="0"/>
        <v>P2</v>
      </c>
      <c r="Q10" s="14">
        <f t="shared" si="1"/>
        <v>0</v>
      </c>
      <c r="R10" s="14">
        <f t="shared" si="2"/>
        <v>0</v>
      </c>
      <c r="S10" s="14">
        <f t="shared" si="3"/>
        <v>64</v>
      </c>
      <c r="T10" s="14">
        <f t="shared" si="4"/>
        <v>0</v>
      </c>
      <c r="U10" s="14">
        <f t="shared" si="5"/>
        <v>0</v>
      </c>
      <c r="V10" s="14">
        <f t="shared" si="6"/>
        <v>64</v>
      </c>
      <c r="W10" s="14">
        <f t="shared" si="7"/>
        <v>0</v>
      </c>
      <c r="X10" s="14">
        <f t="shared" si="8"/>
        <v>64</v>
      </c>
      <c r="Z10" t="str">
        <f t="shared" si="9"/>
        <v>,,</v>
      </c>
      <c r="AA10" t="str">
        <f t="shared" si="10"/>
        <v>,,GPIO,SPI_MOSI,TIM4_CHA,TIM5_CHB,PCA_CH2,,I2C_SCL,TIM1_EXT,</v>
      </c>
      <c r="AC10" s="28"/>
      <c r="AD10" s="29" t="s">
        <v>126</v>
      </c>
      <c r="AE10" s="29" t="s">
        <v>81</v>
      </c>
      <c r="AF10" s="29" t="s">
        <v>34</v>
      </c>
      <c r="AG10" s="29" t="s">
        <v>26</v>
      </c>
      <c r="AH10" s="29" t="s">
        <v>41</v>
      </c>
      <c r="AI10" s="29"/>
      <c r="AJ10" s="29" t="s">
        <v>82</v>
      </c>
      <c r="AK10" s="29" t="s">
        <v>108</v>
      </c>
      <c r="AL10" s="30" t="s">
        <v>6</v>
      </c>
      <c r="AM10" s="30"/>
      <c r="AN10" s="30"/>
    </row>
    <row r="11" spans="1:40" s="62" customFormat="1" ht="18.75" x14ac:dyDescent="0.15">
      <c r="A11" s="56" t="s">
        <v>138</v>
      </c>
      <c r="B11" s="8" t="s">
        <v>70</v>
      </c>
      <c r="C11" s="10"/>
      <c r="D11" s="8" t="s">
        <v>71</v>
      </c>
      <c r="E11" s="9"/>
      <c r="F11" s="8" t="s">
        <v>71</v>
      </c>
      <c r="G11" s="9"/>
      <c r="H11" s="8" t="s">
        <v>71</v>
      </c>
      <c r="I11" s="9"/>
      <c r="J11" s="8" t="s">
        <v>69</v>
      </c>
      <c r="M11" s="63"/>
      <c r="N11" s="64" t="str">
        <f t="shared" si="12"/>
        <v>//P26 = GPIO</v>
      </c>
      <c r="O11" s="63"/>
      <c r="P11" s="65" t="str">
        <f t="shared" si="0"/>
        <v>P2</v>
      </c>
      <c r="Q11" s="65">
        <f t="shared" si="1"/>
        <v>0</v>
      </c>
      <c r="R11" s="65">
        <f t="shared" si="2"/>
        <v>-1</v>
      </c>
      <c r="S11" s="65">
        <f t="shared" si="3"/>
        <v>128</v>
      </c>
      <c r="T11" s="65">
        <f t="shared" si="4"/>
        <v>0</v>
      </c>
      <c r="U11" s="65">
        <f t="shared" si="5"/>
        <v>0</v>
      </c>
      <c r="V11" s="65">
        <f t="shared" si="6"/>
        <v>128</v>
      </c>
      <c r="W11" s="65">
        <f t="shared" si="7"/>
        <v>0</v>
      </c>
      <c r="X11" s="65">
        <f t="shared" si="8"/>
        <v>128</v>
      </c>
      <c r="Z11" s="62" t="str">
        <f t="shared" si="9"/>
        <v>,</v>
      </c>
      <c r="AA11" s="62" t="str">
        <f t="shared" si="10"/>
        <v>,SWDIO,GPIO,SPI_MISO,TIM5_CHA,TIM6_CHA,PCA_CH3,UART0_RXD,RCH_OUT,XTH_OUT,</v>
      </c>
      <c r="AC11" s="66" t="s">
        <v>144</v>
      </c>
      <c r="AD11" s="29" t="s">
        <v>126</v>
      </c>
      <c r="AE11" s="29" t="s">
        <v>77</v>
      </c>
      <c r="AF11" s="29" t="s">
        <v>20</v>
      </c>
      <c r="AG11" s="29" t="s">
        <v>37</v>
      </c>
      <c r="AH11" s="29" t="s">
        <v>42</v>
      </c>
      <c r="AI11" s="29" t="s">
        <v>35</v>
      </c>
      <c r="AJ11" s="29" t="s">
        <v>39</v>
      </c>
      <c r="AK11" s="29" t="s">
        <v>27</v>
      </c>
      <c r="AL11" s="30"/>
      <c r="AM11" s="30"/>
      <c r="AN11" s="30"/>
    </row>
    <row r="12" spans="1:40" s="62" customFormat="1" ht="19.5" thickBot="1" x14ac:dyDescent="0.2">
      <c r="A12" s="55" t="s">
        <v>139</v>
      </c>
      <c r="B12" s="5" t="s">
        <v>145</v>
      </c>
      <c r="C12" s="7"/>
      <c r="D12" s="5" t="s">
        <v>71</v>
      </c>
      <c r="E12" s="6"/>
      <c r="F12" s="5" t="s">
        <v>71</v>
      </c>
      <c r="G12" s="6"/>
      <c r="H12" s="5" t="s">
        <v>71</v>
      </c>
      <c r="I12" s="6"/>
      <c r="J12" s="5" t="s">
        <v>69</v>
      </c>
      <c r="M12" s="63"/>
      <c r="N12" s="67" t="str">
        <f t="shared" si="12"/>
        <v>//P27 = GPIO</v>
      </c>
      <c r="O12" s="63"/>
      <c r="P12" s="65" t="str">
        <f t="shared" si="0"/>
        <v>P3</v>
      </c>
      <c r="Q12" s="65">
        <f t="shared" si="1"/>
        <v>0</v>
      </c>
      <c r="R12" s="65">
        <f t="shared" si="2"/>
        <v>-1</v>
      </c>
      <c r="S12" s="65">
        <f t="shared" si="3"/>
        <v>2</v>
      </c>
      <c r="T12" s="65">
        <f t="shared" si="4"/>
        <v>0</v>
      </c>
      <c r="U12" s="65">
        <f t="shared" si="5"/>
        <v>0</v>
      </c>
      <c r="V12" s="65">
        <f t="shared" si="6"/>
        <v>2</v>
      </c>
      <c r="W12" s="65">
        <f t="shared" si="7"/>
        <v>0</v>
      </c>
      <c r="X12" s="65">
        <f t="shared" si="8"/>
        <v>2</v>
      </c>
      <c r="Z12" s="62" t="str">
        <f t="shared" si="9"/>
        <v>,</v>
      </c>
      <c r="AA12" s="62" t="str">
        <f t="shared" si="10"/>
        <v>,SWCLK,GPIO,,PCA_ECI,PCLK_OUT,VC0_OUT,UART0_TXD,RCL_OUT,HCLK_OUT,</v>
      </c>
      <c r="AC12" s="66" t="s">
        <v>146</v>
      </c>
      <c r="AD12" s="29" t="s">
        <v>126</v>
      </c>
      <c r="AE12" s="29"/>
      <c r="AF12" s="29" t="s">
        <v>111</v>
      </c>
      <c r="AG12" s="29" t="s">
        <v>16</v>
      </c>
      <c r="AH12" s="29" t="s">
        <v>11</v>
      </c>
      <c r="AI12" s="29" t="s">
        <v>32</v>
      </c>
      <c r="AJ12" s="29" t="s">
        <v>40</v>
      </c>
      <c r="AK12" s="29" t="s">
        <v>13</v>
      </c>
      <c r="AL12" s="30"/>
      <c r="AM12" s="30"/>
      <c r="AN12" s="30"/>
    </row>
    <row r="13" spans="1:40" ht="19.5" thickBot="1" x14ac:dyDescent="0.2">
      <c r="A13" s="56" t="s">
        <v>140</v>
      </c>
      <c r="B13" s="9" t="s">
        <v>66</v>
      </c>
      <c r="C13" s="10"/>
      <c r="D13" s="9" t="s">
        <v>67</v>
      </c>
      <c r="E13" s="9"/>
      <c r="F13" s="9" t="s">
        <v>68</v>
      </c>
      <c r="G13" s="9"/>
      <c r="H13" s="9">
        <v>0</v>
      </c>
      <c r="I13" s="9"/>
      <c r="J13" s="9" t="s">
        <v>69</v>
      </c>
      <c r="L13" s="2"/>
      <c r="N13" s="2"/>
      <c r="P13" s="14" t="str">
        <f t="shared" si="0"/>
        <v>P3</v>
      </c>
      <c r="Q13" s="14">
        <f t="shared" si="1"/>
        <v>0</v>
      </c>
      <c r="R13" s="14">
        <f t="shared" si="2"/>
        <v>0</v>
      </c>
      <c r="S13" s="14">
        <f t="shared" si="3"/>
        <v>4</v>
      </c>
      <c r="T13" s="14">
        <f t="shared" si="4"/>
        <v>0</v>
      </c>
      <c r="U13" s="14">
        <f t="shared" si="5"/>
        <v>0</v>
      </c>
      <c r="V13" s="14">
        <f t="shared" si="6"/>
        <v>4</v>
      </c>
      <c r="W13" s="14">
        <f t="shared" si="7"/>
        <v>0</v>
      </c>
      <c r="X13" s="14">
        <f t="shared" si="8"/>
        <v>4</v>
      </c>
      <c r="Z13" t="str">
        <f t="shared" si="9"/>
        <v>,,</v>
      </c>
      <c r="AA13" t="str">
        <f t="shared" si="10"/>
        <v>,,GPIO,,PCA_CH2,TIM6_CHB,VC1_OUT,UART1_TXD,PCA_CH4,,</v>
      </c>
      <c r="AC13" s="28"/>
      <c r="AD13" s="29" t="s">
        <v>126</v>
      </c>
      <c r="AE13" s="29"/>
      <c r="AF13" s="29" t="s">
        <v>41</v>
      </c>
      <c r="AG13" s="29" t="s">
        <v>43</v>
      </c>
      <c r="AH13" s="29" t="s">
        <v>15</v>
      </c>
      <c r="AI13" s="29" t="s">
        <v>14</v>
      </c>
      <c r="AJ13" s="29" t="s">
        <v>22</v>
      </c>
      <c r="AK13" s="29"/>
      <c r="AL13" s="30" t="s">
        <v>17</v>
      </c>
      <c r="AM13" s="30" t="s">
        <v>112</v>
      </c>
      <c r="AN13" s="30"/>
    </row>
    <row r="14" spans="1:40" ht="18.75" x14ac:dyDescent="0.15">
      <c r="A14" s="55" t="s">
        <v>141</v>
      </c>
      <c r="B14" s="6" t="s">
        <v>66</v>
      </c>
      <c r="C14" s="7"/>
      <c r="D14" s="6" t="s">
        <v>67</v>
      </c>
      <c r="E14" s="6"/>
      <c r="F14" s="6" t="s">
        <v>68</v>
      </c>
      <c r="G14" s="6"/>
      <c r="H14" s="6">
        <v>0</v>
      </c>
      <c r="I14" s="6"/>
      <c r="J14" s="6" t="s">
        <v>69</v>
      </c>
      <c r="L14" s="20" t="str">
        <f>"M0P_GPIO-&gt;P1ADS = "&amp;P1ADS&amp;";"</f>
        <v>M0P_GPIO-&gt;P1ADS = 0x0000;</v>
      </c>
      <c r="N14" s="21" t="str">
        <f>"M0P_GPIO-&gt;P3ADS = "&amp;P3ADS&amp;";"</f>
        <v>M0P_GPIO-&gt;P3ADS = 0x0000;</v>
      </c>
      <c r="P14" s="14" t="str">
        <f t="shared" si="0"/>
        <v>P3</v>
      </c>
      <c r="Q14" s="14">
        <f t="shared" si="1"/>
        <v>0</v>
      </c>
      <c r="R14" s="14">
        <f t="shared" si="2"/>
        <v>0</v>
      </c>
      <c r="S14" s="14">
        <f t="shared" si="3"/>
        <v>8</v>
      </c>
      <c r="T14" s="14">
        <f t="shared" si="4"/>
        <v>0</v>
      </c>
      <c r="U14" s="14">
        <f t="shared" si="5"/>
        <v>0</v>
      </c>
      <c r="V14" s="14">
        <f t="shared" si="6"/>
        <v>8</v>
      </c>
      <c r="W14" s="14">
        <f t="shared" si="7"/>
        <v>0</v>
      </c>
      <c r="X14" s="14">
        <f t="shared" si="8"/>
        <v>8</v>
      </c>
      <c r="Z14" t="str">
        <f t="shared" si="9"/>
        <v>,,</v>
      </c>
      <c r="AA14" t="str">
        <f t="shared" si="10"/>
        <v>,,GPIO,,PCA_CH1,TIM5_CHB,PCA_ECI,UART1_RXD,,TIM1_TOGN,</v>
      </c>
      <c r="AC14" s="28"/>
      <c r="AD14" s="29" t="s">
        <v>126</v>
      </c>
      <c r="AE14" s="29"/>
      <c r="AF14" s="29" t="s">
        <v>30</v>
      </c>
      <c r="AG14" s="29" t="s">
        <v>26</v>
      </c>
      <c r="AH14" s="29" t="s">
        <v>25</v>
      </c>
      <c r="AI14" s="29" t="s">
        <v>18</v>
      </c>
      <c r="AJ14" s="29"/>
      <c r="AK14" s="29" t="s">
        <v>116</v>
      </c>
      <c r="AL14" s="30" t="s">
        <v>21</v>
      </c>
      <c r="AM14" s="30" t="s">
        <v>114</v>
      </c>
      <c r="AN14" s="30"/>
    </row>
    <row r="15" spans="1:40" ht="18.75" x14ac:dyDescent="0.15">
      <c r="A15" s="56" t="s">
        <v>117</v>
      </c>
      <c r="B15" s="9" t="s">
        <v>66</v>
      </c>
      <c r="C15" s="11"/>
      <c r="D15" s="8" t="s">
        <v>67</v>
      </c>
      <c r="E15" s="8"/>
      <c r="F15" s="8" t="s">
        <v>68</v>
      </c>
      <c r="G15" s="8"/>
      <c r="H15" s="8">
        <v>0</v>
      </c>
      <c r="I15" s="8"/>
      <c r="J15" s="8" t="s">
        <v>69</v>
      </c>
      <c r="L15" s="22" t="str">
        <f>"M0P_GPIO-&gt;P1PU = "&amp;P1PU&amp;";"</f>
        <v>M0P_GPIO-&gt;P1PU = 0x0030;</v>
      </c>
      <c r="N15" s="23" t="str">
        <f>"M0P_GPIO-&gt;P3PU = "&amp;P3PU&amp;";"</f>
        <v>M0P_GPIO-&gt;P3PU = 0x007E;</v>
      </c>
      <c r="P15" s="14" t="str">
        <f t="shared" si="0"/>
        <v>P3</v>
      </c>
      <c r="Q15" s="14">
        <f t="shared" si="1"/>
        <v>0</v>
      </c>
      <c r="R15" s="14">
        <f t="shared" si="2"/>
        <v>0</v>
      </c>
      <c r="S15" s="14">
        <f t="shared" si="3"/>
        <v>16</v>
      </c>
      <c r="T15" s="14">
        <f t="shared" si="4"/>
        <v>0</v>
      </c>
      <c r="U15" s="14">
        <f t="shared" si="5"/>
        <v>0</v>
      </c>
      <c r="V15" s="14">
        <f t="shared" si="6"/>
        <v>16</v>
      </c>
      <c r="W15" s="14">
        <f t="shared" si="7"/>
        <v>0</v>
      </c>
      <c r="X15" s="14">
        <f t="shared" si="8"/>
        <v>16</v>
      </c>
      <c r="Z15" t="str">
        <f t="shared" si="9"/>
        <v>,,</v>
      </c>
      <c r="AA15" t="str">
        <f t="shared" si="10"/>
        <v>,,GPIO,PCA_CH0,,TIM5_CHA,TIM0_EXT,TIM4_CHA,,TIM1_TOG,</v>
      </c>
      <c r="AC15" s="28"/>
      <c r="AD15" s="29" t="s">
        <v>126</v>
      </c>
      <c r="AE15" s="29" t="s">
        <v>29</v>
      </c>
      <c r="AF15" s="29"/>
      <c r="AG15" s="29" t="s">
        <v>20</v>
      </c>
      <c r="AH15" s="29" t="s">
        <v>73</v>
      </c>
      <c r="AI15" s="29" t="s">
        <v>34</v>
      </c>
      <c r="AJ15" s="29"/>
      <c r="AK15" s="29" t="s">
        <v>74</v>
      </c>
      <c r="AL15" s="30" t="s">
        <v>24</v>
      </c>
      <c r="AM15" s="30" t="s">
        <v>72</v>
      </c>
      <c r="AN15" s="30"/>
    </row>
    <row r="16" spans="1:40" ht="18.75" x14ac:dyDescent="0.15">
      <c r="A16" s="55" t="s">
        <v>142</v>
      </c>
      <c r="B16" s="6" t="s">
        <v>66</v>
      </c>
      <c r="C16" s="12"/>
      <c r="D16" s="5" t="s">
        <v>67</v>
      </c>
      <c r="E16" s="5"/>
      <c r="F16" s="5" t="s">
        <v>68</v>
      </c>
      <c r="G16" s="5"/>
      <c r="H16" s="5">
        <v>0</v>
      </c>
      <c r="I16" s="5"/>
      <c r="J16" s="5" t="s">
        <v>69</v>
      </c>
      <c r="L16" s="22" t="str">
        <f>"M0P_GPIO-&gt;P1PD = "&amp;P1PD&amp;";"</f>
        <v>M0P_GPIO-&gt;P1PD = 0x0000;</v>
      </c>
      <c r="N16" s="23" t="str">
        <f>"M0P_GPIO-&gt;P3PD = "&amp;P3PD&amp;";"</f>
        <v>M0P_GPIO-&gt;P3PD = 0x0000;</v>
      </c>
      <c r="P16" s="14" t="str">
        <f t="shared" si="0"/>
        <v>P3</v>
      </c>
      <c r="Q16" s="14">
        <f t="shared" si="1"/>
        <v>0</v>
      </c>
      <c r="R16" s="14">
        <f t="shared" si="2"/>
        <v>0</v>
      </c>
      <c r="S16" s="14">
        <f t="shared" si="3"/>
        <v>32</v>
      </c>
      <c r="T16" s="14">
        <f t="shared" si="4"/>
        <v>0</v>
      </c>
      <c r="U16" s="14">
        <f t="shared" si="5"/>
        <v>0</v>
      </c>
      <c r="V16" s="14">
        <f t="shared" si="6"/>
        <v>32</v>
      </c>
      <c r="W16" s="14">
        <f t="shared" si="7"/>
        <v>0</v>
      </c>
      <c r="X16" s="14">
        <f t="shared" si="8"/>
        <v>32</v>
      </c>
      <c r="Z16" t="str">
        <f t="shared" si="9"/>
        <v>,,</v>
      </c>
      <c r="AA16" t="str">
        <f t="shared" si="10"/>
        <v>,,GPIO,UART1_TXD,TIM6_CHB,UART0_TXD,TIM0_GATE,TIM4_CHB,SPI_MISO,I2C_SDA,</v>
      </c>
      <c r="AC16" s="28"/>
      <c r="AD16" s="29" t="s">
        <v>126</v>
      </c>
      <c r="AE16" s="29" t="s">
        <v>14</v>
      </c>
      <c r="AF16" s="29" t="s">
        <v>43</v>
      </c>
      <c r="AG16" s="29" t="s">
        <v>32</v>
      </c>
      <c r="AH16" s="29" t="s">
        <v>19</v>
      </c>
      <c r="AI16" s="29" t="s">
        <v>31</v>
      </c>
      <c r="AJ16" s="29" t="s">
        <v>77</v>
      </c>
      <c r="AK16" s="29" t="s">
        <v>78</v>
      </c>
      <c r="AL16" s="30" t="s">
        <v>28</v>
      </c>
      <c r="AM16" s="30" t="s">
        <v>75</v>
      </c>
      <c r="AN16" s="30"/>
    </row>
    <row r="17" spans="1:40" ht="18.75" x14ac:dyDescent="0.15">
      <c r="A17" s="56" t="s">
        <v>143</v>
      </c>
      <c r="B17" s="9" t="s">
        <v>66</v>
      </c>
      <c r="C17" s="10"/>
      <c r="D17" s="9" t="s">
        <v>67</v>
      </c>
      <c r="E17" s="9"/>
      <c r="F17" s="9" t="s">
        <v>68</v>
      </c>
      <c r="G17" s="9"/>
      <c r="H17" s="9">
        <v>0</v>
      </c>
      <c r="I17" s="9"/>
      <c r="J17" s="9" t="s">
        <v>69</v>
      </c>
      <c r="L17" s="22" t="str">
        <f>"M0P_GPIO-&gt;P1OD = "&amp;P1OD&amp;";"</f>
        <v>M0P_GPIO-&gt;P1OD = 0x0000;</v>
      </c>
      <c r="N17" s="23" t="str">
        <f>"M0P_GPIO-&gt;P3OD = "&amp;P3OD&amp;";"</f>
        <v>M0P_GPIO-&gt;P3OD = 0x0000;</v>
      </c>
      <c r="P17" s="14" t="str">
        <f t="shared" si="0"/>
        <v>P3</v>
      </c>
      <c r="Q17" s="14">
        <f t="shared" si="1"/>
        <v>0</v>
      </c>
      <c r="R17" s="14">
        <f t="shared" si="2"/>
        <v>0</v>
      </c>
      <c r="S17" s="14">
        <f t="shared" si="3"/>
        <v>64</v>
      </c>
      <c r="T17" s="14">
        <f t="shared" si="4"/>
        <v>0</v>
      </c>
      <c r="U17" s="14">
        <f t="shared" si="5"/>
        <v>0</v>
      </c>
      <c r="V17" s="14">
        <f t="shared" si="6"/>
        <v>64</v>
      </c>
      <c r="W17" s="14">
        <f t="shared" si="7"/>
        <v>0</v>
      </c>
      <c r="X17" s="14">
        <f t="shared" si="8"/>
        <v>64</v>
      </c>
      <c r="Z17" t="str">
        <f t="shared" si="9"/>
        <v>,,</v>
      </c>
      <c r="AA17" t="str">
        <f t="shared" si="10"/>
        <v>,,GPIO,UART1_RXD,TIM6_CHA,UART0_RXD,PCA_CH4,TIM5_CHA,SPI_MOSI,I2C_SCL,</v>
      </c>
      <c r="AC17" s="28"/>
      <c r="AD17" s="29" t="s">
        <v>126</v>
      </c>
      <c r="AE17" s="29" t="s">
        <v>18</v>
      </c>
      <c r="AF17" s="29" t="s">
        <v>37</v>
      </c>
      <c r="AG17" s="29" t="s">
        <v>35</v>
      </c>
      <c r="AH17" s="29" t="s">
        <v>22</v>
      </c>
      <c r="AI17" s="29" t="s">
        <v>20</v>
      </c>
      <c r="AJ17" s="29" t="s">
        <v>81</v>
      </c>
      <c r="AK17" s="29" t="s">
        <v>82</v>
      </c>
      <c r="AL17" s="30" t="s">
        <v>130</v>
      </c>
      <c r="AM17" s="30" t="s">
        <v>79</v>
      </c>
      <c r="AN17" s="30" t="s">
        <v>131</v>
      </c>
    </row>
    <row r="18" spans="1:40" x14ac:dyDescent="0.15">
      <c r="A18" s="1"/>
      <c r="C18" s="1"/>
      <c r="L18" s="22" t="str">
        <f>"M0P_GPIO-&gt;P1OUT = "&amp;P1OUT&amp;";"</f>
        <v>M0P_GPIO-&gt;P1OUT = 0x0000;</v>
      </c>
      <c r="N18" s="23" t="str">
        <f>"M0P_GPIO-&gt;P3OUT = "&amp;P3OUT&amp;";"</f>
        <v>M0P_GPIO-&gt;P3OUT = 0x0000;</v>
      </c>
      <c r="P18" s="2"/>
      <c r="Q18" s="2"/>
      <c r="R18" s="2"/>
      <c r="S18" s="2"/>
      <c r="T18" s="2"/>
      <c r="U18" s="2"/>
      <c r="V18" s="2"/>
      <c r="W18" s="2"/>
      <c r="X18" s="2"/>
    </row>
    <row r="19" spans="1:40" x14ac:dyDescent="0.15">
      <c r="A19" s="1"/>
      <c r="C19" s="1"/>
      <c r="L19" s="22" t="str">
        <f>"M0P_GPIO-&gt;P1DIR = "&amp;P1DIR&amp;";"</f>
        <v>M0P_GPIO-&gt;P1DIR = 0x0030;</v>
      </c>
      <c r="N19" s="23" t="str">
        <f>"M0P_GPIO-&gt;P3DIR = "&amp;P3DIR&amp;";"</f>
        <v>M0P_GPIO-&gt;P3DIR = 0x007E;</v>
      </c>
    </row>
    <row r="20" spans="1:40" x14ac:dyDescent="0.15">
      <c r="A20" s="1"/>
      <c r="C20" s="1"/>
      <c r="L20" s="22" t="str">
        <f>IF(R5&gt;0,"M0P_GPIO-&gt;"&amp;A5&amp;"_SEL = "&amp;R5&amp;";    //"&amp;A5&amp;" = "&amp;B5,IF(Q5=0,"//"&amp;A5&amp;" = GPIO","//"&amp;A5&amp;" = "&amp;B5))</f>
        <v>//P14 = GPIO</v>
      </c>
      <c r="N20" s="23" t="str">
        <f t="shared" ref="N20:N25" si="13">IF(R12&gt;0,"M0P_GPIO-&gt;"&amp;A12&amp;"_SEL = "&amp;R12&amp;";    //"&amp;A12&amp;" = "&amp;B12,IF(Q12=0,"//"&amp;A12&amp;" = GPIO","//"&amp;A12&amp;" = "&amp;B12))</f>
        <v>//P31 = GPIO</v>
      </c>
    </row>
    <row r="21" spans="1:40" ht="14.25" thickBot="1" x14ac:dyDescent="0.2">
      <c r="A21" s="1"/>
      <c r="C21" s="1"/>
      <c r="L21" s="26" t="str">
        <f>IF(R6&gt;0,"M0P_GPIO-&gt;"&amp;A6&amp;"_SEL = "&amp;R6&amp;";    //"&amp;A6&amp;" = "&amp;B6,IF(Q6=0,"//"&amp;A6&amp;" = GPIO","//"&amp;A6&amp;" = "&amp;B6))</f>
        <v>//P15 = GPIO</v>
      </c>
      <c r="N21" s="23" t="str">
        <f t="shared" si="13"/>
        <v>//P32 = GPIO</v>
      </c>
    </row>
    <row r="22" spans="1:40" x14ac:dyDescent="0.15">
      <c r="A22" s="1"/>
      <c r="C22" s="1"/>
      <c r="N22" s="23" t="str">
        <f t="shared" si="13"/>
        <v>//P33 = GPIO</v>
      </c>
    </row>
    <row r="23" spans="1:40" x14ac:dyDescent="0.15">
      <c r="A23" s="1"/>
      <c r="C23" s="1"/>
      <c r="N23" s="23" t="str">
        <f t="shared" si="13"/>
        <v>//P34 = GPIO</v>
      </c>
    </row>
    <row r="24" spans="1:40" x14ac:dyDescent="0.15">
      <c r="A24" s="1"/>
      <c r="C24" s="1"/>
      <c r="N24" s="23" t="str">
        <f t="shared" si="13"/>
        <v>//P35 = GPIO</v>
      </c>
      <c r="P24" s="2"/>
      <c r="Q24" s="2"/>
      <c r="R24" s="2"/>
      <c r="S24" s="2"/>
      <c r="T24" s="2"/>
      <c r="U24" s="2"/>
      <c r="V24" s="2"/>
      <c r="W24" s="2"/>
      <c r="X24" s="2"/>
    </row>
    <row r="25" spans="1:40" ht="14.25" thickBot="1" x14ac:dyDescent="0.2">
      <c r="A25" s="1"/>
      <c r="C25" s="1"/>
      <c r="N25" s="24" t="str">
        <f t="shared" si="13"/>
        <v>//P36 = GPIO</v>
      </c>
      <c r="P25" s="2"/>
      <c r="Q25" s="2"/>
      <c r="R25" s="2"/>
      <c r="S25" s="2"/>
      <c r="T25" s="2"/>
      <c r="U25" s="2"/>
      <c r="V25" s="2"/>
      <c r="W25" s="2"/>
      <c r="X25" s="2"/>
    </row>
    <row r="26" spans="1:40" x14ac:dyDescent="0.15">
      <c r="A26" s="1"/>
      <c r="C26" s="1"/>
      <c r="P26" s="2"/>
      <c r="Q26" s="2"/>
      <c r="R26" s="2"/>
      <c r="S26" s="2"/>
      <c r="T26" s="2"/>
      <c r="U26" s="2"/>
      <c r="V26" s="2"/>
      <c r="W26" s="2"/>
      <c r="X26" s="2"/>
    </row>
    <row r="27" spans="1:40" x14ac:dyDescent="0.15">
      <c r="A27" s="1"/>
      <c r="C27" s="1"/>
      <c r="P27" s="2"/>
      <c r="Q27" s="2"/>
      <c r="R27" s="2"/>
      <c r="S27" s="2"/>
      <c r="T27" s="2"/>
      <c r="U27" s="2"/>
      <c r="V27" s="2"/>
      <c r="W27" s="2"/>
      <c r="X27" s="2"/>
    </row>
    <row r="28" spans="1:40" x14ac:dyDescent="0.15">
      <c r="A28" s="1"/>
      <c r="C28" s="1"/>
      <c r="P28" s="2"/>
      <c r="Q28" s="2"/>
      <c r="R28" s="2"/>
      <c r="S28" s="2"/>
      <c r="T28" s="2"/>
      <c r="U28" s="2"/>
      <c r="V28" s="2"/>
      <c r="W28" s="2"/>
      <c r="X28" s="2"/>
    </row>
    <row r="29" spans="1:40" x14ac:dyDescent="0.15">
      <c r="A29" s="1"/>
      <c r="C29" s="1"/>
      <c r="P29" s="2"/>
      <c r="Q29" s="2"/>
      <c r="R29" s="2"/>
      <c r="S29" s="2"/>
      <c r="T29" s="2"/>
      <c r="U29" s="2"/>
      <c r="V29" s="2"/>
      <c r="W29" s="2"/>
      <c r="X29" s="2"/>
    </row>
    <row r="30" spans="1:40" x14ac:dyDescent="0.15">
      <c r="A30" s="1"/>
      <c r="C30" s="1"/>
      <c r="P30" s="2"/>
      <c r="Q30" s="2"/>
      <c r="R30" s="2"/>
      <c r="S30" s="2"/>
      <c r="T30" s="2"/>
      <c r="U30" s="2"/>
      <c r="V30" s="2"/>
      <c r="W30" s="2"/>
      <c r="X30" s="2"/>
    </row>
    <row r="31" spans="1:40" x14ac:dyDescent="0.15">
      <c r="A31" s="1"/>
      <c r="C31" s="1"/>
      <c r="P31" s="2"/>
      <c r="Q31" s="2"/>
      <c r="R31" s="2"/>
      <c r="S31" s="2"/>
      <c r="T31" s="2"/>
      <c r="U31" s="2"/>
      <c r="V31" s="2"/>
      <c r="W31" s="2"/>
      <c r="X31" s="2"/>
    </row>
    <row r="32" spans="1:40" x14ac:dyDescent="0.15">
      <c r="A32" s="1"/>
      <c r="C32" s="1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15">
      <c r="A33" s="1"/>
      <c r="C33" s="1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15">
      <c r="A34" s="1"/>
      <c r="C34" s="1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15">
      <c r="A35" s="1"/>
      <c r="C35" s="1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15">
      <c r="A36" s="1"/>
      <c r="C36" s="1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15">
      <c r="A37" s="1"/>
      <c r="C37" s="1"/>
      <c r="M37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15">
      <c r="A38" s="1"/>
      <c r="C38" s="1"/>
      <c r="M38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15">
      <c r="A39" s="1"/>
      <c r="C39" s="1"/>
      <c r="M39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15">
      <c r="A40" s="1"/>
      <c r="C40" s="1"/>
      <c r="M40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15">
      <c r="A41" s="1"/>
      <c r="C41" s="1"/>
      <c r="M41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15">
      <c r="A42" s="1"/>
      <c r="C42" s="1"/>
      <c r="M4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15">
      <c r="A43" s="1"/>
      <c r="C43" s="1"/>
      <c r="M43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15">
      <c r="A44" s="1"/>
      <c r="C44" s="1"/>
      <c r="M44"/>
      <c r="O44" s="25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15">
      <c r="A45" s="1"/>
      <c r="C45" s="1"/>
      <c r="M45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15">
      <c r="A46" s="1"/>
      <c r="C46" s="1"/>
      <c r="M46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15">
      <c r="A47" s="1"/>
      <c r="C47" s="1"/>
      <c r="M47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15">
      <c r="A48" s="1"/>
      <c r="C48" s="1"/>
      <c r="P48" s="2"/>
      <c r="Q48" s="2"/>
      <c r="R48" s="2"/>
      <c r="S48" s="2"/>
      <c r="T48" s="2"/>
      <c r="U48" s="2"/>
      <c r="V48" s="2"/>
      <c r="W48" s="2"/>
      <c r="X48" s="2"/>
    </row>
    <row r="49" spans="1:26" x14ac:dyDescent="0.15">
      <c r="A49" s="1"/>
      <c r="C49" s="1"/>
      <c r="P49" s="2"/>
      <c r="Q49" s="2"/>
      <c r="R49" s="2"/>
      <c r="S49" s="2"/>
      <c r="T49" s="2"/>
      <c r="U49" s="2"/>
      <c r="V49" s="2"/>
      <c r="W49" s="2"/>
      <c r="X49" s="2"/>
    </row>
    <row r="50" spans="1:26" x14ac:dyDescent="0.15">
      <c r="A50" s="1"/>
      <c r="C50" s="1"/>
      <c r="P50" s="2"/>
      <c r="Q50" s="2"/>
      <c r="R50" s="2"/>
      <c r="S50" s="2"/>
      <c r="T50" s="2"/>
      <c r="U50" s="2"/>
      <c r="V50" s="2"/>
      <c r="W50" s="2"/>
      <c r="X50" s="2"/>
    </row>
    <row r="51" spans="1:26" x14ac:dyDescent="0.15">
      <c r="A51" s="1"/>
      <c r="C51" s="1"/>
      <c r="P51" s="2"/>
      <c r="Q51" s="2"/>
      <c r="R51" s="2"/>
      <c r="S51" s="2"/>
      <c r="T51" s="2"/>
      <c r="U51" s="2"/>
      <c r="V51" s="2"/>
      <c r="W51" s="2"/>
      <c r="X51" s="2"/>
    </row>
    <row r="52" spans="1:26" x14ac:dyDescent="0.15">
      <c r="A52" s="1"/>
      <c r="C52" s="1"/>
      <c r="P52" s="2"/>
      <c r="Q52" s="2"/>
      <c r="R52" s="2"/>
      <c r="S52" s="2"/>
      <c r="T52" s="2"/>
      <c r="U52" s="2"/>
      <c r="V52" s="2"/>
      <c r="W52" s="2"/>
      <c r="X52" s="2"/>
    </row>
    <row r="53" spans="1:26" x14ac:dyDescent="0.15">
      <c r="A53" s="1"/>
      <c r="C53" s="1"/>
      <c r="P53" s="2"/>
      <c r="Q53" s="2"/>
      <c r="R53" s="2"/>
      <c r="S53" s="2"/>
      <c r="T53" s="2"/>
      <c r="U53" s="2"/>
      <c r="V53" s="2"/>
      <c r="W53" s="2"/>
      <c r="X53" s="2"/>
    </row>
    <row r="54" spans="1:26" x14ac:dyDescent="0.15">
      <c r="A54" s="1"/>
      <c r="C54" s="1"/>
      <c r="P54" s="2"/>
      <c r="Q54" s="2"/>
      <c r="R54" s="2"/>
      <c r="S54" s="2"/>
      <c r="T54" s="2"/>
      <c r="U54" s="2"/>
      <c r="V54" s="2"/>
      <c r="W54" s="2"/>
      <c r="X54" s="2"/>
    </row>
    <row r="55" spans="1:26" x14ac:dyDescent="0.15">
      <c r="A55" s="1"/>
      <c r="C55" s="1"/>
      <c r="P55" s="2"/>
      <c r="Q55" s="2"/>
      <c r="R55" s="2"/>
      <c r="S55" s="2"/>
      <c r="T55" s="2"/>
      <c r="U55" s="2"/>
      <c r="V55" s="2"/>
      <c r="W55" s="2"/>
      <c r="X55" s="2"/>
    </row>
    <row r="56" spans="1:26" x14ac:dyDescent="0.15">
      <c r="A56" s="1"/>
      <c r="C56" s="1"/>
      <c r="P56" s="2"/>
      <c r="Q56" s="2"/>
      <c r="R56" s="2"/>
      <c r="S56" s="2"/>
      <c r="T56" s="2"/>
      <c r="U56" s="2"/>
      <c r="V56" s="2"/>
      <c r="W56" s="2"/>
      <c r="X56" s="2"/>
    </row>
    <row r="57" spans="1:26" x14ac:dyDescent="0.15">
      <c r="A57" s="1"/>
      <c r="C57" s="1"/>
      <c r="P57" s="2"/>
      <c r="Q57" s="2"/>
      <c r="R57" s="2"/>
      <c r="S57" s="2"/>
      <c r="T57" s="2"/>
      <c r="U57" s="2"/>
      <c r="V57" s="2"/>
      <c r="W57" s="2"/>
      <c r="X57" s="2"/>
    </row>
    <row r="61" spans="1:26" x14ac:dyDescent="0.15">
      <c r="Z61" t="str">
        <f>IF(Q67&gt;0,"",LEFT(AA61,FIND(#REF!,AA61)-1))</f>
        <v/>
      </c>
    </row>
    <row r="62" spans="1:26" x14ac:dyDescent="0.15">
      <c r="Z62" t="str">
        <f>IF(Q68&gt;0,"",LEFT(AA62,FIND(#REF!,AA62)-1))</f>
        <v/>
      </c>
    </row>
    <row r="63" spans="1:26" x14ac:dyDescent="0.15">
      <c r="Z63" t="str">
        <f>IF(Q69&gt;0,"",LEFT(AA63,FIND(#REF!,AA63)-1))</f>
        <v/>
      </c>
    </row>
    <row r="64" spans="1:26" x14ac:dyDescent="0.15">
      <c r="Z64" t="str">
        <f>IF(Q70&gt;0,"",LEFT(AA64,FIND(#REF!,AA64)-1))</f>
        <v/>
      </c>
    </row>
    <row r="65" spans="16:26" x14ac:dyDescent="0.15">
      <c r="Z65" t="str">
        <f>IF(Q71&gt;0,"",LEFT(AA65,FIND(#REF!,AA65)-1))</f>
        <v/>
      </c>
    </row>
    <row r="67" spans="16:26" x14ac:dyDescent="0.15">
      <c r="P67" s="14" t="s">
        <v>56</v>
      </c>
      <c r="Q67" s="14" t="s">
        <v>57</v>
      </c>
      <c r="R67" s="14"/>
      <c r="S67" s="14" t="s">
        <v>59</v>
      </c>
      <c r="T67" s="14" t="s">
        <v>60</v>
      </c>
      <c r="U67" s="14" t="s">
        <v>61</v>
      </c>
      <c r="V67" s="14" t="s">
        <v>62</v>
      </c>
      <c r="W67" s="14" t="s">
        <v>63</v>
      </c>
      <c r="X67" s="14" t="s">
        <v>64</v>
      </c>
    </row>
    <row r="68" spans="16:26" x14ac:dyDescent="0.15">
      <c r="P68" s="57" t="s">
        <v>149</v>
      </c>
      <c r="Q68" s="14" t="str">
        <f>"0x"&amp;DEC2HEX(SUMIFS(Q$2:Q$57,$P$2:$P$57,$P68),4)</f>
        <v>0x0000</v>
      </c>
      <c r="R68" s="14"/>
      <c r="S68" s="14" t="str">
        <f t="shared" ref="S68:X71" si="14">"0x"&amp;DEC2HEX(SUMIFS(S$2:S$57,$P$2:$P$57,$P68),4)</f>
        <v>0x000E</v>
      </c>
      <c r="T68" s="14" t="str">
        <f t="shared" si="14"/>
        <v>0x0000</v>
      </c>
      <c r="U68" s="14" t="str">
        <f t="shared" si="14"/>
        <v>0x0000</v>
      </c>
      <c r="V68" s="14" t="str">
        <f t="shared" si="14"/>
        <v>0x000E</v>
      </c>
      <c r="W68" s="14" t="str">
        <f t="shared" si="14"/>
        <v>0x0000</v>
      </c>
      <c r="X68" s="14" t="str">
        <f t="shared" si="14"/>
        <v>0x000E</v>
      </c>
    </row>
    <row r="69" spans="16:26" x14ac:dyDescent="0.15">
      <c r="P69" s="57" t="s">
        <v>150</v>
      </c>
      <c r="Q69" s="14" t="str">
        <f>"0x"&amp;DEC2HEX(SUMIFS(Q$2:Q$57,$P$2:$P$57,$P69),4)</f>
        <v>0x0000</v>
      </c>
      <c r="R69" s="14"/>
      <c r="S69" s="14" t="str">
        <f t="shared" si="14"/>
        <v>0x0030</v>
      </c>
      <c r="T69" s="14" t="str">
        <f t="shared" si="14"/>
        <v>0x0000</v>
      </c>
      <c r="U69" s="14" t="str">
        <f t="shared" si="14"/>
        <v>0x0000</v>
      </c>
      <c r="V69" s="14" t="str">
        <f t="shared" si="14"/>
        <v>0x0030</v>
      </c>
      <c r="W69" s="14" t="str">
        <f t="shared" si="14"/>
        <v>0x0000</v>
      </c>
      <c r="X69" s="14" t="str">
        <f t="shared" si="14"/>
        <v>0x0030</v>
      </c>
    </row>
    <row r="70" spans="16:26" x14ac:dyDescent="0.15">
      <c r="P70" s="57" t="s">
        <v>151</v>
      </c>
      <c r="Q70" s="14" t="str">
        <f>"0x"&amp;DEC2HEX(SUMIFS(Q$2:Q$57,$P$2:$P$57,$P70),4)</f>
        <v>0x0000</v>
      </c>
      <c r="R70" s="14"/>
      <c r="S70" s="14" t="str">
        <f t="shared" si="14"/>
        <v>0x00F8</v>
      </c>
      <c r="T70" s="14" t="str">
        <f t="shared" si="14"/>
        <v>0x0000</v>
      </c>
      <c r="U70" s="14" t="str">
        <f t="shared" si="14"/>
        <v>0x0000</v>
      </c>
      <c r="V70" s="14" t="str">
        <f t="shared" si="14"/>
        <v>0x00F8</v>
      </c>
      <c r="W70" s="14" t="str">
        <f t="shared" si="14"/>
        <v>0x0000</v>
      </c>
      <c r="X70" s="14" t="str">
        <f t="shared" si="14"/>
        <v>0x00F8</v>
      </c>
    </row>
    <row r="71" spans="16:26" x14ac:dyDescent="0.15">
      <c r="P71" s="57" t="s">
        <v>152</v>
      </c>
      <c r="Q71" s="14" t="str">
        <f>"0x"&amp;DEC2HEX(SUMIFS(Q$2:Q$57,$P$2:$P$57,$P71),4)</f>
        <v>0x0000</v>
      </c>
      <c r="R71" s="14"/>
      <c r="S71" s="14" t="str">
        <f t="shared" si="14"/>
        <v>0x007E</v>
      </c>
      <c r="T71" s="14" t="str">
        <f t="shared" si="14"/>
        <v>0x0000</v>
      </c>
      <c r="U71" s="14" t="str">
        <f t="shared" si="14"/>
        <v>0x0000</v>
      </c>
      <c r="V71" s="14" t="str">
        <f t="shared" si="14"/>
        <v>0x007E</v>
      </c>
      <c r="W71" s="14" t="str">
        <f t="shared" si="14"/>
        <v>0x0000</v>
      </c>
      <c r="X71" s="14" t="str">
        <f t="shared" si="14"/>
        <v>0x007E</v>
      </c>
    </row>
  </sheetData>
  <sheetProtection algorithmName="SHA-512" hashValue="++XDl0knqfMaf63q3rsogL3ubJIvy8dWf5oBjn2qsPi+khJCZY9fRi+RA/FlFgwRQGu/eewUQfVe3txuZH5sYw==" saltValue="lU4rGg2Vp4QvZozexiU4VQ==" spinCount="100000" sheet="1" objects="1" scenarios="1"/>
  <mergeCells count="1">
    <mergeCell ref="L1:N1"/>
  </mergeCells>
  <phoneticPr fontId="4" type="noConversion"/>
  <conditionalFormatting sqref="AD2:AK17">
    <cfRule type="containsText" dxfId="0" priority="1" operator="containsText" text="PCNT">
      <formula>NOT(ISERROR(SEARCH("PCNT",AD2)))</formula>
    </cfRule>
  </conditionalFormatting>
  <dataValidations count="5">
    <dataValidation type="list" allowBlank="1" showInputMessage="1" showErrorMessage="1" sqref="B2:B57" xr:uid="{00000000-0002-0000-0100-000000000000}">
      <formula1>$AC2:$AQ2</formula1>
    </dataValidation>
    <dataValidation type="list" allowBlank="1" showInputMessage="1" showErrorMessage="1" sqref="F2:F57" xr:uid="{00000000-0002-0000-0100-000001000000}">
      <formula1>"推挽,开漏,NA"</formula1>
    </dataValidation>
    <dataValidation type="list" allowBlank="1" showInputMessage="1" showErrorMessage="1" sqref="D2:D57" xr:uid="{00000000-0002-0000-0100-000002000000}">
      <formula1>"输入,输出,NA"</formula1>
    </dataValidation>
    <dataValidation type="list" allowBlank="1" showInputMessage="1" showErrorMessage="1" sqref="H2:H57" xr:uid="{00000000-0002-0000-0100-000003000000}">
      <formula1>"0,1,NA"</formula1>
    </dataValidation>
    <dataValidation type="list" allowBlank="1" showInputMessage="1" showErrorMessage="1" sqref="J2:J57" xr:uid="{00000000-0002-0000-0100-000004000000}">
      <formula1>"上拉,下拉,NA"</formula1>
    </dataValidation>
  </dataValidation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48</vt:i4>
      </vt:variant>
    </vt:vector>
  </HeadingPairs>
  <TitlesOfParts>
    <vt:vector size="50" baseType="lpstr">
      <vt:lpstr>管脚功能查询</vt:lpstr>
      <vt:lpstr>管脚功能配置</vt:lpstr>
      <vt:lpstr>P00UT</vt:lpstr>
      <vt:lpstr>P0ADS</vt:lpstr>
      <vt:lpstr>P0DIR</vt:lpstr>
      <vt:lpstr>P0OD</vt:lpstr>
      <vt:lpstr>P0PD</vt:lpstr>
      <vt:lpstr>P0PU</vt:lpstr>
      <vt:lpstr>P1ADS</vt:lpstr>
      <vt:lpstr>P1DIR</vt:lpstr>
      <vt:lpstr>P1OD</vt:lpstr>
      <vt:lpstr>P1OUT</vt:lpstr>
      <vt:lpstr>P1PD</vt:lpstr>
      <vt:lpstr>P1PU</vt:lpstr>
      <vt:lpstr>P2ADS</vt:lpstr>
      <vt:lpstr>P2DIR</vt:lpstr>
      <vt:lpstr>P2OD</vt:lpstr>
      <vt:lpstr>P2OUT</vt:lpstr>
      <vt:lpstr>P2PD</vt:lpstr>
      <vt:lpstr>P2PU</vt:lpstr>
      <vt:lpstr>P3ADS</vt:lpstr>
      <vt:lpstr>P3DIR</vt:lpstr>
      <vt:lpstr>P3OD</vt:lpstr>
      <vt:lpstr>P3OUT</vt:lpstr>
      <vt:lpstr>P3PD</vt:lpstr>
      <vt:lpstr>P3PU</vt:lpstr>
      <vt:lpstr>PA0UT</vt:lpstr>
      <vt:lpstr>PAADS</vt:lpstr>
      <vt:lpstr>PADIR</vt:lpstr>
      <vt:lpstr>PAOD</vt:lpstr>
      <vt:lpstr>PAPD</vt:lpstr>
      <vt:lpstr>PAPU</vt:lpstr>
      <vt:lpstr>PBADS</vt:lpstr>
      <vt:lpstr>PBDIR</vt:lpstr>
      <vt:lpstr>PBOD</vt:lpstr>
      <vt:lpstr>PBOUT</vt:lpstr>
      <vt:lpstr>PBPD</vt:lpstr>
      <vt:lpstr>PBPU</vt:lpstr>
      <vt:lpstr>PCADS</vt:lpstr>
      <vt:lpstr>PCDIR</vt:lpstr>
      <vt:lpstr>PCOD</vt:lpstr>
      <vt:lpstr>PCOUT</vt:lpstr>
      <vt:lpstr>PCPD</vt:lpstr>
      <vt:lpstr>PCPU</vt:lpstr>
      <vt:lpstr>PDADS</vt:lpstr>
      <vt:lpstr>PDDIR</vt:lpstr>
      <vt:lpstr>PDOD</vt:lpstr>
      <vt:lpstr>PDOUT</vt:lpstr>
      <vt:lpstr>PDPD</vt:lpstr>
      <vt:lpstr>PDPU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XiaChengjun</dc:creator>
  <cp:lastModifiedBy>甘德龙</cp:lastModifiedBy>
  <dcterms:created xsi:type="dcterms:W3CDTF">2019-08-07T09:54:00Z</dcterms:created>
  <dcterms:modified xsi:type="dcterms:W3CDTF">2019-08-12T08:44:24Z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