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formatique\IT\Automatisations de traitements de données\AD\"/>
    </mc:Choice>
  </mc:AlternateContent>
  <xr:revisionPtr revIDLastSave="0" documentId="13_ncr:1_{2B8AF1E0-D38B-4653-B841-1668126356B8}" xr6:coauthVersionLast="47" xr6:coauthVersionMax="47" xr10:uidLastSave="{00000000-0000-0000-0000-000000000000}"/>
  <bookViews>
    <workbookView xWindow="-120" yWindow="-120" windowWidth="29040" windowHeight="15225" tabRatio="816" xr2:uid="{00000000-000D-0000-FFFF-FFFF00000000}"/>
  </bookViews>
  <sheets>
    <sheet name="Tableau de bord" sheetId="7" r:id="rId1"/>
    <sheet name="Pointage AD" sheetId="3" r:id="rId2"/>
    <sheet name="Pointage RH" sheetId="2" r:id="rId3"/>
    <sheet name="Répartition par groupe" sheetId="8" r:id="rId4"/>
    <sheet name="Users Passwords Groups" sheetId="6" r:id="rId5"/>
    <sheet name="AD Users extract" sheetId="1" r:id="rId6"/>
    <sheet name="AD Users and Groups extract" sheetId="5" r:id="rId7"/>
    <sheet name="Parms" sheetId="4" r:id="rId8"/>
  </sheets>
  <definedNames>
    <definedName name="LigneFinRepartGp">Parms!$I$3</definedName>
    <definedName name="NbGpAD" comment="Nombre de groupes dans l'A.D.">Parms!$I$2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3" i="3" l="1"/>
  <c r="B253" i="3"/>
  <c r="C253" i="3"/>
  <c r="D253" i="3"/>
  <c r="I2" i="2"/>
  <c r="J2" i="2"/>
  <c r="K2" i="2"/>
  <c r="L2" i="2" s="1"/>
  <c r="N2" i="2"/>
  <c r="I3" i="2"/>
  <c r="J3" i="2"/>
  <c r="K3" i="2"/>
  <c r="L3" i="2"/>
  <c r="N3" i="2"/>
  <c r="I4" i="2"/>
  <c r="J4" i="2"/>
  <c r="L4" i="2" s="1"/>
  <c r="K4" i="2"/>
  <c r="N4" i="2"/>
  <c r="I5" i="2"/>
  <c r="J5" i="2"/>
  <c r="K5" i="2"/>
  <c r="L5" i="2" s="1"/>
  <c r="N5" i="2"/>
  <c r="I6" i="2"/>
  <c r="J6" i="2"/>
  <c r="K6" i="2"/>
  <c r="L6" i="2"/>
  <c r="N6" i="2"/>
  <c r="I7" i="2"/>
  <c r="J7" i="2"/>
  <c r="L7" i="2" s="1"/>
  <c r="K7" i="2"/>
  <c r="N7" i="2"/>
  <c r="I8" i="2"/>
  <c r="J8" i="2"/>
  <c r="K8" i="2"/>
  <c r="L8" i="2" s="1"/>
  <c r="N8" i="2"/>
  <c r="I9" i="2"/>
  <c r="J9" i="2"/>
  <c r="K9" i="2"/>
  <c r="L9" i="2"/>
  <c r="N9" i="2"/>
  <c r="I10" i="2"/>
  <c r="J10" i="2"/>
  <c r="L10" i="2" s="1"/>
  <c r="K10" i="2"/>
  <c r="N10" i="2"/>
  <c r="I11" i="2"/>
  <c r="J11" i="2"/>
  <c r="K11" i="2"/>
  <c r="L11" i="2" s="1"/>
  <c r="N11" i="2"/>
  <c r="I12" i="2"/>
  <c r="J12" i="2"/>
  <c r="K12" i="2"/>
  <c r="L12" i="2"/>
  <c r="N12" i="2"/>
  <c r="I13" i="2"/>
  <c r="J13" i="2"/>
  <c r="L13" i="2" s="1"/>
  <c r="K13" i="2"/>
  <c r="N13" i="2"/>
  <c r="I14" i="2"/>
  <c r="J14" i="2"/>
  <c r="K14" i="2"/>
  <c r="L14" i="2" s="1"/>
  <c r="N14" i="2"/>
  <c r="I15" i="2"/>
  <c r="J15" i="2"/>
  <c r="K15" i="2"/>
  <c r="L15" i="2"/>
  <c r="N15" i="2"/>
  <c r="I16" i="2"/>
  <c r="J16" i="2"/>
  <c r="L16" i="2" s="1"/>
  <c r="K16" i="2"/>
  <c r="N16" i="2"/>
  <c r="I17" i="2"/>
  <c r="J17" i="2"/>
  <c r="K17" i="2"/>
  <c r="L17" i="2" s="1"/>
  <c r="N17" i="2"/>
  <c r="I18" i="2"/>
  <c r="J18" i="2"/>
  <c r="K18" i="2"/>
  <c r="L18" i="2"/>
  <c r="N18" i="2"/>
  <c r="I19" i="2"/>
  <c r="J19" i="2"/>
  <c r="L19" i="2" s="1"/>
  <c r="K19" i="2"/>
  <c r="N19" i="2"/>
  <c r="I20" i="2"/>
  <c r="J20" i="2"/>
  <c r="K20" i="2"/>
  <c r="L20" i="2" s="1"/>
  <c r="N20" i="2"/>
  <c r="I21" i="2"/>
  <c r="J21" i="2"/>
  <c r="K21" i="2"/>
  <c r="L21" i="2"/>
  <c r="N21" i="2"/>
  <c r="I22" i="2"/>
  <c r="J22" i="2"/>
  <c r="L22" i="2" s="1"/>
  <c r="K22" i="2"/>
  <c r="N22" i="2"/>
  <c r="I23" i="2"/>
  <c r="J23" i="2"/>
  <c r="K23" i="2"/>
  <c r="L23" i="2" s="1"/>
  <c r="N23" i="2"/>
  <c r="I24" i="2"/>
  <c r="J24" i="2"/>
  <c r="K24" i="2"/>
  <c r="L24" i="2" s="1"/>
  <c r="N24" i="2"/>
  <c r="I25" i="2"/>
  <c r="J25" i="2"/>
  <c r="K25" i="2"/>
  <c r="L25" i="2"/>
  <c r="N25" i="2"/>
  <c r="I26" i="2"/>
  <c r="J26" i="2"/>
  <c r="K26" i="2"/>
  <c r="N26" i="2"/>
  <c r="I27" i="2"/>
  <c r="J27" i="2"/>
  <c r="K27" i="2"/>
  <c r="L27" i="2"/>
  <c r="N27" i="2"/>
  <c r="I28" i="2"/>
  <c r="J28" i="2"/>
  <c r="L28" i="2" s="1"/>
  <c r="K28" i="2"/>
  <c r="N28" i="2"/>
  <c r="I29" i="2"/>
  <c r="J29" i="2"/>
  <c r="K29" i="2"/>
  <c r="L29" i="2" s="1"/>
  <c r="N29" i="2"/>
  <c r="I30" i="2"/>
  <c r="J30" i="2"/>
  <c r="K30" i="2"/>
  <c r="L30" i="2"/>
  <c r="N30" i="2"/>
  <c r="I31" i="2"/>
  <c r="J31" i="2"/>
  <c r="L31" i="2" s="1"/>
  <c r="K31" i="2"/>
  <c r="N31" i="2"/>
  <c r="I32" i="2"/>
  <c r="J32" i="2"/>
  <c r="K32" i="2"/>
  <c r="L32" i="2" s="1"/>
  <c r="N32" i="2"/>
  <c r="I33" i="2"/>
  <c r="J33" i="2"/>
  <c r="K33" i="2"/>
  <c r="L33" i="2" s="1"/>
  <c r="N33" i="2"/>
  <c r="I34" i="2"/>
  <c r="J34" i="2"/>
  <c r="K34" i="2"/>
  <c r="L34" i="2"/>
  <c r="N34" i="2"/>
  <c r="I35" i="2"/>
  <c r="J35" i="2"/>
  <c r="K35" i="2"/>
  <c r="N35" i="2"/>
  <c r="I36" i="2"/>
  <c r="J36" i="2"/>
  <c r="K36" i="2"/>
  <c r="L36" i="2"/>
  <c r="N36" i="2"/>
  <c r="I37" i="2"/>
  <c r="J37" i="2"/>
  <c r="L37" i="2" s="1"/>
  <c r="K37" i="2"/>
  <c r="N37" i="2"/>
  <c r="I38" i="2"/>
  <c r="J38" i="2"/>
  <c r="K38" i="2"/>
  <c r="L38" i="2" s="1"/>
  <c r="N38" i="2"/>
  <c r="I39" i="2"/>
  <c r="J39" i="2"/>
  <c r="K39" i="2"/>
  <c r="L39" i="2"/>
  <c r="N39" i="2"/>
  <c r="I40" i="2"/>
  <c r="J40" i="2"/>
  <c r="L40" i="2" s="1"/>
  <c r="K40" i="2"/>
  <c r="N40" i="2"/>
  <c r="I41" i="2"/>
  <c r="J41" i="2"/>
  <c r="K41" i="2"/>
  <c r="L41" i="2" s="1"/>
  <c r="N41" i="2"/>
  <c r="I42" i="2"/>
  <c r="J42" i="2"/>
  <c r="K42" i="2"/>
  <c r="L42" i="2" s="1"/>
  <c r="N42" i="2"/>
  <c r="I43" i="2"/>
  <c r="J43" i="2"/>
  <c r="K43" i="2"/>
  <c r="L43" i="2"/>
  <c r="N43" i="2"/>
  <c r="I44" i="2"/>
  <c r="J44" i="2"/>
  <c r="K44" i="2"/>
  <c r="N44" i="2"/>
  <c r="I45" i="2"/>
  <c r="J45" i="2"/>
  <c r="K45" i="2"/>
  <c r="L45" i="2"/>
  <c r="N45" i="2"/>
  <c r="I46" i="2"/>
  <c r="J46" i="2"/>
  <c r="L46" i="2" s="1"/>
  <c r="K46" i="2"/>
  <c r="N46" i="2"/>
  <c r="I47" i="2"/>
  <c r="J47" i="2"/>
  <c r="K47" i="2"/>
  <c r="L47" i="2" s="1"/>
  <c r="N47" i="2"/>
  <c r="I48" i="2"/>
  <c r="J48" i="2"/>
  <c r="K48" i="2"/>
  <c r="L48" i="2"/>
  <c r="N48" i="2"/>
  <c r="I49" i="2"/>
  <c r="J49" i="2"/>
  <c r="L49" i="2" s="1"/>
  <c r="K49" i="2"/>
  <c r="N49" i="2"/>
  <c r="I50" i="2"/>
  <c r="J50" i="2"/>
  <c r="K50" i="2"/>
  <c r="L50" i="2" s="1"/>
  <c r="N50" i="2"/>
  <c r="I51" i="2"/>
  <c r="J51" i="2"/>
  <c r="K51" i="2"/>
  <c r="L51" i="2" s="1"/>
  <c r="N51" i="2"/>
  <c r="I52" i="2"/>
  <c r="J52" i="2"/>
  <c r="K52" i="2"/>
  <c r="L52" i="2"/>
  <c r="N52" i="2"/>
  <c r="I53" i="2"/>
  <c r="J53" i="2"/>
  <c r="K53" i="2"/>
  <c r="N53" i="2"/>
  <c r="I54" i="2"/>
  <c r="J54" i="2"/>
  <c r="K54" i="2"/>
  <c r="L54" i="2"/>
  <c r="N54" i="2"/>
  <c r="I55" i="2"/>
  <c r="J55" i="2"/>
  <c r="L55" i="2" s="1"/>
  <c r="K55" i="2"/>
  <c r="N55" i="2"/>
  <c r="I56" i="2"/>
  <c r="J56" i="2"/>
  <c r="K56" i="2"/>
  <c r="L56" i="2" s="1"/>
  <c r="N56" i="2"/>
  <c r="I57" i="2"/>
  <c r="J57" i="2"/>
  <c r="K57" i="2"/>
  <c r="L57" i="2"/>
  <c r="N57" i="2"/>
  <c r="I58" i="2"/>
  <c r="J58" i="2"/>
  <c r="L58" i="2" s="1"/>
  <c r="K58" i="2"/>
  <c r="N58" i="2"/>
  <c r="I59" i="2"/>
  <c r="J59" i="2"/>
  <c r="K59" i="2"/>
  <c r="L59" i="2" s="1"/>
  <c r="N59" i="2"/>
  <c r="I60" i="2"/>
  <c r="J60" i="2"/>
  <c r="K60" i="2"/>
  <c r="L60" i="2" s="1"/>
  <c r="N60" i="2"/>
  <c r="I61" i="2"/>
  <c r="J61" i="2"/>
  <c r="K61" i="2"/>
  <c r="L61" i="2"/>
  <c r="N61" i="2"/>
  <c r="I62" i="2"/>
  <c r="J62" i="2"/>
  <c r="K62" i="2"/>
  <c r="N62" i="2"/>
  <c r="I63" i="2"/>
  <c r="J63" i="2"/>
  <c r="K63" i="2"/>
  <c r="L63" i="2"/>
  <c r="N63" i="2"/>
  <c r="I64" i="2"/>
  <c r="J64" i="2"/>
  <c r="L64" i="2" s="1"/>
  <c r="K64" i="2"/>
  <c r="N64" i="2"/>
  <c r="I65" i="2"/>
  <c r="J65" i="2"/>
  <c r="K65" i="2"/>
  <c r="L65" i="2" s="1"/>
  <c r="N65" i="2"/>
  <c r="I66" i="2"/>
  <c r="J66" i="2"/>
  <c r="K66" i="2"/>
  <c r="L66" i="2"/>
  <c r="N66" i="2"/>
  <c r="I67" i="2"/>
  <c r="J67" i="2"/>
  <c r="L67" i="2" s="1"/>
  <c r="K67" i="2"/>
  <c r="N67" i="2"/>
  <c r="I68" i="2"/>
  <c r="J68" i="2"/>
  <c r="K68" i="2"/>
  <c r="L68" i="2" s="1"/>
  <c r="N68" i="2"/>
  <c r="I69" i="2"/>
  <c r="J69" i="2"/>
  <c r="K69" i="2"/>
  <c r="L69" i="2" s="1"/>
  <c r="N69" i="2"/>
  <c r="I70" i="2"/>
  <c r="J70" i="2"/>
  <c r="K70" i="2"/>
  <c r="L70" i="2"/>
  <c r="N70" i="2"/>
  <c r="I71" i="2"/>
  <c r="J71" i="2"/>
  <c r="K71" i="2"/>
  <c r="N71" i="2"/>
  <c r="I72" i="2"/>
  <c r="J72" i="2"/>
  <c r="K72" i="2"/>
  <c r="L72" i="2"/>
  <c r="N72" i="2"/>
  <c r="I73" i="2"/>
  <c r="J73" i="2"/>
  <c r="L73" i="2" s="1"/>
  <c r="K73" i="2"/>
  <c r="N73" i="2"/>
  <c r="I74" i="2"/>
  <c r="J74" i="2"/>
  <c r="K74" i="2"/>
  <c r="L74" i="2" s="1"/>
  <c r="N74" i="2"/>
  <c r="I75" i="2"/>
  <c r="J75" i="2"/>
  <c r="K75" i="2"/>
  <c r="L75" i="2"/>
  <c r="N75" i="2"/>
  <c r="I76" i="2"/>
  <c r="J76" i="2"/>
  <c r="L76" i="2" s="1"/>
  <c r="K76" i="2"/>
  <c r="N76" i="2"/>
  <c r="I77" i="2"/>
  <c r="J77" i="2"/>
  <c r="K77" i="2"/>
  <c r="L77" i="2" s="1"/>
  <c r="N77" i="2"/>
  <c r="I78" i="2"/>
  <c r="J78" i="2"/>
  <c r="K78" i="2"/>
  <c r="L78" i="2" s="1"/>
  <c r="N78" i="2"/>
  <c r="I79" i="2"/>
  <c r="J79" i="2"/>
  <c r="K79" i="2"/>
  <c r="L79" i="2"/>
  <c r="N79" i="2"/>
  <c r="I80" i="2"/>
  <c r="J80" i="2"/>
  <c r="K80" i="2"/>
  <c r="N80" i="2"/>
  <c r="I81" i="2"/>
  <c r="J81" i="2"/>
  <c r="K81" i="2"/>
  <c r="L81" i="2"/>
  <c r="N81" i="2"/>
  <c r="I82" i="2"/>
  <c r="J82" i="2"/>
  <c r="L82" i="2" s="1"/>
  <c r="K82" i="2"/>
  <c r="N82" i="2"/>
  <c r="I83" i="2"/>
  <c r="J83" i="2"/>
  <c r="K83" i="2"/>
  <c r="L83" i="2" s="1"/>
  <c r="N83" i="2"/>
  <c r="I84" i="2"/>
  <c r="J84" i="2"/>
  <c r="K84" i="2"/>
  <c r="L84" i="2"/>
  <c r="N84" i="2"/>
  <c r="I85" i="2"/>
  <c r="J85" i="2"/>
  <c r="L85" i="2" s="1"/>
  <c r="K85" i="2"/>
  <c r="N85" i="2"/>
  <c r="I86" i="2"/>
  <c r="J86" i="2"/>
  <c r="K86" i="2"/>
  <c r="L86" i="2" s="1"/>
  <c r="N86" i="2"/>
  <c r="I87" i="2"/>
  <c r="J87" i="2"/>
  <c r="K87" i="2"/>
  <c r="L87" i="2" s="1"/>
  <c r="N87" i="2"/>
  <c r="I88" i="2"/>
  <c r="J88" i="2"/>
  <c r="K88" i="2"/>
  <c r="L88" i="2"/>
  <c r="N88" i="2"/>
  <c r="I89" i="2"/>
  <c r="J89" i="2"/>
  <c r="K89" i="2"/>
  <c r="N89" i="2"/>
  <c r="I90" i="2"/>
  <c r="J90" i="2"/>
  <c r="K90" i="2"/>
  <c r="L90" i="2"/>
  <c r="N90" i="2"/>
  <c r="I91" i="2"/>
  <c r="J91" i="2"/>
  <c r="L91" i="2" s="1"/>
  <c r="K91" i="2"/>
  <c r="N91" i="2"/>
  <c r="I92" i="2"/>
  <c r="J92" i="2"/>
  <c r="K92" i="2"/>
  <c r="L92" i="2" s="1"/>
  <c r="N92" i="2"/>
  <c r="I93" i="2"/>
  <c r="J93" i="2"/>
  <c r="K93" i="2"/>
  <c r="L93" i="2"/>
  <c r="N93" i="2"/>
  <c r="I94" i="2"/>
  <c r="J94" i="2"/>
  <c r="L94" i="2" s="1"/>
  <c r="K94" i="2"/>
  <c r="N94" i="2"/>
  <c r="I95" i="2"/>
  <c r="J95" i="2"/>
  <c r="K95" i="2"/>
  <c r="L95" i="2" s="1"/>
  <c r="N95" i="2"/>
  <c r="I96" i="2"/>
  <c r="J96" i="2"/>
  <c r="K96" i="2"/>
  <c r="L96" i="2" s="1"/>
  <c r="N96" i="2"/>
  <c r="I97" i="2"/>
  <c r="J97" i="2"/>
  <c r="K97" i="2"/>
  <c r="L97" i="2"/>
  <c r="N97" i="2"/>
  <c r="I98" i="2"/>
  <c r="J98" i="2"/>
  <c r="K98" i="2"/>
  <c r="N98" i="2"/>
  <c r="I99" i="2"/>
  <c r="J99" i="2"/>
  <c r="K99" i="2"/>
  <c r="L99" i="2"/>
  <c r="N99" i="2"/>
  <c r="I100" i="2"/>
  <c r="J100" i="2"/>
  <c r="L100" i="2" s="1"/>
  <c r="K100" i="2"/>
  <c r="N100" i="2"/>
  <c r="I101" i="2"/>
  <c r="J101" i="2"/>
  <c r="K101" i="2"/>
  <c r="L101" i="2" s="1"/>
  <c r="N101" i="2"/>
  <c r="I102" i="2"/>
  <c r="J102" i="2"/>
  <c r="K102" i="2"/>
  <c r="L102" i="2"/>
  <c r="N102" i="2"/>
  <c r="I103" i="2"/>
  <c r="J103" i="2"/>
  <c r="L103" i="2" s="1"/>
  <c r="K103" i="2"/>
  <c r="N103" i="2"/>
  <c r="I104" i="2"/>
  <c r="J104" i="2"/>
  <c r="K104" i="2"/>
  <c r="L104" i="2" s="1"/>
  <c r="N104" i="2"/>
  <c r="I105" i="2"/>
  <c r="J105" i="2"/>
  <c r="K105" i="2"/>
  <c r="L105" i="2" s="1"/>
  <c r="N105" i="2"/>
  <c r="I106" i="2"/>
  <c r="J106" i="2"/>
  <c r="K106" i="2"/>
  <c r="L106" i="2"/>
  <c r="N106" i="2"/>
  <c r="I107" i="2"/>
  <c r="J107" i="2"/>
  <c r="K107" i="2"/>
  <c r="N107" i="2"/>
  <c r="I108" i="2"/>
  <c r="J108" i="2"/>
  <c r="K108" i="2"/>
  <c r="L108" i="2"/>
  <c r="N108" i="2"/>
  <c r="I109" i="2"/>
  <c r="J109" i="2"/>
  <c r="L109" i="2" s="1"/>
  <c r="K109" i="2"/>
  <c r="N109" i="2"/>
  <c r="I110" i="2"/>
  <c r="J110" i="2"/>
  <c r="K110" i="2"/>
  <c r="L110" i="2" s="1"/>
  <c r="N110" i="2"/>
  <c r="I111" i="2"/>
  <c r="J111" i="2"/>
  <c r="K111" i="2"/>
  <c r="L111" i="2"/>
  <c r="N111" i="2"/>
  <c r="I112" i="2"/>
  <c r="J112" i="2"/>
  <c r="L112" i="2" s="1"/>
  <c r="K112" i="2"/>
  <c r="N112" i="2"/>
  <c r="I113" i="2"/>
  <c r="J113" i="2"/>
  <c r="K113" i="2"/>
  <c r="L113" i="2" s="1"/>
  <c r="N113" i="2"/>
  <c r="I114" i="2"/>
  <c r="J114" i="2"/>
  <c r="K114" i="2"/>
  <c r="L114" i="2" s="1"/>
  <c r="N114" i="2"/>
  <c r="I115" i="2"/>
  <c r="J115" i="2"/>
  <c r="K115" i="2"/>
  <c r="L115" i="2"/>
  <c r="N115" i="2"/>
  <c r="I116" i="2"/>
  <c r="J116" i="2"/>
  <c r="K116" i="2"/>
  <c r="N116" i="2"/>
  <c r="I117" i="2"/>
  <c r="J117" i="2"/>
  <c r="K117" i="2"/>
  <c r="L117" i="2"/>
  <c r="N117" i="2"/>
  <c r="I118" i="2"/>
  <c r="J118" i="2"/>
  <c r="L118" i="2" s="1"/>
  <c r="K118" i="2"/>
  <c r="N118" i="2"/>
  <c r="I119" i="2"/>
  <c r="J119" i="2"/>
  <c r="K119" i="2"/>
  <c r="L119" i="2" s="1"/>
  <c r="N119" i="2"/>
  <c r="I120" i="2"/>
  <c r="J120" i="2"/>
  <c r="K120" i="2"/>
  <c r="L120" i="2"/>
  <c r="N120" i="2"/>
  <c r="I121" i="2"/>
  <c r="J121" i="2"/>
  <c r="L121" i="2" s="1"/>
  <c r="K121" i="2"/>
  <c r="N121" i="2"/>
  <c r="I122" i="2"/>
  <c r="J122" i="2"/>
  <c r="K122" i="2"/>
  <c r="L122" i="2" s="1"/>
  <c r="N122" i="2"/>
  <c r="I123" i="2"/>
  <c r="J123" i="2"/>
  <c r="K123" i="2"/>
  <c r="L123" i="2" s="1"/>
  <c r="N123" i="2"/>
  <c r="I124" i="2"/>
  <c r="J124" i="2"/>
  <c r="K124" i="2"/>
  <c r="L124" i="2"/>
  <c r="N124" i="2"/>
  <c r="I125" i="2"/>
  <c r="J125" i="2"/>
  <c r="K125" i="2"/>
  <c r="N125" i="2"/>
  <c r="I126" i="2"/>
  <c r="J126" i="2"/>
  <c r="K126" i="2"/>
  <c r="L126" i="2"/>
  <c r="N126" i="2"/>
  <c r="I127" i="2"/>
  <c r="J127" i="2"/>
  <c r="L127" i="2" s="1"/>
  <c r="K127" i="2"/>
  <c r="N127" i="2"/>
  <c r="I128" i="2"/>
  <c r="J128" i="2"/>
  <c r="K128" i="2"/>
  <c r="L128" i="2" s="1"/>
  <c r="N128" i="2"/>
  <c r="I129" i="2"/>
  <c r="J129" i="2"/>
  <c r="K129" i="2"/>
  <c r="L129" i="2"/>
  <c r="N129" i="2"/>
  <c r="I130" i="2"/>
  <c r="J130" i="2"/>
  <c r="L130" i="2" s="1"/>
  <c r="K130" i="2"/>
  <c r="N130" i="2"/>
  <c r="I131" i="2"/>
  <c r="J131" i="2"/>
  <c r="K131" i="2"/>
  <c r="L131" i="2" s="1"/>
  <c r="N131" i="2"/>
  <c r="I132" i="2"/>
  <c r="J132" i="2"/>
  <c r="K132" i="2"/>
  <c r="L132" i="2" s="1"/>
  <c r="N132" i="2"/>
  <c r="I133" i="2"/>
  <c r="J133" i="2"/>
  <c r="K133" i="2"/>
  <c r="L133" i="2"/>
  <c r="N133" i="2"/>
  <c r="I134" i="2"/>
  <c r="J134" i="2"/>
  <c r="K134" i="2"/>
  <c r="N134" i="2"/>
  <c r="I135" i="2"/>
  <c r="J135" i="2"/>
  <c r="K135" i="2"/>
  <c r="L135" i="2"/>
  <c r="N135" i="2"/>
  <c r="I136" i="2"/>
  <c r="J136" i="2"/>
  <c r="L136" i="2" s="1"/>
  <c r="K136" i="2"/>
  <c r="N136" i="2"/>
  <c r="I137" i="2"/>
  <c r="J137" i="2"/>
  <c r="K137" i="2"/>
  <c r="L137" i="2" s="1"/>
  <c r="N137" i="2"/>
  <c r="I138" i="2"/>
  <c r="J138" i="2"/>
  <c r="K138" i="2"/>
  <c r="L138" i="2"/>
  <c r="N138" i="2"/>
  <c r="I139" i="2"/>
  <c r="J139" i="2"/>
  <c r="L139" i="2" s="1"/>
  <c r="K139" i="2"/>
  <c r="N139" i="2"/>
  <c r="I140" i="2"/>
  <c r="J140" i="2"/>
  <c r="K140" i="2"/>
  <c r="L140" i="2" s="1"/>
  <c r="N140" i="2"/>
  <c r="I141" i="2"/>
  <c r="J141" i="2"/>
  <c r="K141" i="2"/>
  <c r="L141" i="2" s="1"/>
  <c r="N141" i="2"/>
  <c r="I142" i="2"/>
  <c r="J142" i="2"/>
  <c r="K142" i="2"/>
  <c r="L142" i="2"/>
  <c r="N142" i="2"/>
  <c r="I143" i="2"/>
  <c r="J143" i="2"/>
  <c r="K143" i="2"/>
  <c r="N143" i="2"/>
  <c r="I144" i="2"/>
  <c r="J144" i="2"/>
  <c r="K144" i="2"/>
  <c r="L144" i="2"/>
  <c r="N144" i="2"/>
  <c r="I145" i="2"/>
  <c r="J145" i="2"/>
  <c r="L145" i="2" s="1"/>
  <c r="K145" i="2"/>
  <c r="N145" i="2"/>
  <c r="I146" i="2"/>
  <c r="J146" i="2"/>
  <c r="K146" i="2"/>
  <c r="L146" i="2" s="1"/>
  <c r="N146" i="2"/>
  <c r="I147" i="2"/>
  <c r="J147" i="2"/>
  <c r="K147" i="2"/>
  <c r="L147" i="2"/>
  <c r="N147" i="2"/>
  <c r="I148" i="2"/>
  <c r="J148" i="2"/>
  <c r="L148" i="2" s="1"/>
  <c r="K148" i="2"/>
  <c r="N148" i="2"/>
  <c r="I149" i="2"/>
  <c r="J149" i="2"/>
  <c r="K149" i="2"/>
  <c r="L149" i="2" s="1"/>
  <c r="N149" i="2"/>
  <c r="I150" i="2"/>
  <c r="J150" i="2"/>
  <c r="K150" i="2"/>
  <c r="L150" i="2" s="1"/>
  <c r="N150" i="2"/>
  <c r="I151" i="2"/>
  <c r="J151" i="2"/>
  <c r="K151" i="2"/>
  <c r="L151" i="2"/>
  <c r="N151" i="2"/>
  <c r="I152" i="2"/>
  <c r="J152" i="2"/>
  <c r="K152" i="2"/>
  <c r="N152" i="2"/>
  <c r="I153" i="2"/>
  <c r="J153" i="2"/>
  <c r="K153" i="2"/>
  <c r="L153" i="2"/>
  <c r="N153" i="2"/>
  <c r="I154" i="2"/>
  <c r="J154" i="2"/>
  <c r="L154" i="2" s="1"/>
  <c r="K154" i="2"/>
  <c r="N154" i="2"/>
  <c r="I155" i="2"/>
  <c r="J155" i="2"/>
  <c r="K155" i="2"/>
  <c r="L155" i="2" s="1"/>
  <c r="N155" i="2"/>
  <c r="I156" i="2"/>
  <c r="J156" i="2"/>
  <c r="L156" i="2" s="1"/>
  <c r="K156" i="2"/>
  <c r="N156" i="2"/>
  <c r="I157" i="2"/>
  <c r="J157" i="2"/>
  <c r="K157" i="2"/>
  <c r="N157" i="2"/>
  <c r="I158" i="2"/>
  <c r="J158" i="2"/>
  <c r="K158" i="2"/>
  <c r="L158" i="2" s="1"/>
  <c r="N158" i="2"/>
  <c r="I159" i="2"/>
  <c r="J159" i="2"/>
  <c r="K159" i="2"/>
  <c r="N159" i="2"/>
  <c r="I160" i="2"/>
  <c r="J160" i="2"/>
  <c r="K160" i="2"/>
  <c r="L160" i="2"/>
  <c r="N160" i="2"/>
  <c r="I161" i="2"/>
  <c r="J161" i="2"/>
  <c r="K161" i="2"/>
  <c r="N161" i="2"/>
  <c r="I162" i="2"/>
  <c r="J162" i="2"/>
  <c r="K162" i="2"/>
  <c r="L162" i="2"/>
  <c r="N162" i="2"/>
  <c r="I163" i="2"/>
  <c r="J163" i="2"/>
  <c r="L163" i="2" s="1"/>
  <c r="K163" i="2"/>
  <c r="N163" i="2"/>
  <c r="I164" i="2"/>
  <c r="J164" i="2"/>
  <c r="K164" i="2"/>
  <c r="N164" i="2"/>
  <c r="I165" i="2"/>
  <c r="J165" i="2"/>
  <c r="L165" i="2" s="1"/>
  <c r="K165" i="2"/>
  <c r="N165" i="2"/>
  <c r="I166" i="2"/>
  <c r="J166" i="2"/>
  <c r="K166" i="2"/>
  <c r="N166" i="2"/>
  <c r="I167" i="2"/>
  <c r="J167" i="2"/>
  <c r="K167" i="2"/>
  <c r="L167" i="2" s="1"/>
  <c r="N167" i="2"/>
  <c r="I168" i="2"/>
  <c r="J168" i="2"/>
  <c r="K168" i="2"/>
  <c r="N168" i="2"/>
  <c r="I169" i="2"/>
  <c r="J169" i="2"/>
  <c r="K169" i="2"/>
  <c r="L169" i="2"/>
  <c r="N169" i="2"/>
  <c r="I170" i="2"/>
  <c r="J170" i="2"/>
  <c r="K170" i="2"/>
  <c r="N170" i="2"/>
  <c r="I171" i="2"/>
  <c r="J171" i="2"/>
  <c r="K171" i="2"/>
  <c r="L171" i="2"/>
  <c r="N171" i="2"/>
  <c r="I172" i="2"/>
  <c r="J172" i="2"/>
  <c r="L172" i="2" s="1"/>
  <c r="K172" i="2"/>
  <c r="N172" i="2"/>
  <c r="I173" i="2"/>
  <c r="J173" i="2"/>
  <c r="K173" i="2"/>
  <c r="N173" i="2"/>
  <c r="I174" i="2"/>
  <c r="J174" i="2"/>
  <c r="L174" i="2" s="1"/>
  <c r="K174" i="2"/>
  <c r="N174" i="2"/>
  <c r="I175" i="2"/>
  <c r="J175" i="2"/>
  <c r="K175" i="2"/>
  <c r="N175" i="2"/>
  <c r="I176" i="2"/>
  <c r="J176" i="2"/>
  <c r="K176" i="2"/>
  <c r="L176" i="2" s="1"/>
  <c r="N176" i="2"/>
  <c r="I177" i="2"/>
  <c r="J177" i="2"/>
  <c r="K177" i="2"/>
  <c r="N177" i="2"/>
  <c r="I178" i="2"/>
  <c r="J178" i="2"/>
  <c r="K178" i="2"/>
  <c r="L178" i="2"/>
  <c r="N178" i="2"/>
  <c r="I179" i="2"/>
  <c r="J179" i="2"/>
  <c r="K179" i="2"/>
  <c r="N179" i="2"/>
  <c r="I180" i="2"/>
  <c r="J180" i="2"/>
  <c r="K180" i="2"/>
  <c r="L180" i="2"/>
  <c r="N180" i="2"/>
  <c r="I181" i="2"/>
  <c r="J181" i="2"/>
  <c r="L181" i="2" s="1"/>
  <c r="K181" i="2"/>
  <c r="N181" i="2"/>
  <c r="I182" i="2"/>
  <c r="J182" i="2"/>
  <c r="K182" i="2"/>
  <c r="N182" i="2"/>
  <c r="I183" i="2"/>
  <c r="J183" i="2"/>
  <c r="L183" i="2" s="1"/>
  <c r="K183" i="2"/>
  <c r="N183" i="2"/>
  <c r="I184" i="2"/>
  <c r="J184" i="2"/>
  <c r="K184" i="2"/>
  <c r="N184" i="2"/>
  <c r="I185" i="2"/>
  <c r="J185" i="2"/>
  <c r="K185" i="2"/>
  <c r="L185" i="2" s="1"/>
  <c r="N185" i="2"/>
  <c r="I186" i="2"/>
  <c r="J186" i="2"/>
  <c r="K186" i="2"/>
  <c r="N186" i="2"/>
  <c r="I187" i="2"/>
  <c r="J187" i="2"/>
  <c r="K187" i="2"/>
  <c r="L187" i="2"/>
  <c r="N187" i="2"/>
  <c r="I188" i="2"/>
  <c r="J188" i="2"/>
  <c r="K188" i="2"/>
  <c r="N188" i="2"/>
  <c r="I189" i="2"/>
  <c r="J189" i="2"/>
  <c r="K189" i="2"/>
  <c r="L189" i="2"/>
  <c r="N189" i="2"/>
  <c r="I190" i="2"/>
  <c r="J190" i="2"/>
  <c r="L190" i="2" s="1"/>
  <c r="K190" i="2"/>
  <c r="N190" i="2"/>
  <c r="I191" i="2"/>
  <c r="J191" i="2"/>
  <c r="K191" i="2"/>
  <c r="N191" i="2"/>
  <c r="I192" i="2"/>
  <c r="J192" i="2"/>
  <c r="L192" i="2" s="1"/>
  <c r="K192" i="2"/>
  <c r="N192" i="2"/>
  <c r="I193" i="2"/>
  <c r="J193" i="2"/>
  <c r="K193" i="2"/>
  <c r="N193" i="2"/>
  <c r="I194" i="2"/>
  <c r="J194" i="2"/>
  <c r="K194" i="2"/>
  <c r="L194" i="2" s="1"/>
  <c r="N194" i="2"/>
  <c r="I195" i="2"/>
  <c r="J195" i="2"/>
  <c r="K195" i="2"/>
  <c r="N195" i="2"/>
  <c r="I196" i="2"/>
  <c r="J196" i="2"/>
  <c r="K196" i="2"/>
  <c r="L196" i="2"/>
  <c r="N196" i="2"/>
  <c r="I197" i="2"/>
  <c r="J197" i="2"/>
  <c r="K197" i="2"/>
  <c r="N197" i="2"/>
  <c r="I198" i="2"/>
  <c r="J198" i="2"/>
  <c r="K198" i="2"/>
  <c r="L198" i="2"/>
  <c r="N198" i="2"/>
  <c r="I199" i="2"/>
  <c r="J199" i="2"/>
  <c r="L199" i="2" s="1"/>
  <c r="K199" i="2"/>
  <c r="N199" i="2"/>
  <c r="I200" i="2"/>
  <c r="J200" i="2"/>
  <c r="K200" i="2"/>
  <c r="N200" i="2"/>
  <c r="I201" i="2"/>
  <c r="J201" i="2"/>
  <c r="L201" i="2" s="1"/>
  <c r="K201" i="2"/>
  <c r="N201" i="2"/>
  <c r="I202" i="2"/>
  <c r="J202" i="2"/>
  <c r="K202" i="2"/>
  <c r="N202" i="2"/>
  <c r="I203" i="2"/>
  <c r="J203" i="2"/>
  <c r="K203" i="2"/>
  <c r="L203" i="2" s="1"/>
  <c r="N203" i="2"/>
  <c r="I204" i="2"/>
  <c r="J204" i="2"/>
  <c r="K204" i="2"/>
  <c r="N204" i="2"/>
  <c r="I205" i="2"/>
  <c r="J205" i="2"/>
  <c r="K205" i="2"/>
  <c r="L205" i="2"/>
  <c r="N205" i="2"/>
  <c r="I206" i="2"/>
  <c r="J206" i="2"/>
  <c r="K206" i="2"/>
  <c r="N206" i="2"/>
  <c r="I207" i="2"/>
  <c r="J207" i="2"/>
  <c r="K207" i="2"/>
  <c r="L207" i="2"/>
  <c r="N207" i="2"/>
  <c r="I208" i="2"/>
  <c r="J208" i="2"/>
  <c r="L208" i="2" s="1"/>
  <c r="K208" i="2"/>
  <c r="N208" i="2"/>
  <c r="I209" i="2"/>
  <c r="J209" i="2"/>
  <c r="K209" i="2"/>
  <c r="N209" i="2"/>
  <c r="I210" i="2"/>
  <c r="J210" i="2"/>
  <c r="L210" i="2" s="1"/>
  <c r="K210" i="2"/>
  <c r="N210" i="2"/>
  <c r="I211" i="2"/>
  <c r="J211" i="2"/>
  <c r="K211" i="2"/>
  <c r="N211" i="2"/>
  <c r="I212" i="2"/>
  <c r="J212" i="2"/>
  <c r="K212" i="2"/>
  <c r="L212" i="2" s="1"/>
  <c r="N212" i="2"/>
  <c r="I213" i="2"/>
  <c r="J213" i="2"/>
  <c r="K213" i="2"/>
  <c r="N213" i="2"/>
  <c r="I214" i="2"/>
  <c r="J214" i="2"/>
  <c r="K214" i="2"/>
  <c r="L214" i="2"/>
  <c r="N214" i="2"/>
  <c r="I215" i="2"/>
  <c r="J215" i="2"/>
  <c r="K215" i="2"/>
  <c r="N215" i="2"/>
  <c r="I216" i="2"/>
  <c r="J216" i="2"/>
  <c r="K216" i="2"/>
  <c r="L216" i="2"/>
  <c r="N216" i="2"/>
  <c r="I217" i="2"/>
  <c r="J217" i="2"/>
  <c r="L217" i="2" s="1"/>
  <c r="K217" i="2"/>
  <c r="N217" i="2"/>
  <c r="I218" i="2"/>
  <c r="J218" i="2"/>
  <c r="K218" i="2"/>
  <c r="N218" i="2"/>
  <c r="I219" i="2"/>
  <c r="J219" i="2"/>
  <c r="L219" i="2" s="1"/>
  <c r="K219" i="2"/>
  <c r="N219" i="2"/>
  <c r="I220" i="2"/>
  <c r="J220" i="2"/>
  <c r="K220" i="2"/>
  <c r="N220" i="2"/>
  <c r="I221" i="2"/>
  <c r="J221" i="2"/>
  <c r="K221" i="2"/>
  <c r="L221" i="2" s="1"/>
  <c r="N221" i="2"/>
  <c r="I222" i="2"/>
  <c r="J222" i="2"/>
  <c r="K222" i="2"/>
  <c r="N222" i="2"/>
  <c r="I223" i="2"/>
  <c r="J223" i="2"/>
  <c r="K223" i="2"/>
  <c r="L223" i="2"/>
  <c r="N223" i="2"/>
  <c r="I224" i="2"/>
  <c r="J224" i="2"/>
  <c r="K224" i="2"/>
  <c r="N224" i="2"/>
  <c r="I225" i="2"/>
  <c r="J225" i="2"/>
  <c r="K225" i="2"/>
  <c r="L225" i="2"/>
  <c r="N225" i="2"/>
  <c r="I226" i="2"/>
  <c r="J226" i="2"/>
  <c r="L226" i="2" s="1"/>
  <c r="K226" i="2"/>
  <c r="N226" i="2"/>
  <c r="I227" i="2"/>
  <c r="J227" i="2"/>
  <c r="K227" i="2"/>
  <c r="N227" i="2"/>
  <c r="I228" i="2"/>
  <c r="J228" i="2"/>
  <c r="L228" i="2" s="1"/>
  <c r="K228" i="2"/>
  <c r="N228" i="2"/>
  <c r="I229" i="2"/>
  <c r="J229" i="2"/>
  <c r="K229" i="2"/>
  <c r="N229" i="2"/>
  <c r="I230" i="2"/>
  <c r="J230" i="2"/>
  <c r="K230" i="2"/>
  <c r="L230" i="2" s="1"/>
  <c r="N230" i="2"/>
  <c r="I231" i="2"/>
  <c r="J231" i="2"/>
  <c r="K231" i="2"/>
  <c r="N231" i="2"/>
  <c r="I232" i="2"/>
  <c r="J232" i="2"/>
  <c r="K232" i="2"/>
  <c r="L232" i="2"/>
  <c r="N232" i="2"/>
  <c r="I233" i="2"/>
  <c r="J233" i="2"/>
  <c r="K233" i="2"/>
  <c r="N233" i="2"/>
  <c r="I234" i="2"/>
  <c r="J234" i="2"/>
  <c r="K234" i="2"/>
  <c r="L234" i="2"/>
  <c r="N234" i="2"/>
  <c r="I235" i="2"/>
  <c r="J235" i="2"/>
  <c r="L235" i="2" s="1"/>
  <c r="K235" i="2"/>
  <c r="N235" i="2"/>
  <c r="I236" i="2"/>
  <c r="J236" i="2"/>
  <c r="K236" i="2"/>
  <c r="N236" i="2"/>
  <c r="I237" i="2"/>
  <c r="J237" i="2"/>
  <c r="L237" i="2" s="1"/>
  <c r="K237" i="2"/>
  <c r="N237" i="2"/>
  <c r="I238" i="2"/>
  <c r="J238" i="2"/>
  <c r="K238" i="2"/>
  <c r="N238" i="2"/>
  <c r="I255" i="2"/>
  <c r="J255" i="2"/>
  <c r="K255" i="2"/>
  <c r="N255" i="2"/>
  <c r="I243" i="2"/>
  <c r="I244" i="2"/>
  <c r="I245" i="2"/>
  <c r="I246" i="2"/>
  <c r="I247" i="2"/>
  <c r="L247" i="2" s="1"/>
  <c r="I248" i="2"/>
  <c r="I249" i="2"/>
  <c r="I250" i="2"/>
  <c r="I251" i="2"/>
  <c r="I252" i="2"/>
  <c r="I253" i="2"/>
  <c r="I254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L250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4" i="3"/>
  <c r="C255" i="3"/>
  <c r="C2" i="3"/>
  <c r="L253" i="2" l="1"/>
  <c r="L244" i="2"/>
  <c r="L236" i="2"/>
  <c r="L227" i="2"/>
  <c r="L218" i="2"/>
  <c r="L209" i="2"/>
  <c r="L200" i="2"/>
  <c r="L191" i="2"/>
  <c r="L182" i="2"/>
  <c r="L173" i="2"/>
  <c r="L164" i="2"/>
  <c r="L238" i="2"/>
  <c r="L231" i="2"/>
  <c r="L229" i="2"/>
  <c r="L222" i="2"/>
  <c r="L220" i="2"/>
  <c r="L213" i="2"/>
  <c r="L211" i="2"/>
  <c r="L204" i="2"/>
  <c r="L202" i="2"/>
  <c r="L195" i="2"/>
  <c r="L193" i="2"/>
  <c r="L186" i="2"/>
  <c r="L184" i="2"/>
  <c r="L177" i="2"/>
  <c r="L175" i="2"/>
  <c r="L168" i="2"/>
  <c r="L166" i="2"/>
  <c r="L159" i="2"/>
  <c r="L157" i="2"/>
  <c r="L233" i="2"/>
  <c r="L224" i="2"/>
  <c r="L215" i="2"/>
  <c r="L206" i="2"/>
  <c r="L197" i="2"/>
  <c r="L188" i="2"/>
  <c r="L179" i="2"/>
  <c r="L170" i="2"/>
  <c r="L161" i="2"/>
  <c r="L152" i="2"/>
  <c r="L143" i="2"/>
  <c r="L134" i="2"/>
  <c r="L125" i="2"/>
  <c r="L116" i="2"/>
  <c r="L107" i="2"/>
  <c r="L98" i="2"/>
  <c r="L89" i="2"/>
  <c r="L80" i="2"/>
  <c r="L71" i="2"/>
  <c r="L62" i="2"/>
  <c r="L53" i="2"/>
  <c r="L44" i="2"/>
  <c r="L35" i="2"/>
  <c r="L26" i="2"/>
  <c r="L245" i="2"/>
  <c r="L254" i="2"/>
  <c r="L248" i="2"/>
  <c r="L251" i="2"/>
  <c r="L252" i="2"/>
  <c r="L249" i="2"/>
  <c r="L246" i="2"/>
  <c r="L243" i="2"/>
  <c r="L255" i="2"/>
  <c r="K240" i="2"/>
  <c r="F14" i="7" l="1"/>
  <c r="F15" i="7"/>
  <c r="F13" i="7"/>
  <c r="F12" i="7"/>
  <c r="F16" i="7"/>
  <c r="C17" i="7"/>
  <c r="C16" i="7"/>
  <c r="C15" i="7"/>
  <c r="C14" i="7"/>
  <c r="C13" i="7"/>
  <c r="C12" i="7"/>
  <c r="B25" i="7" a="1"/>
  <c r="B25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51" i="7"/>
  <c r="C51" i="7" s="1"/>
  <c r="B52" i="7"/>
  <c r="C52" i="7" s="1"/>
  <c r="B53" i="7"/>
  <c r="C53" i="7" s="1"/>
  <c r="B54" i="7"/>
  <c r="C54" i="7" s="1"/>
  <c r="B55" i="7"/>
  <c r="C55" i="7" s="1"/>
  <c r="B56" i="7"/>
  <c r="C56" i="7" s="1"/>
  <c r="B57" i="7"/>
  <c r="C57" i="7" s="1"/>
  <c r="B58" i="7"/>
  <c r="B44" i="7"/>
  <c r="C44" i="7" s="1"/>
  <c r="G2" i="6"/>
  <c r="L2" i="6"/>
  <c r="J2" i="6"/>
  <c r="N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" i="6"/>
  <c r="P2" i="6"/>
  <c r="N25" i="6"/>
  <c r="P25" i="6"/>
  <c r="N26" i="6"/>
  <c r="P26" i="6"/>
  <c r="N27" i="6"/>
  <c r="P27" i="6"/>
  <c r="N28" i="6"/>
  <c r="P28" i="6"/>
  <c r="N29" i="6"/>
  <c r="P29" i="6"/>
  <c r="N30" i="6"/>
  <c r="P30" i="6"/>
  <c r="N31" i="6"/>
  <c r="P31" i="6"/>
  <c r="N32" i="6"/>
  <c r="P32" i="6"/>
  <c r="N33" i="6"/>
  <c r="P33" i="6"/>
  <c r="N34" i="6"/>
  <c r="P34" i="6"/>
  <c r="N35" i="6"/>
  <c r="P35" i="6"/>
  <c r="N36" i="6"/>
  <c r="P36" i="6"/>
  <c r="N37" i="6"/>
  <c r="P37" i="6"/>
  <c r="N38" i="6"/>
  <c r="P38" i="6"/>
  <c r="N39" i="6"/>
  <c r="P39" i="6"/>
  <c r="N40" i="6"/>
  <c r="P40" i="6"/>
  <c r="N41" i="6"/>
  <c r="P41" i="6"/>
  <c r="N42" i="6"/>
  <c r="P42" i="6"/>
  <c r="N43" i="6"/>
  <c r="P43" i="6"/>
  <c r="N44" i="6"/>
  <c r="P44" i="6"/>
  <c r="N45" i="6"/>
  <c r="P45" i="6"/>
  <c r="N46" i="6"/>
  <c r="P46" i="6"/>
  <c r="N47" i="6"/>
  <c r="P47" i="6"/>
  <c r="N48" i="6"/>
  <c r="P48" i="6"/>
  <c r="N49" i="6"/>
  <c r="P49" i="6"/>
  <c r="N50" i="6"/>
  <c r="P50" i="6"/>
  <c r="N51" i="6"/>
  <c r="P51" i="6"/>
  <c r="N52" i="6"/>
  <c r="P52" i="6"/>
  <c r="N53" i="6"/>
  <c r="P53" i="6"/>
  <c r="N54" i="6"/>
  <c r="P54" i="6"/>
  <c r="N55" i="6"/>
  <c r="P55" i="6"/>
  <c r="N56" i="6"/>
  <c r="P56" i="6"/>
  <c r="N57" i="6"/>
  <c r="P57" i="6"/>
  <c r="N58" i="6"/>
  <c r="P58" i="6"/>
  <c r="N59" i="6"/>
  <c r="P59" i="6"/>
  <c r="N60" i="6"/>
  <c r="P60" i="6"/>
  <c r="N61" i="6"/>
  <c r="P61" i="6"/>
  <c r="N62" i="6"/>
  <c r="P62" i="6"/>
  <c r="N63" i="6"/>
  <c r="P63" i="6"/>
  <c r="N64" i="6"/>
  <c r="P64" i="6"/>
  <c r="N65" i="6"/>
  <c r="P65" i="6"/>
  <c r="N66" i="6"/>
  <c r="P66" i="6"/>
  <c r="N67" i="6"/>
  <c r="P67" i="6"/>
  <c r="N68" i="6"/>
  <c r="P68" i="6"/>
  <c r="N69" i="6"/>
  <c r="P69" i="6"/>
  <c r="N70" i="6"/>
  <c r="P70" i="6"/>
  <c r="N71" i="6"/>
  <c r="P71" i="6"/>
  <c r="N72" i="6"/>
  <c r="P72" i="6"/>
  <c r="N73" i="6"/>
  <c r="P73" i="6"/>
  <c r="N74" i="6"/>
  <c r="P74" i="6"/>
  <c r="N75" i="6"/>
  <c r="P75" i="6"/>
  <c r="N76" i="6"/>
  <c r="P76" i="6"/>
  <c r="N77" i="6"/>
  <c r="P77" i="6"/>
  <c r="N78" i="6"/>
  <c r="P78" i="6"/>
  <c r="N79" i="6"/>
  <c r="P79" i="6"/>
  <c r="N80" i="6"/>
  <c r="P80" i="6"/>
  <c r="N81" i="6"/>
  <c r="P81" i="6"/>
  <c r="N82" i="6"/>
  <c r="P82" i="6"/>
  <c r="N83" i="6"/>
  <c r="P83" i="6"/>
  <c r="N84" i="6"/>
  <c r="P84" i="6"/>
  <c r="N85" i="6"/>
  <c r="P85" i="6"/>
  <c r="N86" i="6"/>
  <c r="P86" i="6"/>
  <c r="N87" i="6"/>
  <c r="P87" i="6"/>
  <c r="N88" i="6"/>
  <c r="P88" i="6"/>
  <c r="N89" i="6"/>
  <c r="P89" i="6"/>
  <c r="N90" i="6"/>
  <c r="P90" i="6"/>
  <c r="N91" i="6"/>
  <c r="P91" i="6"/>
  <c r="N92" i="6"/>
  <c r="P92" i="6"/>
  <c r="N93" i="6"/>
  <c r="P93" i="6"/>
  <c r="N94" i="6"/>
  <c r="P94" i="6"/>
  <c r="N95" i="6"/>
  <c r="P95" i="6"/>
  <c r="N96" i="6"/>
  <c r="P96" i="6"/>
  <c r="N97" i="6"/>
  <c r="P97" i="6"/>
  <c r="N98" i="6"/>
  <c r="P98" i="6"/>
  <c r="N99" i="6"/>
  <c r="P99" i="6"/>
  <c r="N100" i="6"/>
  <c r="P100" i="6"/>
  <c r="N101" i="6"/>
  <c r="P101" i="6"/>
  <c r="N102" i="6"/>
  <c r="P102" i="6"/>
  <c r="N103" i="6"/>
  <c r="P103" i="6"/>
  <c r="N104" i="6"/>
  <c r="P104" i="6"/>
  <c r="N105" i="6"/>
  <c r="P105" i="6"/>
  <c r="N106" i="6"/>
  <c r="P106" i="6"/>
  <c r="N107" i="6"/>
  <c r="P107" i="6"/>
  <c r="N108" i="6"/>
  <c r="P108" i="6"/>
  <c r="N109" i="6"/>
  <c r="P109" i="6"/>
  <c r="N110" i="6"/>
  <c r="P110" i="6"/>
  <c r="N111" i="6"/>
  <c r="P111" i="6"/>
  <c r="N112" i="6"/>
  <c r="P112" i="6"/>
  <c r="N113" i="6"/>
  <c r="P113" i="6"/>
  <c r="N114" i="6"/>
  <c r="P114" i="6"/>
  <c r="N115" i="6"/>
  <c r="P115" i="6"/>
  <c r="N116" i="6"/>
  <c r="P116" i="6"/>
  <c r="N117" i="6"/>
  <c r="P117" i="6"/>
  <c r="N118" i="6"/>
  <c r="P118" i="6"/>
  <c r="N119" i="6"/>
  <c r="P119" i="6"/>
  <c r="N120" i="6"/>
  <c r="P120" i="6"/>
  <c r="N121" i="6"/>
  <c r="P121" i="6"/>
  <c r="N122" i="6"/>
  <c r="P122" i="6"/>
  <c r="N123" i="6"/>
  <c r="P123" i="6"/>
  <c r="N124" i="6"/>
  <c r="P124" i="6"/>
  <c r="N125" i="6"/>
  <c r="P125" i="6"/>
  <c r="N126" i="6"/>
  <c r="P126" i="6"/>
  <c r="N127" i="6"/>
  <c r="P127" i="6"/>
  <c r="N128" i="6"/>
  <c r="P128" i="6"/>
  <c r="N129" i="6"/>
  <c r="P129" i="6"/>
  <c r="N130" i="6"/>
  <c r="P130" i="6"/>
  <c r="N131" i="6"/>
  <c r="P131" i="6"/>
  <c r="N132" i="6"/>
  <c r="P132" i="6"/>
  <c r="N133" i="6"/>
  <c r="P133" i="6"/>
  <c r="N134" i="6"/>
  <c r="P134" i="6"/>
  <c r="N135" i="6"/>
  <c r="P135" i="6"/>
  <c r="N136" i="6"/>
  <c r="P136" i="6"/>
  <c r="N137" i="6"/>
  <c r="P137" i="6"/>
  <c r="N138" i="6"/>
  <c r="P138" i="6"/>
  <c r="N139" i="6"/>
  <c r="P139" i="6"/>
  <c r="N140" i="6"/>
  <c r="P140" i="6"/>
  <c r="N141" i="6"/>
  <c r="P141" i="6"/>
  <c r="N142" i="6"/>
  <c r="P142" i="6"/>
  <c r="N143" i="6"/>
  <c r="P143" i="6"/>
  <c r="N144" i="6"/>
  <c r="P144" i="6"/>
  <c r="N145" i="6"/>
  <c r="P145" i="6"/>
  <c r="N146" i="6"/>
  <c r="P146" i="6"/>
  <c r="N147" i="6"/>
  <c r="P147" i="6"/>
  <c r="N148" i="6"/>
  <c r="P148" i="6"/>
  <c r="N149" i="6"/>
  <c r="P149" i="6"/>
  <c r="N150" i="6"/>
  <c r="P150" i="6"/>
  <c r="N151" i="6"/>
  <c r="P151" i="6"/>
  <c r="N152" i="6"/>
  <c r="P152" i="6"/>
  <c r="N153" i="6"/>
  <c r="P153" i="6"/>
  <c r="N154" i="6"/>
  <c r="P154" i="6"/>
  <c r="N155" i="6"/>
  <c r="P155" i="6"/>
  <c r="N156" i="6"/>
  <c r="P156" i="6"/>
  <c r="N157" i="6"/>
  <c r="P157" i="6"/>
  <c r="N158" i="6"/>
  <c r="P158" i="6"/>
  <c r="N159" i="6"/>
  <c r="P159" i="6"/>
  <c r="N160" i="6"/>
  <c r="P160" i="6"/>
  <c r="N161" i="6"/>
  <c r="P161" i="6"/>
  <c r="N162" i="6"/>
  <c r="P162" i="6"/>
  <c r="N163" i="6"/>
  <c r="P163" i="6"/>
  <c r="N164" i="6"/>
  <c r="P164" i="6"/>
  <c r="N165" i="6"/>
  <c r="P165" i="6"/>
  <c r="N166" i="6"/>
  <c r="P166" i="6"/>
  <c r="N167" i="6"/>
  <c r="P167" i="6"/>
  <c r="N168" i="6"/>
  <c r="P168" i="6"/>
  <c r="N169" i="6"/>
  <c r="P169" i="6"/>
  <c r="N170" i="6"/>
  <c r="P170" i="6"/>
  <c r="N171" i="6"/>
  <c r="P171" i="6"/>
  <c r="N172" i="6"/>
  <c r="P172" i="6"/>
  <c r="N173" i="6"/>
  <c r="P173" i="6"/>
  <c r="N174" i="6"/>
  <c r="P174" i="6"/>
  <c r="N175" i="6"/>
  <c r="P175" i="6"/>
  <c r="N176" i="6"/>
  <c r="P176" i="6"/>
  <c r="N177" i="6"/>
  <c r="P177" i="6"/>
  <c r="N178" i="6"/>
  <c r="P178" i="6"/>
  <c r="N179" i="6"/>
  <c r="P179" i="6"/>
  <c r="N180" i="6"/>
  <c r="P180" i="6"/>
  <c r="N181" i="6"/>
  <c r="P181" i="6"/>
  <c r="N182" i="6"/>
  <c r="P182" i="6"/>
  <c r="N183" i="6"/>
  <c r="P183" i="6"/>
  <c r="N184" i="6"/>
  <c r="P184" i="6"/>
  <c r="N185" i="6"/>
  <c r="P185" i="6"/>
  <c r="N186" i="6"/>
  <c r="P186" i="6"/>
  <c r="N187" i="6"/>
  <c r="P187" i="6"/>
  <c r="N188" i="6"/>
  <c r="P188" i="6"/>
  <c r="N189" i="6"/>
  <c r="P189" i="6"/>
  <c r="N190" i="6"/>
  <c r="P190" i="6"/>
  <c r="N191" i="6"/>
  <c r="P191" i="6"/>
  <c r="N192" i="6"/>
  <c r="P192" i="6"/>
  <c r="N193" i="6"/>
  <c r="P193" i="6"/>
  <c r="N194" i="6"/>
  <c r="P194" i="6"/>
  <c r="N195" i="6"/>
  <c r="P195" i="6"/>
  <c r="N196" i="6"/>
  <c r="P196" i="6"/>
  <c r="N197" i="6"/>
  <c r="P197" i="6"/>
  <c r="N198" i="6"/>
  <c r="P198" i="6"/>
  <c r="N199" i="6"/>
  <c r="P199" i="6"/>
  <c r="N200" i="6"/>
  <c r="P200" i="6"/>
  <c r="N201" i="6"/>
  <c r="P201" i="6"/>
  <c r="N202" i="6"/>
  <c r="P202" i="6"/>
  <c r="N203" i="6"/>
  <c r="P203" i="6"/>
  <c r="N204" i="6"/>
  <c r="P204" i="6"/>
  <c r="N205" i="6"/>
  <c r="P205" i="6"/>
  <c r="N206" i="6"/>
  <c r="P206" i="6"/>
  <c r="N207" i="6"/>
  <c r="P207" i="6"/>
  <c r="N208" i="6"/>
  <c r="P208" i="6"/>
  <c r="N209" i="6"/>
  <c r="P209" i="6"/>
  <c r="N210" i="6"/>
  <c r="P210" i="6"/>
  <c r="N211" i="6"/>
  <c r="P211" i="6"/>
  <c r="N212" i="6"/>
  <c r="P212" i="6"/>
  <c r="N213" i="6"/>
  <c r="P213" i="6"/>
  <c r="N214" i="6"/>
  <c r="P214" i="6"/>
  <c r="N215" i="6"/>
  <c r="P215" i="6"/>
  <c r="N216" i="6"/>
  <c r="P216" i="6"/>
  <c r="N217" i="6"/>
  <c r="P217" i="6"/>
  <c r="N218" i="6"/>
  <c r="P218" i="6"/>
  <c r="N219" i="6"/>
  <c r="P219" i="6"/>
  <c r="N220" i="6"/>
  <c r="P220" i="6"/>
  <c r="N221" i="6"/>
  <c r="P221" i="6"/>
  <c r="N222" i="6"/>
  <c r="P222" i="6"/>
  <c r="N223" i="6"/>
  <c r="P223" i="6"/>
  <c r="N224" i="6"/>
  <c r="P224" i="6"/>
  <c r="N225" i="6"/>
  <c r="P225" i="6"/>
  <c r="N226" i="6"/>
  <c r="P226" i="6"/>
  <c r="N227" i="6"/>
  <c r="P227" i="6"/>
  <c r="N228" i="6"/>
  <c r="P228" i="6"/>
  <c r="N229" i="6"/>
  <c r="P229" i="6"/>
  <c r="N230" i="6"/>
  <c r="P230" i="6"/>
  <c r="N231" i="6"/>
  <c r="P231" i="6"/>
  <c r="N232" i="6"/>
  <c r="P232" i="6"/>
  <c r="N233" i="6"/>
  <c r="P233" i="6"/>
  <c r="N234" i="6"/>
  <c r="P234" i="6"/>
  <c r="N235" i="6"/>
  <c r="P235" i="6"/>
  <c r="N236" i="6"/>
  <c r="P236" i="6"/>
  <c r="N237" i="6"/>
  <c r="P237" i="6"/>
  <c r="N238" i="6"/>
  <c r="P238" i="6"/>
  <c r="N239" i="6"/>
  <c r="P239" i="6"/>
  <c r="N240" i="6"/>
  <c r="P240" i="6"/>
  <c r="N241" i="6"/>
  <c r="P241" i="6"/>
  <c r="N242" i="6"/>
  <c r="P242" i="6"/>
  <c r="N243" i="6"/>
  <c r="P243" i="6"/>
  <c r="N244" i="6"/>
  <c r="P244" i="6"/>
  <c r="N245" i="6"/>
  <c r="P245" i="6"/>
  <c r="N246" i="6"/>
  <c r="P246" i="6"/>
  <c r="N247" i="6"/>
  <c r="P247" i="6"/>
  <c r="N248" i="6"/>
  <c r="P248" i="6"/>
  <c r="N249" i="6"/>
  <c r="P249" i="6"/>
  <c r="N250" i="6"/>
  <c r="P250" i="6"/>
  <c r="N251" i="6"/>
  <c r="P251" i="6"/>
  <c r="N252" i="6"/>
  <c r="P252" i="6"/>
  <c r="N253" i="6"/>
  <c r="P253" i="6"/>
  <c r="N254" i="6"/>
  <c r="P254" i="6"/>
  <c r="N255" i="6"/>
  <c r="P255" i="6"/>
  <c r="N20" i="6"/>
  <c r="P20" i="6"/>
  <c r="N21" i="6"/>
  <c r="P21" i="6"/>
  <c r="N22" i="6"/>
  <c r="P22" i="6"/>
  <c r="N23" i="6"/>
  <c r="P23" i="6"/>
  <c r="N24" i="6"/>
  <c r="P24" i="6"/>
  <c r="N3" i="6"/>
  <c r="P3" i="6"/>
  <c r="N4" i="6"/>
  <c r="P4" i="6"/>
  <c r="N5" i="6"/>
  <c r="P5" i="6"/>
  <c r="N6" i="6"/>
  <c r="P6" i="6"/>
  <c r="N7" i="6"/>
  <c r="P7" i="6"/>
  <c r="N8" i="6"/>
  <c r="P8" i="6"/>
  <c r="N9" i="6"/>
  <c r="P9" i="6"/>
  <c r="N10" i="6"/>
  <c r="P10" i="6"/>
  <c r="N11" i="6"/>
  <c r="P11" i="6"/>
  <c r="N12" i="6"/>
  <c r="P12" i="6"/>
  <c r="N13" i="6"/>
  <c r="P13" i="6"/>
  <c r="N14" i="6"/>
  <c r="P14" i="6"/>
  <c r="N15" i="6"/>
  <c r="P15" i="6"/>
  <c r="N16" i="6"/>
  <c r="P16" i="6"/>
  <c r="N17" i="6"/>
  <c r="P17" i="6"/>
  <c r="N18" i="6"/>
  <c r="P18" i="6"/>
  <c r="N19" i="6"/>
  <c r="P19" i="6"/>
  <c r="F4" i="7" l="1"/>
  <c r="D8" i="7"/>
  <c r="D7" i="7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B3" i="6" l="1"/>
  <c r="C3" i="6"/>
  <c r="D3" i="6"/>
  <c r="E3" i="6"/>
  <c r="F3" i="6"/>
  <c r="G3" i="6"/>
  <c r="H3" i="6"/>
  <c r="L3" i="6"/>
  <c r="I3" i="6"/>
  <c r="S3" i="6"/>
  <c r="B4" i="6"/>
  <c r="C4" i="6"/>
  <c r="D4" i="6"/>
  <c r="E4" i="6"/>
  <c r="F4" i="6"/>
  <c r="G4" i="6"/>
  <c r="H4" i="6"/>
  <c r="L4" i="6"/>
  <c r="I4" i="6"/>
  <c r="S4" i="6"/>
  <c r="B5" i="6"/>
  <c r="C5" i="6"/>
  <c r="D5" i="6"/>
  <c r="E5" i="6"/>
  <c r="F5" i="6"/>
  <c r="G5" i="6"/>
  <c r="H5" i="6"/>
  <c r="L5" i="6"/>
  <c r="I5" i="6"/>
  <c r="S5" i="6"/>
  <c r="B6" i="6"/>
  <c r="C6" i="6"/>
  <c r="D6" i="6"/>
  <c r="E6" i="6"/>
  <c r="F6" i="6"/>
  <c r="G6" i="6"/>
  <c r="H6" i="6"/>
  <c r="L6" i="6"/>
  <c r="I6" i="6"/>
  <c r="S6" i="6"/>
  <c r="B7" i="6"/>
  <c r="C7" i="6"/>
  <c r="D7" i="6"/>
  <c r="E7" i="6"/>
  <c r="F7" i="6"/>
  <c r="G7" i="6"/>
  <c r="H7" i="6"/>
  <c r="L7" i="6"/>
  <c r="I7" i="6"/>
  <c r="S7" i="6"/>
  <c r="B8" i="6"/>
  <c r="C8" i="6"/>
  <c r="D8" i="6"/>
  <c r="E8" i="6"/>
  <c r="F8" i="6"/>
  <c r="G8" i="6"/>
  <c r="H8" i="6"/>
  <c r="L8" i="6"/>
  <c r="I8" i="6"/>
  <c r="S8" i="6"/>
  <c r="B9" i="6"/>
  <c r="C9" i="6"/>
  <c r="D9" i="6"/>
  <c r="E9" i="6"/>
  <c r="F9" i="6"/>
  <c r="G9" i="6"/>
  <c r="H9" i="6"/>
  <c r="L9" i="6"/>
  <c r="I9" i="6"/>
  <c r="S9" i="6"/>
  <c r="B10" i="6"/>
  <c r="C10" i="6"/>
  <c r="D10" i="6"/>
  <c r="E10" i="6"/>
  <c r="F10" i="6"/>
  <c r="G10" i="6"/>
  <c r="H10" i="6"/>
  <c r="L10" i="6"/>
  <c r="I10" i="6"/>
  <c r="S10" i="6"/>
  <c r="B11" i="6"/>
  <c r="C11" i="6"/>
  <c r="D11" i="6"/>
  <c r="E11" i="6"/>
  <c r="F11" i="6"/>
  <c r="G11" i="6"/>
  <c r="H11" i="6"/>
  <c r="L11" i="6"/>
  <c r="I11" i="6"/>
  <c r="S11" i="6"/>
  <c r="B12" i="6"/>
  <c r="C12" i="6"/>
  <c r="D12" i="6"/>
  <c r="E12" i="6"/>
  <c r="F12" i="6"/>
  <c r="G12" i="6"/>
  <c r="H12" i="6"/>
  <c r="L12" i="6"/>
  <c r="I12" i="6"/>
  <c r="S12" i="6"/>
  <c r="B13" i="6"/>
  <c r="C13" i="6"/>
  <c r="D13" i="6"/>
  <c r="E13" i="6"/>
  <c r="F13" i="6"/>
  <c r="G13" i="6"/>
  <c r="H13" i="6"/>
  <c r="L13" i="6"/>
  <c r="I13" i="6"/>
  <c r="S13" i="6"/>
  <c r="B14" i="6"/>
  <c r="C14" i="6"/>
  <c r="D14" i="6"/>
  <c r="E14" i="6"/>
  <c r="F14" i="6"/>
  <c r="G14" i="6"/>
  <c r="H14" i="6"/>
  <c r="L14" i="6"/>
  <c r="I14" i="6"/>
  <c r="S14" i="6"/>
  <c r="B15" i="6"/>
  <c r="C15" i="6"/>
  <c r="D15" i="6"/>
  <c r="E15" i="6"/>
  <c r="F15" i="6"/>
  <c r="G15" i="6"/>
  <c r="H15" i="6"/>
  <c r="L15" i="6"/>
  <c r="I15" i="6"/>
  <c r="S15" i="6"/>
  <c r="B16" i="6"/>
  <c r="C16" i="6"/>
  <c r="D16" i="6"/>
  <c r="E16" i="6"/>
  <c r="F16" i="6"/>
  <c r="G16" i="6"/>
  <c r="H16" i="6"/>
  <c r="L16" i="6"/>
  <c r="I16" i="6"/>
  <c r="S16" i="6"/>
  <c r="B17" i="6"/>
  <c r="C17" i="6"/>
  <c r="D17" i="6"/>
  <c r="E17" i="6"/>
  <c r="F17" i="6"/>
  <c r="G17" i="6"/>
  <c r="H17" i="6"/>
  <c r="L17" i="6"/>
  <c r="I17" i="6"/>
  <c r="S17" i="6"/>
  <c r="B18" i="6"/>
  <c r="C18" i="6"/>
  <c r="D18" i="6"/>
  <c r="E18" i="6"/>
  <c r="F18" i="6"/>
  <c r="G18" i="6"/>
  <c r="H18" i="6"/>
  <c r="L18" i="6"/>
  <c r="I18" i="6"/>
  <c r="S18" i="6"/>
  <c r="B19" i="6"/>
  <c r="C19" i="6"/>
  <c r="D19" i="6"/>
  <c r="E19" i="6"/>
  <c r="F19" i="6"/>
  <c r="G19" i="6"/>
  <c r="H19" i="6"/>
  <c r="L19" i="6"/>
  <c r="I19" i="6"/>
  <c r="S19" i="6"/>
  <c r="B20" i="6"/>
  <c r="C20" i="6"/>
  <c r="D20" i="6"/>
  <c r="E20" i="6"/>
  <c r="F20" i="6"/>
  <c r="G20" i="6"/>
  <c r="H20" i="6"/>
  <c r="L20" i="6"/>
  <c r="I20" i="6"/>
  <c r="S20" i="6"/>
  <c r="B21" i="6"/>
  <c r="C21" i="6"/>
  <c r="D21" i="6"/>
  <c r="E21" i="6"/>
  <c r="F21" i="6"/>
  <c r="G21" i="6"/>
  <c r="H21" i="6"/>
  <c r="L21" i="6"/>
  <c r="I21" i="6"/>
  <c r="S21" i="6"/>
  <c r="B22" i="6"/>
  <c r="C22" i="6"/>
  <c r="D22" i="6"/>
  <c r="E22" i="6"/>
  <c r="F22" i="6"/>
  <c r="G22" i="6"/>
  <c r="H22" i="6"/>
  <c r="L22" i="6"/>
  <c r="I22" i="6"/>
  <c r="S22" i="6"/>
  <c r="B23" i="6"/>
  <c r="C23" i="6"/>
  <c r="D23" i="6"/>
  <c r="E23" i="6"/>
  <c r="F23" i="6"/>
  <c r="G23" i="6"/>
  <c r="H23" i="6"/>
  <c r="L23" i="6"/>
  <c r="I23" i="6"/>
  <c r="S23" i="6"/>
  <c r="B24" i="6"/>
  <c r="C24" i="6"/>
  <c r="D24" i="6"/>
  <c r="E24" i="6"/>
  <c r="F24" i="6"/>
  <c r="G24" i="6"/>
  <c r="H24" i="6"/>
  <c r="L24" i="6"/>
  <c r="I24" i="6"/>
  <c r="S24" i="6"/>
  <c r="B25" i="6"/>
  <c r="C25" i="6"/>
  <c r="D25" i="6"/>
  <c r="E25" i="6"/>
  <c r="F25" i="6"/>
  <c r="G25" i="6"/>
  <c r="H25" i="6"/>
  <c r="L25" i="6"/>
  <c r="I25" i="6"/>
  <c r="S25" i="6"/>
  <c r="B26" i="6"/>
  <c r="C26" i="6"/>
  <c r="D26" i="6"/>
  <c r="E26" i="6"/>
  <c r="F26" i="6"/>
  <c r="G26" i="6"/>
  <c r="H26" i="6"/>
  <c r="L26" i="6"/>
  <c r="I26" i="6"/>
  <c r="T26" i="6"/>
  <c r="S26" i="6"/>
  <c r="B27" i="6"/>
  <c r="C27" i="6"/>
  <c r="D27" i="6"/>
  <c r="E27" i="6"/>
  <c r="F27" i="6"/>
  <c r="G27" i="6"/>
  <c r="H27" i="6"/>
  <c r="L27" i="6"/>
  <c r="I27" i="6"/>
  <c r="S27" i="6"/>
  <c r="B28" i="6"/>
  <c r="C28" i="6"/>
  <c r="D28" i="6"/>
  <c r="E28" i="6"/>
  <c r="F28" i="6"/>
  <c r="G28" i="6"/>
  <c r="H28" i="6"/>
  <c r="L28" i="6"/>
  <c r="I28" i="6"/>
  <c r="S28" i="6"/>
  <c r="B29" i="6"/>
  <c r="C29" i="6"/>
  <c r="D29" i="6"/>
  <c r="E29" i="6"/>
  <c r="F29" i="6"/>
  <c r="G29" i="6"/>
  <c r="H29" i="6"/>
  <c r="L29" i="6"/>
  <c r="I29" i="6"/>
  <c r="S29" i="6"/>
  <c r="B30" i="6"/>
  <c r="C30" i="6"/>
  <c r="D30" i="6"/>
  <c r="E30" i="6"/>
  <c r="F30" i="6"/>
  <c r="G30" i="6"/>
  <c r="H30" i="6"/>
  <c r="L30" i="6"/>
  <c r="I30" i="6"/>
  <c r="S30" i="6"/>
  <c r="B31" i="6"/>
  <c r="C31" i="6"/>
  <c r="D31" i="6"/>
  <c r="E31" i="6"/>
  <c r="F31" i="6"/>
  <c r="G31" i="6"/>
  <c r="H31" i="6"/>
  <c r="L31" i="6"/>
  <c r="I31" i="6"/>
  <c r="S31" i="6"/>
  <c r="B32" i="6"/>
  <c r="C32" i="6"/>
  <c r="D32" i="6"/>
  <c r="E32" i="6"/>
  <c r="F32" i="6"/>
  <c r="G32" i="6"/>
  <c r="H32" i="6"/>
  <c r="L32" i="6"/>
  <c r="I32" i="6"/>
  <c r="S32" i="6"/>
  <c r="B33" i="6"/>
  <c r="C33" i="6"/>
  <c r="D33" i="6"/>
  <c r="E33" i="6"/>
  <c r="F33" i="6"/>
  <c r="G33" i="6"/>
  <c r="H33" i="6"/>
  <c r="L33" i="6"/>
  <c r="I33" i="6"/>
  <c r="S33" i="6"/>
  <c r="B34" i="6"/>
  <c r="C34" i="6"/>
  <c r="D34" i="6"/>
  <c r="E34" i="6"/>
  <c r="F34" i="6"/>
  <c r="G34" i="6"/>
  <c r="H34" i="6"/>
  <c r="L34" i="6"/>
  <c r="I34" i="6"/>
  <c r="S34" i="6"/>
  <c r="B35" i="6"/>
  <c r="C35" i="6"/>
  <c r="D35" i="6"/>
  <c r="E35" i="6"/>
  <c r="F35" i="6"/>
  <c r="G35" i="6"/>
  <c r="H35" i="6"/>
  <c r="L35" i="6"/>
  <c r="I35" i="6"/>
  <c r="S35" i="6"/>
  <c r="B36" i="6"/>
  <c r="C36" i="6"/>
  <c r="D36" i="6"/>
  <c r="E36" i="6"/>
  <c r="F36" i="6"/>
  <c r="G36" i="6"/>
  <c r="H36" i="6"/>
  <c r="L36" i="6"/>
  <c r="I36" i="6"/>
  <c r="S36" i="6"/>
  <c r="B37" i="6"/>
  <c r="C37" i="6"/>
  <c r="D37" i="6"/>
  <c r="E37" i="6"/>
  <c r="F37" i="6"/>
  <c r="G37" i="6"/>
  <c r="H37" i="6"/>
  <c r="L37" i="6"/>
  <c r="I37" i="6"/>
  <c r="S37" i="6"/>
  <c r="B38" i="6"/>
  <c r="C38" i="6"/>
  <c r="D38" i="6"/>
  <c r="E38" i="6"/>
  <c r="F38" i="6"/>
  <c r="G38" i="6"/>
  <c r="H38" i="6"/>
  <c r="L38" i="6"/>
  <c r="I38" i="6"/>
  <c r="S38" i="6"/>
  <c r="B39" i="6"/>
  <c r="C39" i="6"/>
  <c r="D39" i="6"/>
  <c r="E39" i="6"/>
  <c r="F39" i="6"/>
  <c r="G39" i="6"/>
  <c r="H39" i="6"/>
  <c r="L39" i="6"/>
  <c r="I39" i="6"/>
  <c r="S39" i="6"/>
  <c r="B40" i="6"/>
  <c r="C40" i="6"/>
  <c r="D40" i="6"/>
  <c r="E40" i="6"/>
  <c r="F40" i="6"/>
  <c r="G40" i="6"/>
  <c r="H40" i="6"/>
  <c r="L40" i="6"/>
  <c r="I40" i="6"/>
  <c r="S40" i="6"/>
  <c r="B41" i="6"/>
  <c r="C41" i="6"/>
  <c r="D41" i="6"/>
  <c r="E41" i="6"/>
  <c r="F41" i="6"/>
  <c r="G41" i="6"/>
  <c r="H41" i="6"/>
  <c r="L41" i="6"/>
  <c r="I41" i="6"/>
  <c r="S41" i="6"/>
  <c r="B42" i="6"/>
  <c r="C42" i="6"/>
  <c r="D42" i="6"/>
  <c r="E42" i="6"/>
  <c r="F42" i="6"/>
  <c r="G42" i="6"/>
  <c r="H42" i="6"/>
  <c r="L42" i="6"/>
  <c r="I42" i="6"/>
  <c r="S42" i="6"/>
  <c r="B43" i="6"/>
  <c r="C43" i="6"/>
  <c r="D43" i="6"/>
  <c r="E43" i="6"/>
  <c r="F43" i="6"/>
  <c r="G43" i="6"/>
  <c r="H43" i="6"/>
  <c r="L43" i="6"/>
  <c r="I43" i="6"/>
  <c r="S43" i="6"/>
  <c r="B44" i="6"/>
  <c r="C44" i="6"/>
  <c r="D44" i="6"/>
  <c r="E44" i="6"/>
  <c r="F44" i="6"/>
  <c r="G44" i="6"/>
  <c r="H44" i="6"/>
  <c r="L44" i="6"/>
  <c r="I44" i="6"/>
  <c r="S44" i="6"/>
  <c r="B45" i="6"/>
  <c r="C45" i="6"/>
  <c r="D45" i="6"/>
  <c r="E45" i="6"/>
  <c r="F45" i="6"/>
  <c r="G45" i="6"/>
  <c r="H45" i="6"/>
  <c r="L45" i="6"/>
  <c r="I45" i="6"/>
  <c r="S45" i="6"/>
  <c r="B46" i="6"/>
  <c r="C46" i="6"/>
  <c r="D46" i="6"/>
  <c r="E46" i="6"/>
  <c r="F46" i="6"/>
  <c r="G46" i="6"/>
  <c r="H46" i="6"/>
  <c r="L46" i="6"/>
  <c r="I46" i="6"/>
  <c r="S46" i="6"/>
  <c r="B47" i="6"/>
  <c r="C47" i="6"/>
  <c r="D47" i="6"/>
  <c r="E47" i="6"/>
  <c r="F47" i="6"/>
  <c r="G47" i="6"/>
  <c r="H47" i="6"/>
  <c r="L47" i="6"/>
  <c r="I47" i="6"/>
  <c r="S47" i="6"/>
  <c r="B48" i="6"/>
  <c r="C48" i="6"/>
  <c r="D48" i="6"/>
  <c r="E48" i="6"/>
  <c r="F48" i="6"/>
  <c r="G48" i="6"/>
  <c r="H48" i="6"/>
  <c r="L48" i="6"/>
  <c r="I48" i="6"/>
  <c r="S48" i="6"/>
  <c r="B49" i="6"/>
  <c r="C49" i="6"/>
  <c r="D49" i="6"/>
  <c r="E49" i="6"/>
  <c r="F49" i="6"/>
  <c r="G49" i="6"/>
  <c r="H49" i="6"/>
  <c r="L49" i="6"/>
  <c r="I49" i="6"/>
  <c r="S49" i="6"/>
  <c r="B50" i="6"/>
  <c r="C50" i="6"/>
  <c r="D50" i="6"/>
  <c r="E50" i="6"/>
  <c r="F50" i="6"/>
  <c r="G50" i="6"/>
  <c r="H50" i="6"/>
  <c r="L50" i="6"/>
  <c r="I50" i="6"/>
  <c r="S50" i="6"/>
  <c r="B51" i="6"/>
  <c r="C51" i="6"/>
  <c r="D51" i="6"/>
  <c r="E51" i="6"/>
  <c r="F51" i="6"/>
  <c r="G51" i="6"/>
  <c r="H51" i="6"/>
  <c r="L51" i="6"/>
  <c r="I51" i="6"/>
  <c r="S51" i="6"/>
  <c r="B52" i="6"/>
  <c r="C52" i="6"/>
  <c r="D52" i="6"/>
  <c r="E52" i="6"/>
  <c r="F52" i="6"/>
  <c r="G52" i="6"/>
  <c r="H52" i="6"/>
  <c r="L52" i="6"/>
  <c r="I52" i="6"/>
  <c r="S52" i="6"/>
  <c r="B53" i="6"/>
  <c r="C53" i="6"/>
  <c r="D53" i="6"/>
  <c r="E53" i="6"/>
  <c r="F53" i="6"/>
  <c r="G53" i="6"/>
  <c r="H53" i="6"/>
  <c r="L53" i="6"/>
  <c r="I53" i="6"/>
  <c r="S53" i="6"/>
  <c r="B54" i="6"/>
  <c r="C54" i="6"/>
  <c r="D54" i="6"/>
  <c r="E54" i="6"/>
  <c r="F54" i="6"/>
  <c r="G54" i="6"/>
  <c r="H54" i="6"/>
  <c r="L54" i="6"/>
  <c r="I54" i="6"/>
  <c r="S54" i="6"/>
  <c r="B55" i="6"/>
  <c r="C55" i="6"/>
  <c r="D55" i="6"/>
  <c r="E55" i="6"/>
  <c r="F55" i="6"/>
  <c r="G55" i="6"/>
  <c r="H55" i="6"/>
  <c r="L55" i="6"/>
  <c r="I55" i="6"/>
  <c r="S55" i="6"/>
  <c r="B56" i="6"/>
  <c r="C56" i="6"/>
  <c r="D56" i="6"/>
  <c r="E56" i="6"/>
  <c r="F56" i="6"/>
  <c r="G56" i="6"/>
  <c r="H56" i="6"/>
  <c r="L56" i="6"/>
  <c r="I56" i="6"/>
  <c r="S56" i="6"/>
  <c r="B57" i="6"/>
  <c r="C57" i="6"/>
  <c r="D57" i="6"/>
  <c r="E57" i="6"/>
  <c r="F57" i="6"/>
  <c r="G57" i="6"/>
  <c r="H57" i="6"/>
  <c r="L57" i="6"/>
  <c r="I57" i="6"/>
  <c r="S57" i="6"/>
  <c r="B58" i="6"/>
  <c r="C58" i="6"/>
  <c r="D58" i="6"/>
  <c r="E58" i="6"/>
  <c r="F58" i="6"/>
  <c r="G58" i="6"/>
  <c r="H58" i="6"/>
  <c r="L58" i="6"/>
  <c r="I58" i="6"/>
  <c r="S58" i="6"/>
  <c r="B59" i="6"/>
  <c r="C59" i="6"/>
  <c r="D59" i="6"/>
  <c r="E59" i="6"/>
  <c r="F59" i="6"/>
  <c r="G59" i="6"/>
  <c r="H59" i="6"/>
  <c r="L59" i="6"/>
  <c r="I59" i="6"/>
  <c r="S59" i="6"/>
  <c r="B60" i="6"/>
  <c r="C60" i="6"/>
  <c r="D60" i="6"/>
  <c r="E60" i="6"/>
  <c r="F60" i="6"/>
  <c r="G60" i="6"/>
  <c r="H60" i="6"/>
  <c r="L60" i="6"/>
  <c r="I60" i="6"/>
  <c r="S60" i="6"/>
  <c r="B61" i="6"/>
  <c r="C61" i="6"/>
  <c r="D61" i="6"/>
  <c r="E61" i="6"/>
  <c r="F61" i="6"/>
  <c r="G61" i="6"/>
  <c r="H61" i="6"/>
  <c r="L61" i="6"/>
  <c r="I61" i="6"/>
  <c r="S61" i="6"/>
  <c r="B62" i="6"/>
  <c r="C62" i="6"/>
  <c r="D62" i="6"/>
  <c r="E62" i="6"/>
  <c r="F62" i="6"/>
  <c r="G62" i="6"/>
  <c r="H62" i="6"/>
  <c r="L62" i="6"/>
  <c r="I62" i="6"/>
  <c r="S62" i="6"/>
  <c r="B63" i="6"/>
  <c r="C63" i="6"/>
  <c r="D63" i="6"/>
  <c r="E63" i="6"/>
  <c r="F63" i="6"/>
  <c r="G63" i="6"/>
  <c r="H63" i="6"/>
  <c r="L63" i="6"/>
  <c r="I63" i="6"/>
  <c r="S63" i="6"/>
  <c r="B64" i="6"/>
  <c r="C64" i="6"/>
  <c r="D64" i="6"/>
  <c r="E64" i="6"/>
  <c r="F64" i="6"/>
  <c r="G64" i="6"/>
  <c r="H64" i="6"/>
  <c r="L64" i="6"/>
  <c r="I64" i="6"/>
  <c r="S64" i="6"/>
  <c r="B65" i="6"/>
  <c r="C65" i="6"/>
  <c r="D65" i="6"/>
  <c r="E65" i="6"/>
  <c r="F65" i="6"/>
  <c r="G65" i="6"/>
  <c r="H65" i="6"/>
  <c r="L65" i="6"/>
  <c r="I65" i="6"/>
  <c r="S65" i="6"/>
  <c r="B66" i="6"/>
  <c r="C66" i="6"/>
  <c r="D66" i="6"/>
  <c r="E66" i="6"/>
  <c r="F66" i="6"/>
  <c r="G66" i="6"/>
  <c r="H66" i="6"/>
  <c r="L66" i="6"/>
  <c r="I66" i="6"/>
  <c r="S66" i="6"/>
  <c r="B67" i="6"/>
  <c r="C67" i="6"/>
  <c r="D67" i="6"/>
  <c r="E67" i="6"/>
  <c r="F67" i="6"/>
  <c r="G67" i="6"/>
  <c r="H67" i="6"/>
  <c r="L67" i="6"/>
  <c r="I67" i="6"/>
  <c r="S67" i="6"/>
  <c r="B68" i="6"/>
  <c r="C68" i="6"/>
  <c r="D68" i="6"/>
  <c r="E68" i="6"/>
  <c r="F68" i="6"/>
  <c r="G68" i="6"/>
  <c r="H68" i="6"/>
  <c r="L68" i="6"/>
  <c r="I68" i="6"/>
  <c r="S68" i="6"/>
  <c r="B69" i="6"/>
  <c r="C69" i="6"/>
  <c r="D69" i="6"/>
  <c r="E69" i="6"/>
  <c r="F69" i="6"/>
  <c r="G69" i="6"/>
  <c r="H69" i="6"/>
  <c r="L69" i="6"/>
  <c r="I69" i="6"/>
  <c r="S69" i="6"/>
  <c r="B70" i="6"/>
  <c r="C70" i="6"/>
  <c r="D70" i="6"/>
  <c r="E70" i="6"/>
  <c r="F70" i="6"/>
  <c r="G70" i="6"/>
  <c r="H70" i="6"/>
  <c r="L70" i="6"/>
  <c r="I70" i="6"/>
  <c r="S70" i="6"/>
  <c r="B71" i="6"/>
  <c r="C71" i="6"/>
  <c r="D71" i="6"/>
  <c r="E71" i="6"/>
  <c r="F71" i="6"/>
  <c r="G71" i="6"/>
  <c r="H71" i="6"/>
  <c r="L71" i="6"/>
  <c r="I71" i="6"/>
  <c r="S71" i="6"/>
  <c r="B72" i="6"/>
  <c r="C72" i="6"/>
  <c r="D72" i="6"/>
  <c r="E72" i="6"/>
  <c r="F72" i="6"/>
  <c r="G72" i="6"/>
  <c r="H72" i="6"/>
  <c r="L72" i="6"/>
  <c r="I72" i="6"/>
  <c r="S72" i="6"/>
  <c r="B73" i="6"/>
  <c r="C73" i="6"/>
  <c r="D73" i="6"/>
  <c r="E73" i="6"/>
  <c r="F73" i="6"/>
  <c r="G73" i="6"/>
  <c r="H73" i="6"/>
  <c r="L73" i="6"/>
  <c r="I73" i="6"/>
  <c r="S73" i="6"/>
  <c r="B74" i="6"/>
  <c r="C74" i="6"/>
  <c r="D74" i="6"/>
  <c r="E74" i="6"/>
  <c r="F74" i="6"/>
  <c r="G74" i="6"/>
  <c r="H74" i="6"/>
  <c r="L74" i="6"/>
  <c r="I74" i="6"/>
  <c r="S74" i="6"/>
  <c r="B75" i="6"/>
  <c r="C75" i="6"/>
  <c r="D75" i="6"/>
  <c r="E75" i="6"/>
  <c r="F75" i="6"/>
  <c r="G75" i="6"/>
  <c r="H75" i="6"/>
  <c r="L75" i="6"/>
  <c r="I75" i="6"/>
  <c r="S75" i="6"/>
  <c r="B76" i="6"/>
  <c r="C76" i="6"/>
  <c r="D76" i="6"/>
  <c r="E76" i="6"/>
  <c r="F76" i="6"/>
  <c r="G76" i="6"/>
  <c r="H76" i="6"/>
  <c r="L76" i="6"/>
  <c r="I76" i="6"/>
  <c r="S76" i="6"/>
  <c r="B77" i="6"/>
  <c r="C77" i="6"/>
  <c r="D77" i="6"/>
  <c r="E77" i="6"/>
  <c r="F77" i="6"/>
  <c r="G77" i="6"/>
  <c r="H77" i="6"/>
  <c r="L77" i="6"/>
  <c r="I77" i="6"/>
  <c r="S77" i="6"/>
  <c r="B78" i="6"/>
  <c r="C78" i="6"/>
  <c r="D78" i="6"/>
  <c r="E78" i="6"/>
  <c r="F78" i="6"/>
  <c r="G78" i="6"/>
  <c r="H78" i="6"/>
  <c r="L78" i="6"/>
  <c r="I78" i="6"/>
  <c r="S78" i="6"/>
  <c r="B79" i="6"/>
  <c r="C79" i="6"/>
  <c r="D79" i="6"/>
  <c r="E79" i="6"/>
  <c r="F79" i="6"/>
  <c r="G79" i="6"/>
  <c r="H79" i="6"/>
  <c r="L79" i="6"/>
  <c r="I79" i="6"/>
  <c r="S79" i="6"/>
  <c r="B80" i="6"/>
  <c r="C80" i="6"/>
  <c r="D80" i="6"/>
  <c r="E80" i="6"/>
  <c r="F80" i="6"/>
  <c r="G80" i="6"/>
  <c r="H80" i="6"/>
  <c r="L80" i="6"/>
  <c r="I80" i="6"/>
  <c r="S80" i="6"/>
  <c r="B81" i="6"/>
  <c r="C81" i="6"/>
  <c r="D81" i="6"/>
  <c r="E81" i="6"/>
  <c r="F81" i="6"/>
  <c r="G81" i="6"/>
  <c r="H81" i="6"/>
  <c r="L81" i="6"/>
  <c r="I81" i="6"/>
  <c r="S81" i="6"/>
  <c r="B82" i="6"/>
  <c r="C82" i="6"/>
  <c r="D82" i="6"/>
  <c r="E82" i="6"/>
  <c r="F82" i="6"/>
  <c r="G82" i="6"/>
  <c r="H82" i="6"/>
  <c r="L82" i="6"/>
  <c r="I82" i="6"/>
  <c r="S82" i="6"/>
  <c r="B83" i="6"/>
  <c r="C83" i="6"/>
  <c r="D83" i="6"/>
  <c r="E83" i="6"/>
  <c r="F83" i="6"/>
  <c r="G83" i="6"/>
  <c r="H83" i="6"/>
  <c r="L83" i="6"/>
  <c r="I83" i="6"/>
  <c r="S83" i="6"/>
  <c r="B84" i="6"/>
  <c r="C84" i="6"/>
  <c r="D84" i="6"/>
  <c r="E84" i="6"/>
  <c r="F84" i="6"/>
  <c r="G84" i="6"/>
  <c r="H84" i="6"/>
  <c r="L84" i="6"/>
  <c r="I84" i="6"/>
  <c r="S84" i="6"/>
  <c r="B85" i="6"/>
  <c r="C85" i="6"/>
  <c r="D85" i="6"/>
  <c r="E85" i="6"/>
  <c r="F85" i="6"/>
  <c r="G85" i="6"/>
  <c r="H85" i="6"/>
  <c r="L85" i="6"/>
  <c r="I85" i="6"/>
  <c r="S85" i="6"/>
  <c r="B86" i="6"/>
  <c r="C86" i="6"/>
  <c r="D86" i="6"/>
  <c r="E86" i="6"/>
  <c r="F86" i="6"/>
  <c r="G86" i="6"/>
  <c r="H86" i="6"/>
  <c r="L86" i="6"/>
  <c r="I86" i="6"/>
  <c r="S86" i="6"/>
  <c r="B87" i="6"/>
  <c r="C87" i="6"/>
  <c r="D87" i="6"/>
  <c r="E87" i="6"/>
  <c r="F87" i="6"/>
  <c r="G87" i="6"/>
  <c r="H87" i="6"/>
  <c r="L87" i="6"/>
  <c r="I87" i="6"/>
  <c r="S87" i="6"/>
  <c r="B88" i="6"/>
  <c r="C88" i="6"/>
  <c r="D88" i="6"/>
  <c r="E88" i="6"/>
  <c r="F88" i="6"/>
  <c r="G88" i="6"/>
  <c r="H88" i="6"/>
  <c r="L88" i="6"/>
  <c r="I88" i="6"/>
  <c r="S88" i="6"/>
  <c r="B89" i="6"/>
  <c r="C89" i="6"/>
  <c r="D89" i="6"/>
  <c r="E89" i="6"/>
  <c r="F89" i="6"/>
  <c r="G89" i="6"/>
  <c r="H89" i="6"/>
  <c r="L89" i="6"/>
  <c r="I89" i="6"/>
  <c r="S89" i="6"/>
  <c r="B90" i="6"/>
  <c r="C90" i="6"/>
  <c r="D90" i="6"/>
  <c r="E90" i="6"/>
  <c r="F90" i="6"/>
  <c r="G90" i="6"/>
  <c r="H90" i="6"/>
  <c r="L90" i="6"/>
  <c r="I90" i="6"/>
  <c r="S90" i="6"/>
  <c r="B91" i="6"/>
  <c r="C91" i="6"/>
  <c r="D91" i="6"/>
  <c r="E91" i="6"/>
  <c r="F91" i="6"/>
  <c r="G91" i="6"/>
  <c r="H91" i="6"/>
  <c r="L91" i="6"/>
  <c r="I91" i="6"/>
  <c r="S91" i="6"/>
  <c r="B92" i="6"/>
  <c r="C92" i="6"/>
  <c r="D92" i="6"/>
  <c r="E92" i="6"/>
  <c r="F92" i="6"/>
  <c r="G92" i="6"/>
  <c r="H92" i="6"/>
  <c r="L92" i="6"/>
  <c r="I92" i="6"/>
  <c r="S92" i="6"/>
  <c r="B93" i="6"/>
  <c r="C93" i="6"/>
  <c r="D93" i="6"/>
  <c r="E93" i="6"/>
  <c r="F93" i="6"/>
  <c r="G93" i="6"/>
  <c r="H93" i="6"/>
  <c r="L93" i="6"/>
  <c r="I93" i="6"/>
  <c r="S93" i="6"/>
  <c r="B94" i="6"/>
  <c r="C94" i="6"/>
  <c r="D94" i="6"/>
  <c r="E94" i="6"/>
  <c r="F94" i="6"/>
  <c r="G94" i="6"/>
  <c r="H94" i="6"/>
  <c r="L94" i="6"/>
  <c r="I94" i="6"/>
  <c r="S94" i="6"/>
  <c r="B95" i="6"/>
  <c r="C95" i="6"/>
  <c r="D95" i="6"/>
  <c r="E95" i="6"/>
  <c r="F95" i="6"/>
  <c r="G95" i="6"/>
  <c r="H95" i="6"/>
  <c r="L95" i="6"/>
  <c r="I95" i="6"/>
  <c r="S95" i="6"/>
  <c r="B96" i="6"/>
  <c r="C96" i="6"/>
  <c r="D96" i="6"/>
  <c r="E96" i="6"/>
  <c r="F96" i="6"/>
  <c r="G96" i="6"/>
  <c r="H96" i="6"/>
  <c r="L96" i="6"/>
  <c r="I96" i="6"/>
  <c r="S96" i="6"/>
  <c r="B97" i="6"/>
  <c r="C97" i="6"/>
  <c r="D97" i="6"/>
  <c r="E97" i="6"/>
  <c r="F97" i="6"/>
  <c r="G97" i="6"/>
  <c r="H97" i="6"/>
  <c r="L97" i="6"/>
  <c r="I97" i="6"/>
  <c r="S97" i="6"/>
  <c r="B98" i="6"/>
  <c r="C98" i="6"/>
  <c r="D98" i="6"/>
  <c r="E98" i="6"/>
  <c r="F98" i="6"/>
  <c r="G98" i="6"/>
  <c r="H98" i="6"/>
  <c r="L98" i="6"/>
  <c r="I98" i="6"/>
  <c r="S98" i="6"/>
  <c r="B99" i="6"/>
  <c r="C99" i="6"/>
  <c r="D99" i="6"/>
  <c r="E99" i="6"/>
  <c r="F99" i="6"/>
  <c r="G99" i="6"/>
  <c r="H99" i="6"/>
  <c r="L99" i="6"/>
  <c r="I99" i="6"/>
  <c r="S99" i="6"/>
  <c r="B100" i="6"/>
  <c r="C100" i="6"/>
  <c r="D100" i="6"/>
  <c r="E100" i="6"/>
  <c r="F100" i="6"/>
  <c r="G100" i="6"/>
  <c r="H100" i="6"/>
  <c r="L100" i="6"/>
  <c r="I100" i="6"/>
  <c r="S100" i="6"/>
  <c r="B101" i="6"/>
  <c r="C101" i="6"/>
  <c r="D101" i="6"/>
  <c r="E101" i="6"/>
  <c r="F101" i="6"/>
  <c r="G101" i="6"/>
  <c r="H101" i="6"/>
  <c r="L101" i="6"/>
  <c r="I101" i="6"/>
  <c r="S101" i="6"/>
  <c r="B102" i="6"/>
  <c r="C102" i="6"/>
  <c r="D102" i="6"/>
  <c r="E102" i="6"/>
  <c r="F102" i="6"/>
  <c r="G102" i="6"/>
  <c r="H102" i="6"/>
  <c r="L102" i="6"/>
  <c r="I102" i="6"/>
  <c r="S102" i="6"/>
  <c r="B103" i="6"/>
  <c r="C103" i="6"/>
  <c r="D103" i="6"/>
  <c r="E103" i="6"/>
  <c r="F103" i="6"/>
  <c r="G103" i="6"/>
  <c r="H103" i="6"/>
  <c r="L103" i="6"/>
  <c r="I103" i="6"/>
  <c r="S103" i="6"/>
  <c r="B104" i="6"/>
  <c r="C104" i="6"/>
  <c r="D104" i="6"/>
  <c r="E104" i="6"/>
  <c r="F104" i="6"/>
  <c r="G104" i="6"/>
  <c r="H104" i="6"/>
  <c r="L104" i="6"/>
  <c r="I104" i="6"/>
  <c r="S104" i="6"/>
  <c r="B105" i="6"/>
  <c r="C105" i="6"/>
  <c r="D105" i="6"/>
  <c r="E105" i="6"/>
  <c r="F105" i="6"/>
  <c r="G105" i="6"/>
  <c r="H105" i="6"/>
  <c r="L105" i="6"/>
  <c r="I105" i="6"/>
  <c r="S105" i="6"/>
  <c r="B106" i="6"/>
  <c r="C106" i="6"/>
  <c r="D106" i="6"/>
  <c r="E106" i="6"/>
  <c r="F106" i="6"/>
  <c r="G106" i="6"/>
  <c r="H106" i="6"/>
  <c r="L106" i="6"/>
  <c r="I106" i="6"/>
  <c r="S106" i="6"/>
  <c r="B107" i="6"/>
  <c r="C107" i="6"/>
  <c r="D107" i="6"/>
  <c r="E107" i="6"/>
  <c r="F107" i="6"/>
  <c r="G107" i="6"/>
  <c r="H107" i="6"/>
  <c r="L107" i="6"/>
  <c r="I107" i="6"/>
  <c r="S107" i="6"/>
  <c r="B108" i="6"/>
  <c r="C108" i="6"/>
  <c r="D108" i="6"/>
  <c r="E108" i="6"/>
  <c r="F108" i="6"/>
  <c r="G108" i="6"/>
  <c r="H108" i="6"/>
  <c r="L108" i="6"/>
  <c r="I108" i="6"/>
  <c r="S108" i="6"/>
  <c r="B109" i="6"/>
  <c r="C109" i="6"/>
  <c r="D109" i="6"/>
  <c r="E109" i="6"/>
  <c r="F109" i="6"/>
  <c r="G109" i="6"/>
  <c r="H109" i="6"/>
  <c r="L109" i="6"/>
  <c r="I109" i="6"/>
  <c r="S109" i="6"/>
  <c r="B110" i="6"/>
  <c r="C110" i="6"/>
  <c r="D110" i="6"/>
  <c r="E110" i="6"/>
  <c r="F110" i="6"/>
  <c r="G110" i="6"/>
  <c r="H110" i="6"/>
  <c r="L110" i="6"/>
  <c r="I110" i="6"/>
  <c r="S110" i="6"/>
  <c r="B111" i="6"/>
  <c r="C111" i="6"/>
  <c r="D111" i="6"/>
  <c r="E111" i="6"/>
  <c r="F111" i="6"/>
  <c r="G111" i="6"/>
  <c r="H111" i="6"/>
  <c r="L111" i="6"/>
  <c r="I111" i="6"/>
  <c r="S111" i="6"/>
  <c r="B112" i="6"/>
  <c r="C112" i="6"/>
  <c r="D112" i="6"/>
  <c r="E112" i="6"/>
  <c r="F112" i="6"/>
  <c r="G112" i="6"/>
  <c r="H112" i="6"/>
  <c r="L112" i="6"/>
  <c r="I112" i="6"/>
  <c r="S112" i="6"/>
  <c r="B113" i="6"/>
  <c r="C113" i="6"/>
  <c r="D113" i="6"/>
  <c r="E113" i="6"/>
  <c r="F113" i="6"/>
  <c r="G113" i="6"/>
  <c r="H113" i="6"/>
  <c r="L113" i="6"/>
  <c r="I113" i="6"/>
  <c r="S113" i="6"/>
  <c r="B114" i="6"/>
  <c r="C114" i="6"/>
  <c r="D114" i="6"/>
  <c r="E114" i="6"/>
  <c r="F114" i="6"/>
  <c r="G114" i="6"/>
  <c r="H114" i="6"/>
  <c r="L114" i="6"/>
  <c r="I114" i="6"/>
  <c r="S114" i="6"/>
  <c r="B115" i="6"/>
  <c r="C115" i="6"/>
  <c r="D115" i="6"/>
  <c r="E115" i="6"/>
  <c r="F115" i="6"/>
  <c r="G115" i="6"/>
  <c r="H115" i="6"/>
  <c r="L115" i="6"/>
  <c r="I115" i="6"/>
  <c r="S115" i="6"/>
  <c r="B116" i="6"/>
  <c r="C116" i="6"/>
  <c r="D116" i="6"/>
  <c r="E116" i="6"/>
  <c r="F116" i="6"/>
  <c r="G116" i="6"/>
  <c r="H116" i="6"/>
  <c r="L116" i="6"/>
  <c r="I116" i="6"/>
  <c r="S116" i="6"/>
  <c r="B117" i="6"/>
  <c r="C117" i="6"/>
  <c r="D117" i="6"/>
  <c r="E117" i="6"/>
  <c r="F117" i="6"/>
  <c r="G117" i="6"/>
  <c r="H117" i="6"/>
  <c r="L117" i="6"/>
  <c r="I117" i="6"/>
  <c r="S117" i="6"/>
  <c r="B118" i="6"/>
  <c r="C118" i="6"/>
  <c r="D118" i="6"/>
  <c r="E118" i="6"/>
  <c r="F118" i="6"/>
  <c r="G118" i="6"/>
  <c r="H118" i="6"/>
  <c r="L118" i="6"/>
  <c r="I118" i="6"/>
  <c r="S118" i="6"/>
  <c r="B119" i="6"/>
  <c r="C119" i="6"/>
  <c r="D119" i="6"/>
  <c r="E119" i="6"/>
  <c r="F119" i="6"/>
  <c r="G119" i="6"/>
  <c r="H119" i="6"/>
  <c r="L119" i="6"/>
  <c r="I119" i="6"/>
  <c r="S119" i="6"/>
  <c r="B120" i="6"/>
  <c r="C120" i="6"/>
  <c r="D120" i="6"/>
  <c r="E120" i="6"/>
  <c r="F120" i="6"/>
  <c r="G120" i="6"/>
  <c r="H120" i="6"/>
  <c r="L120" i="6"/>
  <c r="I120" i="6"/>
  <c r="S120" i="6"/>
  <c r="B121" i="6"/>
  <c r="C121" i="6"/>
  <c r="D121" i="6"/>
  <c r="E121" i="6"/>
  <c r="F121" i="6"/>
  <c r="G121" i="6"/>
  <c r="H121" i="6"/>
  <c r="L121" i="6"/>
  <c r="I121" i="6"/>
  <c r="S121" i="6"/>
  <c r="B122" i="6"/>
  <c r="C122" i="6"/>
  <c r="D122" i="6"/>
  <c r="E122" i="6"/>
  <c r="F122" i="6"/>
  <c r="G122" i="6"/>
  <c r="H122" i="6"/>
  <c r="L122" i="6"/>
  <c r="I122" i="6"/>
  <c r="S122" i="6"/>
  <c r="B123" i="6"/>
  <c r="C123" i="6"/>
  <c r="D123" i="6"/>
  <c r="E123" i="6"/>
  <c r="F123" i="6"/>
  <c r="G123" i="6"/>
  <c r="H123" i="6"/>
  <c r="L123" i="6"/>
  <c r="I123" i="6"/>
  <c r="S123" i="6"/>
  <c r="B124" i="6"/>
  <c r="C124" i="6"/>
  <c r="D124" i="6"/>
  <c r="E124" i="6"/>
  <c r="F124" i="6"/>
  <c r="G124" i="6"/>
  <c r="H124" i="6"/>
  <c r="L124" i="6"/>
  <c r="I124" i="6"/>
  <c r="S124" i="6"/>
  <c r="B125" i="6"/>
  <c r="C125" i="6"/>
  <c r="D125" i="6"/>
  <c r="E125" i="6"/>
  <c r="F125" i="6"/>
  <c r="G125" i="6"/>
  <c r="H125" i="6"/>
  <c r="L125" i="6"/>
  <c r="I125" i="6"/>
  <c r="S125" i="6"/>
  <c r="B126" i="6"/>
  <c r="C126" i="6"/>
  <c r="D126" i="6"/>
  <c r="E126" i="6"/>
  <c r="F126" i="6"/>
  <c r="G126" i="6"/>
  <c r="H126" i="6"/>
  <c r="L126" i="6"/>
  <c r="I126" i="6"/>
  <c r="S126" i="6"/>
  <c r="B127" i="6"/>
  <c r="C127" i="6"/>
  <c r="D127" i="6"/>
  <c r="E127" i="6"/>
  <c r="F127" i="6"/>
  <c r="G127" i="6"/>
  <c r="H127" i="6"/>
  <c r="L127" i="6"/>
  <c r="I127" i="6"/>
  <c r="S127" i="6"/>
  <c r="B128" i="6"/>
  <c r="C128" i="6"/>
  <c r="D128" i="6"/>
  <c r="E128" i="6"/>
  <c r="F128" i="6"/>
  <c r="G128" i="6"/>
  <c r="H128" i="6"/>
  <c r="L128" i="6"/>
  <c r="I128" i="6"/>
  <c r="S128" i="6"/>
  <c r="B129" i="6"/>
  <c r="C129" i="6"/>
  <c r="D129" i="6"/>
  <c r="E129" i="6"/>
  <c r="F129" i="6"/>
  <c r="G129" i="6"/>
  <c r="H129" i="6"/>
  <c r="L129" i="6"/>
  <c r="I129" i="6"/>
  <c r="S129" i="6"/>
  <c r="B130" i="6"/>
  <c r="C130" i="6"/>
  <c r="D130" i="6"/>
  <c r="E130" i="6"/>
  <c r="F130" i="6"/>
  <c r="G130" i="6"/>
  <c r="H130" i="6"/>
  <c r="L130" i="6"/>
  <c r="I130" i="6"/>
  <c r="S130" i="6"/>
  <c r="B131" i="6"/>
  <c r="C131" i="6"/>
  <c r="D131" i="6"/>
  <c r="E131" i="6"/>
  <c r="F131" i="6"/>
  <c r="G131" i="6"/>
  <c r="H131" i="6"/>
  <c r="L131" i="6"/>
  <c r="I131" i="6"/>
  <c r="S131" i="6"/>
  <c r="B132" i="6"/>
  <c r="C132" i="6"/>
  <c r="D132" i="6"/>
  <c r="E132" i="6"/>
  <c r="F132" i="6"/>
  <c r="G132" i="6"/>
  <c r="H132" i="6"/>
  <c r="L132" i="6"/>
  <c r="I132" i="6"/>
  <c r="S132" i="6"/>
  <c r="B133" i="6"/>
  <c r="C133" i="6"/>
  <c r="D133" i="6"/>
  <c r="E133" i="6"/>
  <c r="F133" i="6"/>
  <c r="G133" i="6"/>
  <c r="H133" i="6"/>
  <c r="L133" i="6"/>
  <c r="I133" i="6"/>
  <c r="S133" i="6"/>
  <c r="B134" i="6"/>
  <c r="C134" i="6"/>
  <c r="D134" i="6"/>
  <c r="E134" i="6"/>
  <c r="F134" i="6"/>
  <c r="G134" i="6"/>
  <c r="H134" i="6"/>
  <c r="L134" i="6"/>
  <c r="I134" i="6"/>
  <c r="S134" i="6"/>
  <c r="B135" i="6"/>
  <c r="C135" i="6"/>
  <c r="D135" i="6"/>
  <c r="E135" i="6"/>
  <c r="F135" i="6"/>
  <c r="G135" i="6"/>
  <c r="H135" i="6"/>
  <c r="L135" i="6"/>
  <c r="I135" i="6"/>
  <c r="S135" i="6"/>
  <c r="B136" i="6"/>
  <c r="C136" i="6"/>
  <c r="D136" i="6"/>
  <c r="E136" i="6"/>
  <c r="F136" i="6"/>
  <c r="G136" i="6"/>
  <c r="H136" i="6"/>
  <c r="L136" i="6"/>
  <c r="I136" i="6"/>
  <c r="S136" i="6"/>
  <c r="B137" i="6"/>
  <c r="C137" i="6"/>
  <c r="D137" i="6"/>
  <c r="E137" i="6"/>
  <c r="F137" i="6"/>
  <c r="G137" i="6"/>
  <c r="H137" i="6"/>
  <c r="L137" i="6"/>
  <c r="I137" i="6"/>
  <c r="S137" i="6"/>
  <c r="B138" i="6"/>
  <c r="C138" i="6"/>
  <c r="D138" i="6"/>
  <c r="E138" i="6"/>
  <c r="F138" i="6"/>
  <c r="G138" i="6"/>
  <c r="H138" i="6"/>
  <c r="L138" i="6"/>
  <c r="I138" i="6"/>
  <c r="S138" i="6"/>
  <c r="B139" i="6"/>
  <c r="C139" i="6"/>
  <c r="D139" i="6"/>
  <c r="E139" i="6"/>
  <c r="F139" i="6"/>
  <c r="G139" i="6"/>
  <c r="H139" i="6"/>
  <c r="L139" i="6"/>
  <c r="I139" i="6"/>
  <c r="S139" i="6"/>
  <c r="B140" i="6"/>
  <c r="C140" i="6"/>
  <c r="D140" i="6"/>
  <c r="E140" i="6"/>
  <c r="F140" i="6"/>
  <c r="G140" i="6"/>
  <c r="H140" i="6"/>
  <c r="L140" i="6"/>
  <c r="I140" i="6"/>
  <c r="S140" i="6"/>
  <c r="B141" i="6"/>
  <c r="C141" i="6"/>
  <c r="D141" i="6"/>
  <c r="E141" i="6"/>
  <c r="F141" i="6"/>
  <c r="G141" i="6"/>
  <c r="H141" i="6"/>
  <c r="L141" i="6"/>
  <c r="I141" i="6"/>
  <c r="S141" i="6"/>
  <c r="B142" i="6"/>
  <c r="C142" i="6"/>
  <c r="D142" i="6"/>
  <c r="E142" i="6"/>
  <c r="F142" i="6"/>
  <c r="G142" i="6"/>
  <c r="H142" i="6"/>
  <c r="L142" i="6"/>
  <c r="I142" i="6"/>
  <c r="S142" i="6"/>
  <c r="B143" i="6"/>
  <c r="C143" i="6"/>
  <c r="D143" i="6"/>
  <c r="E143" i="6"/>
  <c r="F143" i="6"/>
  <c r="G143" i="6"/>
  <c r="H143" i="6"/>
  <c r="L143" i="6"/>
  <c r="I143" i="6"/>
  <c r="S143" i="6"/>
  <c r="B144" i="6"/>
  <c r="C144" i="6"/>
  <c r="D144" i="6"/>
  <c r="E144" i="6"/>
  <c r="F144" i="6"/>
  <c r="G144" i="6"/>
  <c r="H144" i="6"/>
  <c r="L144" i="6"/>
  <c r="I144" i="6"/>
  <c r="S144" i="6"/>
  <c r="B145" i="6"/>
  <c r="C145" i="6"/>
  <c r="D145" i="6"/>
  <c r="E145" i="6"/>
  <c r="F145" i="6"/>
  <c r="G145" i="6"/>
  <c r="H145" i="6"/>
  <c r="L145" i="6"/>
  <c r="I145" i="6"/>
  <c r="S145" i="6"/>
  <c r="B146" i="6"/>
  <c r="C146" i="6"/>
  <c r="D146" i="6"/>
  <c r="E146" i="6"/>
  <c r="F146" i="6"/>
  <c r="G146" i="6"/>
  <c r="H146" i="6"/>
  <c r="L146" i="6"/>
  <c r="I146" i="6"/>
  <c r="S146" i="6"/>
  <c r="B147" i="6"/>
  <c r="C147" i="6"/>
  <c r="D147" i="6"/>
  <c r="E147" i="6"/>
  <c r="F147" i="6"/>
  <c r="G147" i="6"/>
  <c r="H147" i="6"/>
  <c r="L147" i="6"/>
  <c r="I147" i="6"/>
  <c r="S147" i="6"/>
  <c r="B148" i="6"/>
  <c r="C148" i="6"/>
  <c r="D148" i="6"/>
  <c r="E148" i="6"/>
  <c r="F148" i="6"/>
  <c r="G148" i="6"/>
  <c r="H148" i="6"/>
  <c r="L148" i="6"/>
  <c r="I148" i="6"/>
  <c r="S148" i="6"/>
  <c r="B149" i="6"/>
  <c r="C149" i="6"/>
  <c r="D149" i="6"/>
  <c r="E149" i="6"/>
  <c r="F149" i="6"/>
  <c r="G149" i="6"/>
  <c r="H149" i="6"/>
  <c r="L149" i="6"/>
  <c r="I149" i="6"/>
  <c r="S149" i="6"/>
  <c r="B150" i="6"/>
  <c r="C150" i="6"/>
  <c r="D150" i="6"/>
  <c r="E150" i="6"/>
  <c r="F150" i="6"/>
  <c r="G150" i="6"/>
  <c r="H150" i="6"/>
  <c r="L150" i="6"/>
  <c r="I150" i="6"/>
  <c r="S150" i="6"/>
  <c r="B151" i="6"/>
  <c r="C151" i="6"/>
  <c r="D151" i="6"/>
  <c r="E151" i="6"/>
  <c r="F151" i="6"/>
  <c r="G151" i="6"/>
  <c r="H151" i="6"/>
  <c r="L151" i="6"/>
  <c r="I151" i="6"/>
  <c r="S151" i="6"/>
  <c r="B152" i="6"/>
  <c r="C152" i="6"/>
  <c r="D152" i="6"/>
  <c r="E152" i="6"/>
  <c r="F152" i="6"/>
  <c r="G152" i="6"/>
  <c r="H152" i="6"/>
  <c r="L152" i="6"/>
  <c r="I152" i="6"/>
  <c r="S152" i="6"/>
  <c r="B153" i="6"/>
  <c r="C153" i="6"/>
  <c r="D153" i="6"/>
  <c r="E153" i="6"/>
  <c r="F153" i="6"/>
  <c r="G153" i="6"/>
  <c r="H153" i="6"/>
  <c r="L153" i="6"/>
  <c r="I153" i="6"/>
  <c r="S153" i="6"/>
  <c r="B154" i="6"/>
  <c r="C154" i="6"/>
  <c r="D154" i="6"/>
  <c r="E154" i="6"/>
  <c r="F154" i="6"/>
  <c r="G154" i="6"/>
  <c r="H154" i="6"/>
  <c r="L154" i="6"/>
  <c r="I154" i="6"/>
  <c r="S154" i="6"/>
  <c r="B155" i="6"/>
  <c r="C155" i="6"/>
  <c r="D155" i="6"/>
  <c r="E155" i="6"/>
  <c r="F155" i="6"/>
  <c r="G155" i="6"/>
  <c r="H155" i="6"/>
  <c r="L155" i="6"/>
  <c r="I155" i="6"/>
  <c r="S155" i="6"/>
  <c r="B156" i="6"/>
  <c r="C156" i="6"/>
  <c r="D156" i="6"/>
  <c r="E156" i="6"/>
  <c r="F156" i="6"/>
  <c r="G156" i="6"/>
  <c r="H156" i="6"/>
  <c r="L156" i="6"/>
  <c r="I156" i="6"/>
  <c r="S156" i="6"/>
  <c r="B157" i="6"/>
  <c r="C157" i="6"/>
  <c r="D157" i="6"/>
  <c r="E157" i="6"/>
  <c r="F157" i="6"/>
  <c r="G157" i="6"/>
  <c r="H157" i="6"/>
  <c r="L157" i="6"/>
  <c r="I157" i="6"/>
  <c r="S157" i="6"/>
  <c r="B158" i="6"/>
  <c r="C158" i="6"/>
  <c r="D158" i="6"/>
  <c r="E158" i="6"/>
  <c r="F158" i="6"/>
  <c r="G158" i="6"/>
  <c r="H158" i="6"/>
  <c r="L158" i="6"/>
  <c r="I158" i="6"/>
  <c r="S158" i="6"/>
  <c r="B159" i="6"/>
  <c r="C159" i="6"/>
  <c r="D159" i="6"/>
  <c r="E159" i="6"/>
  <c r="F159" i="6"/>
  <c r="G159" i="6"/>
  <c r="H159" i="6"/>
  <c r="L159" i="6"/>
  <c r="I159" i="6"/>
  <c r="S159" i="6"/>
  <c r="B160" i="6"/>
  <c r="C160" i="6"/>
  <c r="D160" i="6"/>
  <c r="E160" i="6"/>
  <c r="F160" i="6"/>
  <c r="G160" i="6"/>
  <c r="H160" i="6"/>
  <c r="L160" i="6"/>
  <c r="I160" i="6"/>
  <c r="S160" i="6"/>
  <c r="B161" i="6"/>
  <c r="C161" i="6"/>
  <c r="D161" i="6"/>
  <c r="E161" i="6"/>
  <c r="F161" i="6"/>
  <c r="G161" i="6"/>
  <c r="H161" i="6"/>
  <c r="L161" i="6"/>
  <c r="I161" i="6"/>
  <c r="S161" i="6"/>
  <c r="B162" i="6"/>
  <c r="C162" i="6"/>
  <c r="D162" i="6"/>
  <c r="E162" i="6"/>
  <c r="F162" i="6"/>
  <c r="G162" i="6"/>
  <c r="H162" i="6"/>
  <c r="L162" i="6"/>
  <c r="I162" i="6"/>
  <c r="S162" i="6"/>
  <c r="B163" i="6"/>
  <c r="C163" i="6"/>
  <c r="D163" i="6"/>
  <c r="E163" i="6"/>
  <c r="F163" i="6"/>
  <c r="G163" i="6"/>
  <c r="H163" i="6"/>
  <c r="L163" i="6"/>
  <c r="I163" i="6"/>
  <c r="S163" i="6"/>
  <c r="B164" i="6"/>
  <c r="C164" i="6"/>
  <c r="D164" i="6"/>
  <c r="E164" i="6"/>
  <c r="F164" i="6"/>
  <c r="G164" i="6"/>
  <c r="H164" i="6"/>
  <c r="L164" i="6"/>
  <c r="I164" i="6"/>
  <c r="S164" i="6"/>
  <c r="B165" i="6"/>
  <c r="C165" i="6"/>
  <c r="D165" i="6"/>
  <c r="E165" i="6"/>
  <c r="F165" i="6"/>
  <c r="G165" i="6"/>
  <c r="H165" i="6"/>
  <c r="L165" i="6"/>
  <c r="I165" i="6"/>
  <c r="S165" i="6"/>
  <c r="B166" i="6"/>
  <c r="C166" i="6"/>
  <c r="D166" i="6"/>
  <c r="E166" i="6"/>
  <c r="F166" i="6"/>
  <c r="G166" i="6"/>
  <c r="H166" i="6"/>
  <c r="L166" i="6"/>
  <c r="I166" i="6"/>
  <c r="S166" i="6"/>
  <c r="B167" i="6"/>
  <c r="C167" i="6"/>
  <c r="D167" i="6"/>
  <c r="E167" i="6"/>
  <c r="F167" i="6"/>
  <c r="G167" i="6"/>
  <c r="H167" i="6"/>
  <c r="L167" i="6"/>
  <c r="I167" i="6"/>
  <c r="S167" i="6"/>
  <c r="B168" i="6"/>
  <c r="C168" i="6"/>
  <c r="D168" i="6"/>
  <c r="E168" i="6"/>
  <c r="F168" i="6"/>
  <c r="G168" i="6"/>
  <c r="H168" i="6"/>
  <c r="L168" i="6"/>
  <c r="I168" i="6"/>
  <c r="S168" i="6"/>
  <c r="B169" i="6"/>
  <c r="C169" i="6"/>
  <c r="D169" i="6"/>
  <c r="E169" i="6"/>
  <c r="F169" i="6"/>
  <c r="G169" i="6"/>
  <c r="H169" i="6"/>
  <c r="L169" i="6"/>
  <c r="I169" i="6"/>
  <c r="S169" i="6"/>
  <c r="B170" i="6"/>
  <c r="C170" i="6"/>
  <c r="D170" i="6"/>
  <c r="E170" i="6"/>
  <c r="F170" i="6"/>
  <c r="G170" i="6"/>
  <c r="H170" i="6"/>
  <c r="L170" i="6"/>
  <c r="I170" i="6"/>
  <c r="S170" i="6"/>
  <c r="B171" i="6"/>
  <c r="C171" i="6"/>
  <c r="D171" i="6"/>
  <c r="E171" i="6"/>
  <c r="F171" i="6"/>
  <c r="G171" i="6"/>
  <c r="H171" i="6"/>
  <c r="L171" i="6"/>
  <c r="I171" i="6"/>
  <c r="S171" i="6"/>
  <c r="B172" i="6"/>
  <c r="C172" i="6"/>
  <c r="D172" i="6"/>
  <c r="E172" i="6"/>
  <c r="F172" i="6"/>
  <c r="G172" i="6"/>
  <c r="H172" i="6"/>
  <c r="L172" i="6"/>
  <c r="I172" i="6"/>
  <c r="S172" i="6"/>
  <c r="B173" i="6"/>
  <c r="C173" i="6"/>
  <c r="D173" i="6"/>
  <c r="E173" i="6"/>
  <c r="F173" i="6"/>
  <c r="G173" i="6"/>
  <c r="H173" i="6"/>
  <c r="L173" i="6"/>
  <c r="I173" i="6"/>
  <c r="S173" i="6"/>
  <c r="B174" i="6"/>
  <c r="C174" i="6"/>
  <c r="D174" i="6"/>
  <c r="E174" i="6"/>
  <c r="F174" i="6"/>
  <c r="G174" i="6"/>
  <c r="H174" i="6"/>
  <c r="L174" i="6"/>
  <c r="I174" i="6"/>
  <c r="S174" i="6"/>
  <c r="B175" i="6"/>
  <c r="C175" i="6"/>
  <c r="D175" i="6"/>
  <c r="E175" i="6"/>
  <c r="F175" i="6"/>
  <c r="G175" i="6"/>
  <c r="H175" i="6"/>
  <c r="L175" i="6"/>
  <c r="I175" i="6"/>
  <c r="S175" i="6"/>
  <c r="B176" i="6"/>
  <c r="C176" i="6"/>
  <c r="D176" i="6"/>
  <c r="E176" i="6"/>
  <c r="F176" i="6"/>
  <c r="G176" i="6"/>
  <c r="H176" i="6"/>
  <c r="L176" i="6"/>
  <c r="I176" i="6"/>
  <c r="S176" i="6"/>
  <c r="B177" i="6"/>
  <c r="C177" i="6"/>
  <c r="D177" i="6"/>
  <c r="E177" i="6"/>
  <c r="F177" i="6"/>
  <c r="G177" i="6"/>
  <c r="H177" i="6"/>
  <c r="L177" i="6"/>
  <c r="I177" i="6"/>
  <c r="S177" i="6"/>
  <c r="B178" i="6"/>
  <c r="C178" i="6"/>
  <c r="D178" i="6"/>
  <c r="E178" i="6"/>
  <c r="F178" i="6"/>
  <c r="G178" i="6"/>
  <c r="H178" i="6"/>
  <c r="L178" i="6"/>
  <c r="I178" i="6"/>
  <c r="S178" i="6"/>
  <c r="B179" i="6"/>
  <c r="C179" i="6"/>
  <c r="D179" i="6"/>
  <c r="E179" i="6"/>
  <c r="F179" i="6"/>
  <c r="G179" i="6"/>
  <c r="H179" i="6"/>
  <c r="L179" i="6"/>
  <c r="I179" i="6"/>
  <c r="S179" i="6"/>
  <c r="B180" i="6"/>
  <c r="C180" i="6"/>
  <c r="D180" i="6"/>
  <c r="E180" i="6"/>
  <c r="F180" i="6"/>
  <c r="G180" i="6"/>
  <c r="H180" i="6"/>
  <c r="L180" i="6"/>
  <c r="I180" i="6"/>
  <c r="S180" i="6"/>
  <c r="B181" i="6"/>
  <c r="C181" i="6"/>
  <c r="D181" i="6"/>
  <c r="E181" i="6"/>
  <c r="F181" i="6"/>
  <c r="G181" i="6"/>
  <c r="H181" i="6"/>
  <c r="L181" i="6"/>
  <c r="I181" i="6"/>
  <c r="S181" i="6"/>
  <c r="B182" i="6"/>
  <c r="C182" i="6"/>
  <c r="D182" i="6"/>
  <c r="E182" i="6"/>
  <c r="F182" i="6"/>
  <c r="G182" i="6"/>
  <c r="H182" i="6"/>
  <c r="L182" i="6"/>
  <c r="I182" i="6"/>
  <c r="S182" i="6"/>
  <c r="B183" i="6"/>
  <c r="C183" i="6"/>
  <c r="D183" i="6"/>
  <c r="E183" i="6"/>
  <c r="F183" i="6"/>
  <c r="G183" i="6"/>
  <c r="H183" i="6"/>
  <c r="L183" i="6"/>
  <c r="I183" i="6"/>
  <c r="S183" i="6"/>
  <c r="B184" i="6"/>
  <c r="C184" i="6"/>
  <c r="D184" i="6"/>
  <c r="E184" i="6"/>
  <c r="F184" i="6"/>
  <c r="G184" i="6"/>
  <c r="H184" i="6"/>
  <c r="L184" i="6"/>
  <c r="I184" i="6"/>
  <c r="S184" i="6"/>
  <c r="B185" i="6"/>
  <c r="C185" i="6"/>
  <c r="D185" i="6"/>
  <c r="E185" i="6"/>
  <c r="F185" i="6"/>
  <c r="G185" i="6"/>
  <c r="H185" i="6"/>
  <c r="L185" i="6"/>
  <c r="I185" i="6"/>
  <c r="S185" i="6"/>
  <c r="B186" i="6"/>
  <c r="C186" i="6"/>
  <c r="D186" i="6"/>
  <c r="E186" i="6"/>
  <c r="F186" i="6"/>
  <c r="G186" i="6"/>
  <c r="H186" i="6"/>
  <c r="L186" i="6"/>
  <c r="I186" i="6"/>
  <c r="S186" i="6"/>
  <c r="B187" i="6"/>
  <c r="C187" i="6"/>
  <c r="D187" i="6"/>
  <c r="E187" i="6"/>
  <c r="F187" i="6"/>
  <c r="G187" i="6"/>
  <c r="H187" i="6"/>
  <c r="L187" i="6"/>
  <c r="I187" i="6"/>
  <c r="S187" i="6"/>
  <c r="B188" i="6"/>
  <c r="C188" i="6"/>
  <c r="D188" i="6"/>
  <c r="E188" i="6"/>
  <c r="F188" i="6"/>
  <c r="G188" i="6"/>
  <c r="H188" i="6"/>
  <c r="L188" i="6"/>
  <c r="I188" i="6"/>
  <c r="S188" i="6"/>
  <c r="B189" i="6"/>
  <c r="C189" i="6"/>
  <c r="D189" i="6"/>
  <c r="E189" i="6"/>
  <c r="F189" i="6"/>
  <c r="G189" i="6"/>
  <c r="H189" i="6"/>
  <c r="L189" i="6"/>
  <c r="I189" i="6"/>
  <c r="S189" i="6"/>
  <c r="B190" i="6"/>
  <c r="C190" i="6"/>
  <c r="D190" i="6"/>
  <c r="E190" i="6"/>
  <c r="F190" i="6"/>
  <c r="G190" i="6"/>
  <c r="H190" i="6"/>
  <c r="L190" i="6"/>
  <c r="I190" i="6"/>
  <c r="S190" i="6"/>
  <c r="B191" i="6"/>
  <c r="C191" i="6"/>
  <c r="D191" i="6"/>
  <c r="E191" i="6"/>
  <c r="F191" i="6"/>
  <c r="G191" i="6"/>
  <c r="H191" i="6"/>
  <c r="L191" i="6"/>
  <c r="I191" i="6"/>
  <c r="S191" i="6"/>
  <c r="B192" i="6"/>
  <c r="C192" i="6"/>
  <c r="D192" i="6"/>
  <c r="E192" i="6"/>
  <c r="F192" i="6"/>
  <c r="G192" i="6"/>
  <c r="H192" i="6"/>
  <c r="L192" i="6"/>
  <c r="I192" i="6"/>
  <c r="S192" i="6"/>
  <c r="B193" i="6"/>
  <c r="C193" i="6"/>
  <c r="D193" i="6"/>
  <c r="E193" i="6"/>
  <c r="F193" i="6"/>
  <c r="G193" i="6"/>
  <c r="H193" i="6"/>
  <c r="L193" i="6"/>
  <c r="I193" i="6"/>
  <c r="S193" i="6"/>
  <c r="B194" i="6"/>
  <c r="C194" i="6"/>
  <c r="D194" i="6"/>
  <c r="E194" i="6"/>
  <c r="F194" i="6"/>
  <c r="G194" i="6"/>
  <c r="H194" i="6"/>
  <c r="L194" i="6"/>
  <c r="I194" i="6"/>
  <c r="S194" i="6"/>
  <c r="B195" i="6"/>
  <c r="C195" i="6"/>
  <c r="D195" i="6"/>
  <c r="E195" i="6"/>
  <c r="F195" i="6"/>
  <c r="G195" i="6"/>
  <c r="H195" i="6"/>
  <c r="L195" i="6"/>
  <c r="I195" i="6"/>
  <c r="S195" i="6"/>
  <c r="B196" i="6"/>
  <c r="C196" i="6"/>
  <c r="D196" i="6"/>
  <c r="E196" i="6"/>
  <c r="F196" i="6"/>
  <c r="G196" i="6"/>
  <c r="H196" i="6"/>
  <c r="L196" i="6"/>
  <c r="I196" i="6"/>
  <c r="S196" i="6"/>
  <c r="B197" i="6"/>
  <c r="C197" i="6"/>
  <c r="D197" i="6"/>
  <c r="E197" i="6"/>
  <c r="F197" i="6"/>
  <c r="G197" i="6"/>
  <c r="H197" i="6"/>
  <c r="L197" i="6"/>
  <c r="I197" i="6"/>
  <c r="S197" i="6"/>
  <c r="B198" i="6"/>
  <c r="C198" i="6"/>
  <c r="D198" i="6"/>
  <c r="E198" i="6"/>
  <c r="F198" i="6"/>
  <c r="G198" i="6"/>
  <c r="H198" i="6"/>
  <c r="L198" i="6"/>
  <c r="I198" i="6"/>
  <c r="S198" i="6"/>
  <c r="B199" i="6"/>
  <c r="C199" i="6"/>
  <c r="D199" i="6"/>
  <c r="E199" i="6"/>
  <c r="F199" i="6"/>
  <c r="G199" i="6"/>
  <c r="H199" i="6"/>
  <c r="L199" i="6"/>
  <c r="I199" i="6"/>
  <c r="S199" i="6"/>
  <c r="B200" i="6"/>
  <c r="C200" i="6"/>
  <c r="D200" i="6"/>
  <c r="E200" i="6"/>
  <c r="F200" i="6"/>
  <c r="G200" i="6"/>
  <c r="H200" i="6"/>
  <c r="L200" i="6"/>
  <c r="I200" i="6"/>
  <c r="S200" i="6"/>
  <c r="B201" i="6"/>
  <c r="C201" i="6"/>
  <c r="D201" i="6"/>
  <c r="E201" i="6"/>
  <c r="F201" i="6"/>
  <c r="G201" i="6"/>
  <c r="H201" i="6"/>
  <c r="L201" i="6"/>
  <c r="I201" i="6"/>
  <c r="S201" i="6"/>
  <c r="B202" i="6"/>
  <c r="C202" i="6"/>
  <c r="D202" i="6"/>
  <c r="E202" i="6"/>
  <c r="F202" i="6"/>
  <c r="G202" i="6"/>
  <c r="H202" i="6"/>
  <c r="L202" i="6"/>
  <c r="I202" i="6"/>
  <c r="S202" i="6"/>
  <c r="B203" i="6"/>
  <c r="C203" i="6"/>
  <c r="D203" i="6"/>
  <c r="E203" i="6"/>
  <c r="F203" i="6"/>
  <c r="G203" i="6"/>
  <c r="H203" i="6"/>
  <c r="L203" i="6"/>
  <c r="I203" i="6"/>
  <c r="S203" i="6"/>
  <c r="B204" i="6"/>
  <c r="C204" i="6"/>
  <c r="D204" i="6"/>
  <c r="E204" i="6"/>
  <c r="F204" i="6"/>
  <c r="G204" i="6"/>
  <c r="H204" i="6"/>
  <c r="L204" i="6"/>
  <c r="I204" i="6"/>
  <c r="S204" i="6"/>
  <c r="B205" i="6"/>
  <c r="C205" i="6"/>
  <c r="D205" i="6"/>
  <c r="E205" i="6"/>
  <c r="F205" i="6"/>
  <c r="G205" i="6"/>
  <c r="H205" i="6"/>
  <c r="L205" i="6"/>
  <c r="I205" i="6"/>
  <c r="S205" i="6"/>
  <c r="B206" i="6"/>
  <c r="C206" i="6"/>
  <c r="D206" i="6"/>
  <c r="E206" i="6"/>
  <c r="F206" i="6"/>
  <c r="G206" i="6"/>
  <c r="H206" i="6"/>
  <c r="L206" i="6"/>
  <c r="I206" i="6"/>
  <c r="S206" i="6"/>
  <c r="B207" i="6"/>
  <c r="C207" i="6"/>
  <c r="D207" i="6"/>
  <c r="E207" i="6"/>
  <c r="F207" i="6"/>
  <c r="G207" i="6"/>
  <c r="H207" i="6"/>
  <c r="L207" i="6"/>
  <c r="I207" i="6"/>
  <c r="S207" i="6"/>
  <c r="B208" i="6"/>
  <c r="C208" i="6"/>
  <c r="D208" i="6"/>
  <c r="E208" i="6"/>
  <c r="F208" i="6"/>
  <c r="G208" i="6"/>
  <c r="H208" i="6"/>
  <c r="L208" i="6"/>
  <c r="I208" i="6"/>
  <c r="S208" i="6"/>
  <c r="B209" i="6"/>
  <c r="C209" i="6"/>
  <c r="D209" i="6"/>
  <c r="E209" i="6"/>
  <c r="F209" i="6"/>
  <c r="G209" i="6"/>
  <c r="H209" i="6"/>
  <c r="L209" i="6"/>
  <c r="I209" i="6"/>
  <c r="S209" i="6"/>
  <c r="B210" i="6"/>
  <c r="C210" i="6"/>
  <c r="D210" i="6"/>
  <c r="E210" i="6"/>
  <c r="F210" i="6"/>
  <c r="G210" i="6"/>
  <c r="H210" i="6"/>
  <c r="L210" i="6"/>
  <c r="I210" i="6"/>
  <c r="S210" i="6"/>
  <c r="B211" i="6"/>
  <c r="C211" i="6"/>
  <c r="D211" i="6"/>
  <c r="E211" i="6"/>
  <c r="F211" i="6"/>
  <c r="G211" i="6"/>
  <c r="H211" i="6"/>
  <c r="L211" i="6"/>
  <c r="I211" i="6"/>
  <c r="S211" i="6"/>
  <c r="B212" i="6"/>
  <c r="C212" i="6"/>
  <c r="D212" i="6"/>
  <c r="E212" i="6"/>
  <c r="F212" i="6"/>
  <c r="G212" i="6"/>
  <c r="H212" i="6"/>
  <c r="L212" i="6"/>
  <c r="I212" i="6"/>
  <c r="S212" i="6"/>
  <c r="B213" i="6"/>
  <c r="C213" i="6"/>
  <c r="D213" i="6"/>
  <c r="E213" i="6"/>
  <c r="F213" i="6"/>
  <c r="G213" i="6"/>
  <c r="H213" i="6"/>
  <c r="L213" i="6"/>
  <c r="I213" i="6"/>
  <c r="S213" i="6"/>
  <c r="B214" i="6"/>
  <c r="C214" i="6"/>
  <c r="D214" i="6"/>
  <c r="E214" i="6"/>
  <c r="F214" i="6"/>
  <c r="G214" i="6"/>
  <c r="H214" i="6"/>
  <c r="L214" i="6"/>
  <c r="I214" i="6"/>
  <c r="S214" i="6"/>
  <c r="B215" i="6"/>
  <c r="C215" i="6"/>
  <c r="D215" i="6"/>
  <c r="E215" i="6"/>
  <c r="F215" i="6"/>
  <c r="G215" i="6"/>
  <c r="H215" i="6"/>
  <c r="L215" i="6"/>
  <c r="I215" i="6"/>
  <c r="S215" i="6"/>
  <c r="B216" i="6"/>
  <c r="C216" i="6"/>
  <c r="D216" i="6"/>
  <c r="E216" i="6"/>
  <c r="F216" i="6"/>
  <c r="G216" i="6"/>
  <c r="H216" i="6"/>
  <c r="L216" i="6"/>
  <c r="I216" i="6"/>
  <c r="S216" i="6"/>
  <c r="B217" i="6"/>
  <c r="C217" i="6"/>
  <c r="D217" i="6"/>
  <c r="E217" i="6"/>
  <c r="F217" i="6"/>
  <c r="G217" i="6"/>
  <c r="H217" i="6"/>
  <c r="L217" i="6"/>
  <c r="I217" i="6"/>
  <c r="S217" i="6"/>
  <c r="B218" i="6"/>
  <c r="C218" i="6"/>
  <c r="D218" i="6"/>
  <c r="E218" i="6"/>
  <c r="F218" i="6"/>
  <c r="G218" i="6"/>
  <c r="H218" i="6"/>
  <c r="L218" i="6"/>
  <c r="I218" i="6"/>
  <c r="S218" i="6"/>
  <c r="B219" i="6"/>
  <c r="C219" i="6"/>
  <c r="D219" i="6"/>
  <c r="E219" i="6"/>
  <c r="F219" i="6"/>
  <c r="G219" i="6"/>
  <c r="H219" i="6"/>
  <c r="L219" i="6"/>
  <c r="I219" i="6"/>
  <c r="S219" i="6"/>
  <c r="B220" i="6"/>
  <c r="C220" i="6"/>
  <c r="D220" i="6"/>
  <c r="E220" i="6"/>
  <c r="F220" i="6"/>
  <c r="G220" i="6"/>
  <c r="H220" i="6"/>
  <c r="L220" i="6"/>
  <c r="I220" i="6"/>
  <c r="S220" i="6"/>
  <c r="B221" i="6"/>
  <c r="C221" i="6"/>
  <c r="D221" i="6"/>
  <c r="E221" i="6"/>
  <c r="F221" i="6"/>
  <c r="G221" i="6"/>
  <c r="H221" i="6"/>
  <c r="L221" i="6"/>
  <c r="I221" i="6"/>
  <c r="S221" i="6"/>
  <c r="B222" i="6"/>
  <c r="C222" i="6"/>
  <c r="D222" i="6"/>
  <c r="E222" i="6"/>
  <c r="F222" i="6"/>
  <c r="G222" i="6"/>
  <c r="H222" i="6"/>
  <c r="L222" i="6"/>
  <c r="I222" i="6"/>
  <c r="S222" i="6"/>
  <c r="B223" i="6"/>
  <c r="C223" i="6"/>
  <c r="D223" i="6"/>
  <c r="E223" i="6"/>
  <c r="F223" i="6"/>
  <c r="G223" i="6"/>
  <c r="H223" i="6"/>
  <c r="L223" i="6"/>
  <c r="I223" i="6"/>
  <c r="S223" i="6"/>
  <c r="B224" i="6"/>
  <c r="C224" i="6"/>
  <c r="D224" i="6"/>
  <c r="E224" i="6"/>
  <c r="F224" i="6"/>
  <c r="G224" i="6"/>
  <c r="H224" i="6"/>
  <c r="L224" i="6"/>
  <c r="I224" i="6"/>
  <c r="S224" i="6"/>
  <c r="B225" i="6"/>
  <c r="C225" i="6"/>
  <c r="D225" i="6"/>
  <c r="E225" i="6"/>
  <c r="F225" i="6"/>
  <c r="G225" i="6"/>
  <c r="H225" i="6"/>
  <c r="L225" i="6"/>
  <c r="I225" i="6"/>
  <c r="S225" i="6"/>
  <c r="B226" i="6"/>
  <c r="C226" i="6"/>
  <c r="D226" i="6"/>
  <c r="E226" i="6"/>
  <c r="F226" i="6"/>
  <c r="G226" i="6"/>
  <c r="H226" i="6"/>
  <c r="L226" i="6"/>
  <c r="I226" i="6"/>
  <c r="S226" i="6"/>
  <c r="B227" i="6"/>
  <c r="C227" i="6"/>
  <c r="D227" i="6"/>
  <c r="E227" i="6"/>
  <c r="F227" i="6"/>
  <c r="G227" i="6"/>
  <c r="H227" i="6"/>
  <c r="L227" i="6"/>
  <c r="I227" i="6"/>
  <c r="S227" i="6"/>
  <c r="B228" i="6"/>
  <c r="C228" i="6"/>
  <c r="D228" i="6"/>
  <c r="E228" i="6"/>
  <c r="F228" i="6"/>
  <c r="G228" i="6"/>
  <c r="H228" i="6"/>
  <c r="L228" i="6"/>
  <c r="I228" i="6"/>
  <c r="S228" i="6"/>
  <c r="B229" i="6"/>
  <c r="C229" i="6"/>
  <c r="D229" i="6"/>
  <c r="E229" i="6"/>
  <c r="F229" i="6"/>
  <c r="G229" i="6"/>
  <c r="H229" i="6"/>
  <c r="L229" i="6"/>
  <c r="I229" i="6"/>
  <c r="S229" i="6"/>
  <c r="B230" i="6"/>
  <c r="C230" i="6"/>
  <c r="D230" i="6"/>
  <c r="E230" i="6"/>
  <c r="F230" i="6"/>
  <c r="G230" i="6"/>
  <c r="H230" i="6"/>
  <c r="L230" i="6"/>
  <c r="I230" i="6"/>
  <c r="S230" i="6"/>
  <c r="B231" i="6"/>
  <c r="C231" i="6"/>
  <c r="D231" i="6"/>
  <c r="E231" i="6"/>
  <c r="F231" i="6"/>
  <c r="G231" i="6"/>
  <c r="H231" i="6"/>
  <c r="L231" i="6"/>
  <c r="I231" i="6"/>
  <c r="S231" i="6"/>
  <c r="B232" i="6"/>
  <c r="C232" i="6"/>
  <c r="D232" i="6"/>
  <c r="E232" i="6"/>
  <c r="F232" i="6"/>
  <c r="G232" i="6"/>
  <c r="H232" i="6"/>
  <c r="L232" i="6"/>
  <c r="I232" i="6"/>
  <c r="S232" i="6"/>
  <c r="B233" i="6"/>
  <c r="C233" i="6"/>
  <c r="D233" i="6"/>
  <c r="E233" i="6"/>
  <c r="F233" i="6"/>
  <c r="G233" i="6"/>
  <c r="H233" i="6"/>
  <c r="L233" i="6"/>
  <c r="I233" i="6"/>
  <c r="S233" i="6"/>
  <c r="B234" i="6"/>
  <c r="C234" i="6"/>
  <c r="D234" i="6"/>
  <c r="E234" i="6"/>
  <c r="F234" i="6"/>
  <c r="G234" i="6"/>
  <c r="H234" i="6"/>
  <c r="L234" i="6"/>
  <c r="I234" i="6"/>
  <c r="S234" i="6"/>
  <c r="B235" i="6"/>
  <c r="C235" i="6"/>
  <c r="D235" i="6"/>
  <c r="E235" i="6"/>
  <c r="F235" i="6"/>
  <c r="G235" i="6"/>
  <c r="H235" i="6"/>
  <c r="L235" i="6"/>
  <c r="I235" i="6"/>
  <c r="S235" i="6"/>
  <c r="B236" i="6"/>
  <c r="C236" i="6"/>
  <c r="D236" i="6"/>
  <c r="E236" i="6"/>
  <c r="F236" i="6"/>
  <c r="G236" i="6"/>
  <c r="H236" i="6"/>
  <c r="L236" i="6"/>
  <c r="I236" i="6"/>
  <c r="S236" i="6"/>
  <c r="B237" i="6"/>
  <c r="C237" i="6"/>
  <c r="D237" i="6"/>
  <c r="E237" i="6"/>
  <c r="F237" i="6"/>
  <c r="G237" i="6"/>
  <c r="H237" i="6"/>
  <c r="L237" i="6"/>
  <c r="I237" i="6"/>
  <c r="S237" i="6"/>
  <c r="B238" i="6"/>
  <c r="C238" i="6"/>
  <c r="D238" i="6"/>
  <c r="E238" i="6"/>
  <c r="F238" i="6"/>
  <c r="G238" i="6"/>
  <c r="H238" i="6"/>
  <c r="L238" i="6"/>
  <c r="I238" i="6"/>
  <c r="S238" i="6"/>
  <c r="B239" i="6"/>
  <c r="C239" i="6"/>
  <c r="D239" i="6"/>
  <c r="E239" i="6"/>
  <c r="F239" i="6"/>
  <c r="G239" i="6"/>
  <c r="H239" i="6"/>
  <c r="L239" i="6"/>
  <c r="I239" i="6"/>
  <c r="S239" i="6"/>
  <c r="B240" i="6"/>
  <c r="C240" i="6"/>
  <c r="D240" i="6"/>
  <c r="E240" i="6"/>
  <c r="F240" i="6"/>
  <c r="G240" i="6"/>
  <c r="H240" i="6"/>
  <c r="L240" i="6"/>
  <c r="I240" i="6"/>
  <c r="S240" i="6"/>
  <c r="B241" i="6"/>
  <c r="C241" i="6"/>
  <c r="D241" i="6"/>
  <c r="E241" i="6"/>
  <c r="F241" i="6"/>
  <c r="G241" i="6"/>
  <c r="H241" i="6"/>
  <c r="L241" i="6"/>
  <c r="I241" i="6"/>
  <c r="S241" i="6"/>
  <c r="B242" i="6"/>
  <c r="C242" i="6"/>
  <c r="D242" i="6"/>
  <c r="E242" i="6"/>
  <c r="F242" i="6"/>
  <c r="G242" i="6"/>
  <c r="H242" i="6"/>
  <c r="L242" i="6"/>
  <c r="I242" i="6"/>
  <c r="S242" i="6"/>
  <c r="B243" i="6"/>
  <c r="C243" i="6"/>
  <c r="D243" i="6"/>
  <c r="E243" i="6"/>
  <c r="F243" i="6"/>
  <c r="G243" i="6"/>
  <c r="H243" i="6"/>
  <c r="L243" i="6"/>
  <c r="I243" i="6"/>
  <c r="S243" i="6"/>
  <c r="B244" i="6"/>
  <c r="C244" i="6"/>
  <c r="D244" i="6"/>
  <c r="E244" i="6"/>
  <c r="F244" i="6"/>
  <c r="G244" i="6"/>
  <c r="H244" i="6"/>
  <c r="L244" i="6"/>
  <c r="I244" i="6"/>
  <c r="S244" i="6"/>
  <c r="B245" i="6"/>
  <c r="C245" i="6"/>
  <c r="D245" i="6"/>
  <c r="E245" i="6"/>
  <c r="F245" i="6"/>
  <c r="G245" i="6"/>
  <c r="H245" i="6"/>
  <c r="L245" i="6"/>
  <c r="I245" i="6"/>
  <c r="S245" i="6"/>
  <c r="B246" i="6"/>
  <c r="C246" i="6"/>
  <c r="D246" i="6"/>
  <c r="E246" i="6"/>
  <c r="F246" i="6"/>
  <c r="G246" i="6"/>
  <c r="H246" i="6"/>
  <c r="L246" i="6"/>
  <c r="I246" i="6"/>
  <c r="S246" i="6"/>
  <c r="B247" i="6"/>
  <c r="C247" i="6"/>
  <c r="D247" i="6"/>
  <c r="E247" i="6"/>
  <c r="F247" i="6"/>
  <c r="G247" i="6"/>
  <c r="H247" i="6"/>
  <c r="L247" i="6"/>
  <c r="I247" i="6"/>
  <c r="S247" i="6"/>
  <c r="B248" i="6"/>
  <c r="C248" i="6"/>
  <c r="D248" i="6"/>
  <c r="E248" i="6"/>
  <c r="F248" i="6"/>
  <c r="G248" i="6"/>
  <c r="H248" i="6"/>
  <c r="L248" i="6"/>
  <c r="I248" i="6"/>
  <c r="S248" i="6"/>
  <c r="B249" i="6"/>
  <c r="C249" i="6"/>
  <c r="D249" i="6"/>
  <c r="E249" i="6"/>
  <c r="F249" i="6"/>
  <c r="G249" i="6"/>
  <c r="H249" i="6"/>
  <c r="L249" i="6"/>
  <c r="I249" i="6"/>
  <c r="S249" i="6"/>
  <c r="B250" i="6"/>
  <c r="C250" i="6"/>
  <c r="D250" i="6"/>
  <c r="E250" i="6"/>
  <c r="F250" i="6"/>
  <c r="G250" i="6"/>
  <c r="H250" i="6"/>
  <c r="L250" i="6"/>
  <c r="I250" i="6"/>
  <c r="S250" i="6"/>
  <c r="B251" i="6"/>
  <c r="C251" i="6"/>
  <c r="D251" i="6"/>
  <c r="E251" i="6"/>
  <c r="F251" i="6"/>
  <c r="G251" i="6"/>
  <c r="H251" i="6"/>
  <c r="L251" i="6"/>
  <c r="I251" i="6"/>
  <c r="S251" i="6"/>
  <c r="B252" i="6"/>
  <c r="C252" i="6"/>
  <c r="D252" i="6"/>
  <c r="E252" i="6"/>
  <c r="F252" i="6"/>
  <c r="G252" i="6"/>
  <c r="H252" i="6"/>
  <c r="L252" i="6"/>
  <c r="I252" i="6"/>
  <c r="S252" i="6"/>
  <c r="B253" i="6"/>
  <c r="C253" i="6"/>
  <c r="D253" i="6"/>
  <c r="E253" i="6"/>
  <c r="F253" i="6"/>
  <c r="G253" i="6"/>
  <c r="H253" i="6"/>
  <c r="L253" i="6"/>
  <c r="I253" i="6"/>
  <c r="S253" i="6"/>
  <c r="B254" i="6"/>
  <c r="C254" i="6"/>
  <c r="D254" i="6"/>
  <c r="E254" i="6"/>
  <c r="F254" i="6"/>
  <c r="G254" i="6"/>
  <c r="H254" i="6"/>
  <c r="L254" i="6"/>
  <c r="I254" i="6"/>
  <c r="S254" i="6"/>
  <c r="B255" i="6"/>
  <c r="C255" i="6"/>
  <c r="D255" i="6"/>
  <c r="E255" i="6"/>
  <c r="F255" i="6"/>
  <c r="G255" i="6"/>
  <c r="H255" i="6"/>
  <c r="L255" i="6"/>
  <c r="I255" i="6"/>
  <c r="S255" i="6"/>
  <c r="S2" i="6"/>
  <c r="I2" i="6"/>
  <c r="H2" i="6"/>
  <c r="F2" i="6"/>
  <c r="E2" i="6"/>
  <c r="D2" i="6"/>
  <c r="C2" i="6"/>
  <c r="B2" i="6"/>
  <c r="C22" i="7" l="1"/>
  <c r="T2" i="6"/>
  <c r="E26" i="7" a="1"/>
  <c r="E26" i="7" s="1"/>
  <c r="B26" i="7" a="1"/>
  <c r="B26" i="7" s="1"/>
  <c r="D26" i="7" a="1"/>
  <c r="D26" i="7" s="1"/>
  <c r="F26" i="7" a="1"/>
  <c r="F26" i="7" s="1"/>
  <c r="C26" i="7" a="1"/>
  <c r="C26" i="7" s="1"/>
  <c r="E27" i="7" a="1"/>
  <c r="E27" i="7" s="1"/>
  <c r="B27" i="7" a="1"/>
  <c r="B27" i="7" s="1"/>
  <c r="D27" i="7" a="1"/>
  <c r="D27" i="7" s="1"/>
  <c r="F27" i="7" a="1"/>
  <c r="F27" i="7" s="1"/>
  <c r="C27" i="7" a="1"/>
  <c r="C27" i="7" s="1"/>
  <c r="T25" i="6"/>
  <c r="T11" i="6"/>
  <c r="E22" i="7"/>
  <c r="D22" i="7"/>
  <c r="T31" i="6"/>
  <c r="T27" i="6"/>
  <c r="T29" i="6"/>
  <c r="T42" i="6"/>
  <c r="T33" i="6"/>
  <c r="T15" i="6"/>
  <c r="T9" i="6"/>
  <c r="T37" i="6"/>
  <c r="T34" i="6"/>
  <c r="T46" i="6"/>
  <c r="T30" i="6"/>
  <c r="T41" i="6"/>
  <c r="T38" i="6"/>
  <c r="T19" i="6"/>
  <c r="T10" i="6"/>
  <c r="T7" i="6"/>
  <c r="T253" i="6"/>
  <c r="T249" i="6"/>
  <c r="T245" i="6"/>
  <c r="T241" i="6"/>
  <c r="T237" i="6"/>
  <c r="T233" i="6"/>
  <c r="T229" i="6"/>
  <c r="T225" i="6"/>
  <c r="T221" i="6"/>
  <c r="T217" i="6"/>
  <c r="T213" i="6"/>
  <c r="T209" i="6"/>
  <c r="T205" i="6"/>
  <c r="T201" i="6"/>
  <c r="T197" i="6"/>
  <c r="T193" i="6"/>
  <c r="T189" i="6"/>
  <c r="T185" i="6"/>
  <c r="T181" i="6"/>
  <c r="T177" i="6"/>
  <c r="T173" i="6"/>
  <c r="T169" i="6"/>
  <c r="T165" i="6"/>
  <c r="T161" i="6"/>
  <c r="T157" i="6"/>
  <c r="T153" i="6"/>
  <c r="T149" i="6"/>
  <c r="T145" i="6"/>
  <c r="T141" i="6"/>
  <c r="T137" i="6"/>
  <c r="T133" i="6"/>
  <c r="T129" i="6"/>
  <c r="T125" i="6"/>
  <c r="T121" i="6"/>
  <c r="T117" i="6"/>
  <c r="T113" i="6"/>
  <c r="T109" i="6"/>
  <c r="T105" i="6"/>
  <c r="T101" i="6"/>
  <c r="T97" i="6"/>
  <c r="T93" i="6"/>
  <c r="T89" i="6"/>
  <c r="T85" i="6"/>
  <c r="T81" i="6"/>
  <c r="T77" i="6"/>
  <c r="T73" i="6"/>
  <c r="T69" i="6"/>
  <c r="T65" i="6"/>
  <c r="T61" i="6"/>
  <c r="T57" i="6"/>
  <c r="T53" i="6"/>
  <c r="T49" i="6"/>
  <c r="T45" i="6"/>
  <c r="T22" i="6"/>
  <c r="T16" i="6"/>
  <c r="T12" i="6"/>
  <c r="T8" i="6"/>
  <c r="T5" i="6"/>
  <c r="T254" i="6"/>
  <c r="T250" i="6"/>
  <c r="T246" i="6"/>
  <c r="T242" i="6"/>
  <c r="T238" i="6"/>
  <c r="T234" i="6"/>
  <c r="T230" i="6"/>
  <c r="T226" i="6"/>
  <c r="T222" i="6"/>
  <c r="T218" i="6"/>
  <c r="T214" i="6"/>
  <c r="T210" i="6"/>
  <c r="T206" i="6"/>
  <c r="T202" i="6"/>
  <c r="T198" i="6"/>
  <c r="T194" i="6"/>
  <c r="T190" i="6"/>
  <c r="T186" i="6"/>
  <c r="T182" i="6"/>
  <c r="T178" i="6"/>
  <c r="T174" i="6"/>
  <c r="T170" i="6"/>
  <c r="T166" i="6"/>
  <c r="T162" i="6"/>
  <c r="T158" i="6"/>
  <c r="T154" i="6"/>
  <c r="T150" i="6"/>
  <c r="T146" i="6"/>
  <c r="T142" i="6"/>
  <c r="T138" i="6"/>
  <c r="T134" i="6"/>
  <c r="T130" i="6"/>
  <c r="T126" i="6"/>
  <c r="T122" i="6"/>
  <c r="T118" i="6"/>
  <c r="T114" i="6"/>
  <c r="T110" i="6"/>
  <c r="T106" i="6"/>
  <c r="T102" i="6"/>
  <c r="T98" i="6"/>
  <c r="T94" i="6"/>
  <c r="T90" i="6"/>
  <c r="T86" i="6"/>
  <c r="T82" i="6"/>
  <c r="T78" i="6"/>
  <c r="T74" i="6"/>
  <c r="T70" i="6"/>
  <c r="T66" i="6"/>
  <c r="T62" i="6"/>
  <c r="T58" i="6"/>
  <c r="T54" i="6"/>
  <c r="T50" i="6"/>
  <c r="T20" i="6"/>
  <c r="T23" i="6"/>
  <c r="T17" i="6"/>
  <c r="T13" i="6"/>
  <c r="T3" i="6"/>
  <c r="T255" i="6"/>
  <c r="T251" i="6"/>
  <c r="T247" i="6"/>
  <c r="T243" i="6"/>
  <c r="T239" i="6"/>
  <c r="T235" i="6"/>
  <c r="T231" i="6"/>
  <c r="T227" i="6"/>
  <c r="T223" i="6"/>
  <c r="T219" i="6"/>
  <c r="T215" i="6"/>
  <c r="T211" i="6"/>
  <c r="T207" i="6"/>
  <c r="T203" i="6"/>
  <c r="T199" i="6"/>
  <c r="T195" i="6"/>
  <c r="T191" i="6"/>
  <c r="T187" i="6"/>
  <c r="T183" i="6"/>
  <c r="T179" i="6"/>
  <c r="T175" i="6"/>
  <c r="T171" i="6"/>
  <c r="T167" i="6"/>
  <c r="T163" i="6"/>
  <c r="T159" i="6"/>
  <c r="T155" i="6"/>
  <c r="T151" i="6"/>
  <c r="T147" i="6"/>
  <c r="T143" i="6"/>
  <c r="T139" i="6"/>
  <c r="T135" i="6"/>
  <c r="T131" i="6"/>
  <c r="T127" i="6"/>
  <c r="T123" i="6"/>
  <c r="T119" i="6"/>
  <c r="T115" i="6"/>
  <c r="T111" i="6"/>
  <c r="T107" i="6"/>
  <c r="T103" i="6"/>
  <c r="T99" i="6"/>
  <c r="T95" i="6"/>
  <c r="T91" i="6"/>
  <c r="T87" i="6"/>
  <c r="T83" i="6"/>
  <c r="T79" i="6"/>
  <c r="T75" i="6"/>
  <c r="T71" i="6"/>
  <c r="T67" i="6"/>
  <c r="T63" i="6"/>
  <c r="T59" i="6"/>
  <c r="T55" i="6"/>
  <c r="T51" i="6"/>
  <c r="T47" i="6"/>
  <c r="T43" i="6"/>
  <c r="T39" i="6"/>
  <c r="T35" i="6"/>
  <c r="T6" i="6"/>
  <c r="T21" i="6"/>
  <c r="T18" i="6"/>
  <c r="T14" i="6"/>
  <c r="T252" i="6"/>
  <c r="T248" i="6"/>
  <c r="T244" i="6"/>
  <c r="T240" i="6"/>
  <c r="T236" i="6"/>
  <c r="T232" i="6"/>
  <c r="T228" i="6"/>
  <c r="T224" i="6"/>
  <c r="T220" i="6"/>
  <c r="T216" i="6"/>
  <c r="T212" i="6"/>
  <c r="T208" i="6"/>
  <c r="T204" i="6"/>
  <c r="T200" i="6"/>
  <c r="T196" i="6"/>
  <c r="T192" i="6"/>
  <c r="T188" i="6"/>
  <c r="T184" i="6"/>
  <c r="T180" i="6"/>
  <c r="T176" i="6"/>
  <c r="T172" i="6"/>
  <c r="T168" i="6"/>
  <c r="T164" i="6"/>
  <c r="T160" i="6"/>
  <c r="T156" i="6"/>
  <c r="T152" i="6"/>
  <c r="T148" i="6"/>
  <c r="T144" i="6"/>
  <c r="T140" i="6"/>
  <c r="T136" i="6"/>
  <c r="T132" i="6"/>
  <c r="T128" i="6"/>
  <c r="T124" i="6"/>
  <c r="T120" i="6"/>
  <c r="T116" i="6"/>
  <c r="T112" i="6"/>
  <c r="T108" i="6"/>
  <c r="T104" i="6"/>
  <c r="T100" i="6"/>
  <c r="T96" i="6"/>
  <c r="T92" i="6"/>
  <c r="T88" i="6"/>
  <c r="T84" i="6"/>
  <c r="T80" i="6"/>
  <c r="T76" i="6"/>
  <c r="T72" i="6"/>
  <c r="T68" i="6"/>
  <c r="T64" i="6"/>
  <c r="T60" i="6"/>
  <c r="T56" i="6"/>
  <c r="T52" i="6"/>
  <c r="T48" i="6"/>
  <c r="T44" i="6"/>
  <c r="T40" i="6"/>
  <c r="T36" i="6"/>
  <c r="T32" i="6"/>
  <c r="T28" i="6"/>
  <c r="T24" i="6"/>
  <c r="T4" i="6"/>
  <c r="O259" i="2"/>
  <c r="O258" i="2"/>
  <c r="O257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4" i="3"/>
  <c r="D255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4" i="3"/>
  <c r="B255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4" i="3"/>
  <c r="A255" i="3"/>
  <c r="A2" i="3"/>
  <c r="K239" i="2"/>
  <c r="K241" i="2"/>
  <c r="K242" i="2"/>
  <c r="I239" i="2"/>
  <c r="J239" i="2"/>
  <c r="I240" i="2"/>
  <c r="J240" i="2"/>
  <c r="I241" i="2"/>
  <c r="J241" i="2"/>
  <c r="I242" i="2"/>
  <c r="J242" i="2"/>
  <c r="A3" i="8" l="1" a="1"/>
  <c r="I2" i="4"/>
  <c r="A7" i="6"/>
  <c r="O7" i="6" s="1"/>
  <c r="N241" i="2"/>
  <c r="N239" i="2"/>
  <c r="N242" i="2"/>
  <c r="N240" i="2"/>
  <c r="A4" i="6"/>
  <c r="M4" i="6" s="1"/>
  <c r="A21" i="6"/>
  <c r="M21" i="6" s="1"/>
  <c r="A3" i="6"/>
  <c r="M3" i="6" s="1"/>
  <c r="A20" i="6"/>
  <c r="Q20" i="6" s="1"/>
  <c r="A5" i="6"/>
  <c r="K5" i="6" s="1"/>
  <c r="A236" i="6"/>
  <c r="A227" i="6"/>
  <c r="A218" i="6"/>
  <c r="A209" i="6"/>
  <c r="A200" i="6"/>
  <c r="A253" i="6"/>
  <c r="A244" i="6"/>
  <c r="A235" i="6"/>
  <c r="A226" i="6"/>
  <c r="A217" i="6"/>
  <c r="A254" i="6"/>
  <c r="A249" i="6"/>
  <c r="A240" i="6"/>
  <c r="A231" i="6"/>
  <c r="A222" i="6"/>
  <c r="A213" i="6"/>
  <c r="A191" i="6"/>
  <c r="A182" i="6"/>
  <c r="A173" i="6"/>
  <c r="A164" i="6"/>
  <c r="A155" i="6"/>
  <c r="A146" i="6"/>
  <c r="A137" i="6"/>
  <c r="A128" i="6"/>
  <c r="A119" i="6"/>
  <c r="A110" i="6"/>
  <c r="A101" i="6"/>
  <c r="A92" i="6"/>
  <c r="A83" i="6"/>
  <c r="A74" i="6"/>
  <c r="A65" i="6"/>
  <c r="A56" i="6"/>
  <c r="A47" i="6"/>
  <c r="A38" i="6"/>
  <c r="A29" i="6"/>
  <c r="A16" i="6"/>
  <c r="A205" i="6"/>
  <c r="A196" i="6"/>
  <c r="A187" i="6"/>
  <c r="A178" i="6"/>
  <c r="A169" i="6"/>
  <c r="A160" i="6"/>
  <c r="A151" i="6"/>
  <c r="A142" i="6"/>
  <c r="A133" i="6"/>
  <c r="A124" i="6"/>
  <c r="A115" i="6"/>
  <c r="A230" i="6"/>
  <c r="A221" i="6"/>
  <c r="A212" i="6"/>
  <c r="A203" i="6"/>
  <c r="A251" i="6"/>
  <c r="A2" i="6"/>
  <c r="A250" i="6"/>
  <c r="A241" i="6"/>
  <c r="A232" i="6"/>
  <c r="A223" i="6"/>
  <c r="A214" i="6"/>
  <c r="A248" i="6"/>
  <c r="A239" i="6"/>
  <c r="A255" i="6"/>
  <c r="A246" i="6"/>
  <c r="A237" i="6"/>
  <c r="A228" i="6"/>
  <c r="A219" i="6"/>
  <c r="A194" i="6"/>
  <c r="A185" i="6"/>
  <c r="A176" i="6"/>
  <c r="A167" i="6"/>
  <c r="A158" i="6"/>
  <c r="A149" i="6"/>
  <c r="A140" i="6"/>
  <c r="A134" i="6"/>
  <c r="A125" i="6"/>
  <c r="A116" i="6"/>
  <c r="A107" i="6"/>
  <c r="A98" i="6"/>
  <c r="A89" i="6"/>
  <c r="A80" i="6"/>
  <c r="A71" i="6"/>
  <c r="A62" i="6"/>
  <c r="A53" i="6"/>
  <c r="A44" i="6"/>
  <c r="A35" i="6"/>
  <c r="A25" i="6"/>
  <c r="A13" i="6"/>
  <c r="A8" i="6"/>
  <c r="A202" i="6"/>
  <c r="A193" i="6"/>
  <c r="A184" i="6"/>
  <c r="A175" i="6"/>
  <c r="A166" i="6"/>
  <c r="A157" i="6"/>
  <c r="A148" i="6"/>
  <c r="A139" i="6"/>
  <c r="A130" i="6"/>
  <c r="A121" i="6"/>
  <c r="A112" i="6"/>
  <c r="A103" i="6"/>
  <c r="A94" i="6"/>
  <c r="A85" i="6"/>
  <c r="A76" i="6"/>
  <c r="A67" i="6"/>
  <c r="A58" i="6"/>
  <c r="A49" i="6"/>
  <c r="A40" i="6"/>
  <c r="A31" i="6"/>
  <c r="A18" i="6"/>
  <c r="A10" i="6"/>
  <c r="A204" i="6"/>
  <c r="A195" i="6"/>
  <c r="A186" i="6"/>
  <c r="A177" i="6"/>
  <c r="A168" i="6"/>
  <c r="A159" i="6"/>
  <c r="A150" i="6"/>
  <c r="A141" i="6"/>
  <c r="A132" i="6"/>
  <c r="A123" i="6"/>
  <c r="A114" i="6"/>
  <c r="A105" i="6"/>
  <c r="A233" i="6"/>
  <c r="A224" i="6"/>
  <c r="A215" i="6"/>
  <c r="A206" i="6"/>
  <c r="A242" i="6"/>
  <c r="A247" i="6"/>
  <c r="A238" i="6"/>
  <c r="A229" i="6"/>
  <c r="A220" i="6"/>
  <c r="A211" i="6"/>
  <c r="A245" i="6"/>
  <c r="A252" i="6"/>
  <c r="A243" i="6"/>
  <c r="A234" i="6"/>
  <c r="A225" i="6"/>
  <c r="A216" i="6"/>
  <c r="A197" i="6"/>
  <c r="A188" i="6"/>
  <c r="A179" i="6"/>
  <c r="A170" i="6"/>
  <c r="A161" i="6"/>
  <c r="A152" i="6"/>
  <c r="A143" i="6"/>
  <c r="A131" i="6"/>
  <c r="A122" i="6"/>
  <c r="A113" i="6"/>
  <c r="A104" i="6"/>
  <c r="A95" i="6"/>
  <c r="A86" i="6"/>
  <c r="A77" i="6"/>
  <c r="A68" i="6"/>
  <c r="A59" i="6"/>
  <c r="A50" i="6"/>
  <c r="A19" i="6"/>
  <c r="A199" i="6"/>
  <c r="A172" i="6"/>
  <c r="A145" i="6"/>
  <c r="A118" i="6"/>
  <c r="A100" i="6"/>
  <c r="A88" i="6"/>
  <c r="A73" i="6"/>
  <c r="A61" i="6"/>
  <c r="A46" i="6"/>
  <c r="A34" i="6"/>
  <c r="A15" i="6"/>
  <c r="A207" i="6"/>
  <c r="A192" i="6"/>
  <c r="A180" i="6"/>
  <c r="A165" i="6"/>
  <c r="A153" i="6"/>
  <c r="A138" i="6"/>
  <c r="A126" i="6"/>
  <c r="A111" i="6"/>
  <c r="A99" i="6"/>
  <c r="A90" i="6"/>
  <c r="A81" i="6"/>
  <c r="A72" i="6"/>
  <c r="A63" i="6"/>
  <c r="A54" i="6"/>
  <c r="A45" i="6"/>
  <c r="A36" i="6"/>
  <c r="A27" i="6"/>
  <c r="A14" i="6"/>
  <c r="A41" i="6"/>
  <c r="A11" i="6"/>
  <c r="A190" i="6"/>
  <c r="A163" i="6"/>
  <c r="A136" i="6"/>
  <c r="A109" i="6"/>
  <c r="A97" i="6"/>
  <c r="A82" i="6"/>
  <c r="A70" i="6"/>
  <c r="A55" i="6"/>
  <c r="A43" i="6"/>
  <c r="A28" i="6"/>
  <c r="A12" i="6"/>
  <c r="A201" i="6"/>
  <c r="A189" i="6"/>
  <c r="A174" i="6"/>
  <c r="A162" i="6"/>
  <c r="A147" i="6"/>
  <c r="A135" i="6"/>
  <c r="A120" i="6"/>
  <c r="A108" i="6"/>
  <c r="A96" i="6"/>
  <c r="A87" i="6"/>
  <c r="A78" i="6"/>
  <c r="A69" i="6"/>
  <c r="A60" i="6"/>
  <c r="A51" i="6"/>
  <c r="A42" i="6"/>
  <c r="A33" i="6"/>
  <c r="A32" i="6"/>
  <c r="A208" i="6"/>
  <c r="A181" i="6"/>
  <c r="A154" i="6"/>
  <c r="A127" i="6"/>
  <c r="A106" i="6"/>
  <c r="A91" i="6"/>
  <c r="A79" i="6"/>
  <c r="A64" i="6"/>
  <c r="A52" i="6"/>
  <c r="A37" i="6"/>
  <c r="A26" i="6"/>
  <c r="A210" i="6"/>
  <c r="A198" i="6"/>
  <c r="A183" i="6"/>
  <c r="A171" i="6"/>
  <c r="A156" i="6"/>
  <c r="A144" i="6"/>
  <c r="A129" i="6"/>
  <c r="A117" i="6"/>
  <c r="A102" i="6"/>
  <c r="A93" i="6"/>
  <c r="A84" i="6"/>
  <c r="A75" i="6"/>
  <c r="A66" i="6"/>
  <c r="A57" i="6"/>
  <c r="A48" i="6"/>
  <c r="A39" i="6"/>
  <c r="A30" i="6"/>
  <c r="A17" i="6"/>
  <c r="A9" i="6"/>
  <c r="A23" i="6"/>
  <c r="Q23" i="6" s="1"/>
  <c r="A24" i="6"/>
  <c r="Q24" i="6" s="1"/>
  <c r="A6" i="6"/>
  <c r="O6" i="6" s="1"/>
  <c r="A22" i="6"/>
  <c r="K22" i="6" s="1"/>
  <c r="L242" i="2"/>
  <c r="L239" i="2"/>
  <c r="F253" i="3" s="1"/>
  <c r="L240" i="2"/>
  <c r="L241" i="2"/>
  <c r="Q7" i="6" l="1"/>
  <c r="M7" i="6"/>
  <c r="K7" i="6"/>
  <c r="F9" i="3"/>
  <c r="F13" i="3"/>
  <c r="F16" i="3"/>
  <c r="F19" i="3"/>
  <c r="F28" i="3"/>
  <c r="F40" i="3"/>
  <c r="F57" i="3"/>
  <c r="F79" i="3"/>
  <c r="F82" i="3"/>
  <c r="F90" i="3"/>
  <c r="F94" i="3"/>
  <c r="F104" i="3"/>
  <c r="F107" i="3"/>
  <c r="F110" i="3"/>
  <c r="F113" i="3"/>
  <c r="F116" i="3"/>
  <c r="F120" i="3"/>
  <c r="F125" i="3"/>
  <c r="F128" i="3"/>
  <c r="F141" i="3"/>
  <c r="F156" i="3"/>
  <c r="F166" i="3"/>
  <c r="F180" i="3"/>
  <c r="F189" i="3"/>
  <c r="F192" i="3"/>
  <c r="F212" i="3"/>
  <c r="F215" i="3"/>
  <c r="F219" i="3"/>
  <c r="F222" i="3"/>
  <c r="F225" i="3"/>
  <c r="F228" i="3"/>
  <c r="F231" i="3"/>
  <c r="F239" i="3"/>
  <c r="F242" i="3"/>
  <c r="F24" i="3"/>
  <c r="F78" i="3"/>
  <c r="F86" i="3"/>
  <c r="F102" i="3"/>
  <c r="F109" i="3"/>
  <c r="F119" i="3"/>
  <c r="F124" i="3"/>
  <c r="F138" i="3"/>
  <c r="F155" i="3"/>
  <c r="F165" i="3"/>
  <c r="F174" i="3"/>
  <c r="F188" i="3"/>
  <c r="F191" i="3"/>
  <c r="F210" i="3"/>
  <c r="F214" i="3"/>
  <c r="F218" i="3"/>
  <c r="F221" i="3"/>
  <c r="F224" i="3"/>
  <c r="F227" i="3"/>
  <c r="F230" i="3"/>
  <c r="F236" i="3"/>
  <c r="F241" i="3"/>
  <c r="F10" i="3"/>
  <c r="F14" i="3"/>
  <c r="F17" i="3"/>
  <c r="F22" i="3"/>
  <c r="F32" i="3"/>
  <c r="F41" i="3"/>
  <c r="F58" i="3"/>
  <c r="F80" i="3"/>
  <c r="F83" i="3"/>
  <c r="F91" i="3"/>
  <c r="F98" i="3"/>
  <c r="F105" i="3"/>
  <c r="F108" i="3"/>
  <c r="F111" i="3"/>
  <c r="F114" i="3"/>
  <c r="F117" i="3"/>
  <c r="F123" i="3"/>
  <c r="F126" i="3"/>
  <c r="F132" i="3"/>
  <c r="F153" i="3"/>
  <c r="F164" i="3"/>
  <c r="F167" i="3"/>
  <c r="F187" i="3"/>
  <c r="F190" i="3"/>
  <c r="F198" i="3"/>
  <c r="F213" i="3"/>
  <c r="F217" i="3"/>
  <c r="F220" i="3"/>
  <c r="F223" i="3"/>
  <c r="F226" i="3"/>
  <c r="F229" i="3"/>
  <c r="F232" i="3"/>
  <c r="F240" i="3"/>
  <c r="F252" i="3"/>
  <c r="F3" i="3"/>
  <c r="F12" i="3"/>
  <c r="F15" i="3"/>
  <c r="F18" i="3"/>
  <c r="F36" i="3"/>
  <c r="F56" i="3"/>
  <c r="F81" i="3"/>
  <c r="F93" i="3"/>
  <c r="F106" i="3"/>
  <c r="F112" i="3"/>
  <c r="F115" i="3"/>
  <c r="F127" i="3"/>
  <c r="M20" i="6"/>
  <c r="Q21" i="6"/>
  <c r="O21" i="6"/>
  <c r="O5" i="6"/>
  <c r="F234" i="3"/>
  <c r="F2" i="3"/>
  <c r="M23" i="6"/>
  <c r="Q4" i="6"/>
  <c r="K4" i="6"/>
  <c r="K6" i="6"/>
  <c r="O24" i="6"/>
  <c r="F251" i="3"/>
  <c r="A3" i="8"/>
  <c r="C3" i="8" s="1" a="1"/>
  <c r="C3" i="8" s="1"/>
  <c r="B3" i="8" s="1"/>
  <c r="C4" i="8" a="1"/>
  <c r="C4" i="8" s="1"/>
  <c r="B4" i="8" s="1"/>
  <c r="C12" i="8" a="1"/>
  <c r="C12" i="8" s="1"/>
  <c r="B12" i="8" s="1"/>
  <c r="C20" i="8" a="1"/>
  <c r="C20" i="8" s="1"/>
  <c r="B20" i="8" s="1"/>
  <c r="C28" i="8" a="1"/>
  <c r="C28" i="8" s="1"/>
  <c r="B28" i="8" s="1"/>
  <c r="C36" i="8" a="1"/>
  <c r="C36" i="8" s="1"/>
  <c r="B36" i="8" s="1"/>
  <c r="C44" i="8" a="1"/>
  <c r="C44" i="8" s="1"/>
  <c r="B44" i="8" s="1"/>
  <c r="C52" i="8" a="1"/>
  <c r="C52" i="8" s="1"/>
  <c r="B52" i="8" s="1"/>
  <c r="C60" i="8" a="1"/>
  <c r="C60" i="8" s="1"/>
  <c r="B60" i="8" s="1"/>
  <c r="C68" i="8" a="1"/>
  <c r="C68" i="8" s="1"/>
  <c r="B68" i="8" s="1"/>
  <c r="C76" i="8" a="1"/>
  <c r="C76" i="8" s="1"/>
  <c r="B76" i="8" s="1"/>
  <c r="C84" i="8" a="1"/>
  <c r="C84" i="8" s="1"/>
  <c r="B84" i="8" s="1"/>
  <c r="C92" i="8" a="1"/>
  <c r="C92" i="8" s="1"/>
  <c r="B92" i="8" s="1"/>
  <c r="C53" i="8" a="1"/>
  <c r="C53" i="8" s="1"/>
  <c r="B53" i="8" s="1"/>
  <c r="C69" i="8" a="1"/>
  <c r="C69" i="8" s="1"/>
  <c r="B69" i="8" s="1"/>
  <c r="C101" i="8" a="1"/>
  <c r="C101" i="8" s="1"/>
  <c r="B101" i="8" s="1"/>
  <c r="C5" i="8" a="1"/>
  <c r="C5" i="8" s="1"/>
  <c r="B5" i="8" s="1"/>
  <c r="C6" i="8" a="1"/>
  <c r="C6" i="8" s="1"/>
  <c r="B6" i="8" s="1"/>
  <c r="C14" i="8" a="1"/>
  <c r="C14" i="8" s="1"/>
  <c r="B14" i="8" s="1"/>
  <c r="C22" i="8" a="1"/>
  <c r="C22" i="8" s="1"/>
  <c r="B22" i="8" s="1"/>
  <c r="C30" i="8" a="1"/>
  <c r="C30" i="8" s="1"/>
  <c r="B30" i="8" s="1"/>
  <c r="C38" i="8" a="1"/>
  <c r="C38" i="8" s="1"/>
  <c r="B38" i="8" s="1"/>
  <c r="C46" i="8" a="1"/>
  <c r="C46" i="8" s="1"/>
  <c r="B46" i="8" s="1"/>
  <c r="C54" i="8" a="1"/>
  <c r="C54" i="8" s="1"/>
  <c r="B54" i="8" s="1"/>
  <c r="C62" i="8" a="1"/>
  <c r="C62" i="8" s="1"/>
  <c r="B62" i="8" s="1"/>
  <c r="C70" i="8" a="1"/>
  <c r="C70" i="8" s="1"/>
  <c r="B70" i="8" s="1"/>
  <c r="C78" i="8" a="1"/>
  <c r="C78" i="8" s="1"/>
  <c r="B78" i="8" s="1"/>
  <c r="C86" i="8" a="1"/>
  <c r="C86" i="8" s="1"/>
  <c r="B86" i="8" s="1"/>
  <c r="C94" i="8" a="1"/>
  <c r="C94" i="8" s="1"/>
  <c r="B94" i="8" s="1"/>
  <c r="C102" i="8" a="1"/>
  <c r="C102" i="8" s="1"/>
  <c r="B102" i="8" s="1"/>
  <c r="C61" i="8" a="1"/>
  <c r="C61" i="8" s="1"/>
  <c r="B61" i="8" s="1"/>
  <c r="C93" i="8" a="1"/>
  <c r="C93" i="8" s="1"/>
  <c r="B93" i="8" s="1"/>
  <c r="C7" i="8" a="1"/>
  <c r="C7" i="8" s="1"/>
  <c r="B7" i="8" s="1"/>
  <c r="C15" i="8" a="1"/>
  <c r="C15" i="8" s="1"/>
  <c r="B15" i="8" s="1"/>
  <c r="C23" i="8" a="1"/>
  <c r="C23" i="8" s="1"/>
  <c r="B23" i="8" s="1"/>
  <c r="C31" i="8" a="1"/>
  <c r="C31" i="8" s="1"/>
  <c r="B31" i="8" s="1"/>
  <c r="C39" i="8" a="1"/>
  <c r="C39" i="8" s="1"/>
  <c r="B39" i="8" s="1"/>
  <c r="C47" i="8" a="1"/>
  <c r="C47" i="8" s="1"/>
  <c r="B47" i="8" s="1"/>
  <c r="C55" i="8" a="1"/>
  <c r="C55" i="8" s="1"/>
  <c r="B55" i="8" s="1"/>
  <c r="C63" i="8" a="1"/>
  <c r="C63" i="8" s="1"/>
  <c r="B63" i="8" s="1"/>
  <c r="C71" i="8" a="1"/>
  <c r="C71" i="8" s="1"/>
  <c r="B71" i="8" s="1"/>
  <c r="C79" i="8" a="1"/>
  <c r="C79" i="8" s="1"/>
  <c r="B79" i="8" s="1"/>
  <c r="C87" i="8" a="1"/>
  <c r="C87" i="8" s="1"/>
  <c r="B87" i="8" s="1"/>
  <c r="C95" i="8" a="1"/>
  <c r="C95" i="8" s="1"/>
  <c r="B95" i="8" s="1"/>
  <c r="C103" i="8" a="1"/>
  <c r="C103" i="8" s="1"/>
  <c r="B103" i="8" s="1"/>
  <c r="C29" i="8" a="1"/>
  <c r="C29" i="8" s="1"/>
  <c r="B29" i="8" s="1"/>
  <c r="C8" i="8" a="1"/>
  <c r="C8" i="8" s="1"/>
  <c r="B8" i="8" s="1"/>
  <c r="C16" i="8" a="1"/>
  <c r="C16" i="8" s="1"/>
  <c r="B16" i="8" s="1"/>
  <c r="C24" i="8" a="1"/>
  <c r="C24" i="8" s="1"/>
  <c r="B24" i="8" s="1"/>
  <c r="C32" i="8" a="1"/>
  <c r="C32" i="8" s="1"/>
  <c r="B32" i="8" s="1"/>
  <c r="C40" i="8" a="1"/>
  <c r="C40" i="8" s="1"/>
  <c r="B40" i="8" s="1"/>
  <c r="C48" i="8" a="1"/>
  <c r="C48" i="8" s="1"/>
  <c r="B48" i="8" s="1"/>
  <c r="C56" i="8" a="1"/>
  <c r="C56" i="8" s="1"/>
  <c r="B56" i="8" s="1"/>
  <c r="C64" i="8" a="1"/>
  <c r="C64" i="8" s="1"/>
  <c r="B64" i="8" s="1"/>
  <c r="C72" i="8" a="1"/>
  <c r="C72" i="8" s="1"/>
  <c r="B72" i="8" s="1"/>
  <c r="C80" i="8" a="1"/>
  <c r="C80" i="8" s="1"/>
  <c r="B80" i="8" s="1"/>
  <c r="C88" i="8" a="1"/>
  <c r="C88" i="8" s="1"/>
  <c r="B88" i="8" s="1"/>
  <c r="C96" i="8" a="1"/>
  <c r="C96" i="8" s="1"/>
  <c r="B96" i="8" s="1"/>
  <c r="C104" i="8" a="1"/>
  <c r="C104" i="8" s="1"/>
  <c r="B104" i="8" s="1"/>
  <c r="C108" i="8" a="1"/>
  <c r="C108" i="8" s="1"/>
  <c r="B108" i="8" s="1"/>
  <c r="C45" i="8" a="1"/>
  <c r="C45" i="8" s="1"/>
  <c r="B45" i="8" s="1"/>
  <c r="C77" i="8" a="1"/>
  <c r="C77" i="8" s="1"/>
  <c r="B77" i="8" s="1"/>
  <c r="C9" i="8" a="1"/>
  <c r="C9" i="8" s="1"/>
  <c r="B9" i="8" s="1"/>
  <c r="C17" i="8" a="1"/>
  <c r="C17" i="8" s="1"/>
  <c r="B17" i="8" s="1"/>
  <c r="C25" i="8" a="1"/>
  <c r="C25" i="8" s="1"/>
  <c r="B25" i="8" s="1"/>
  <c r="C33" i="8" a="1"/>
  <c r="C33" i="8" s="1"/>
  <c r="B33" i="8" s="1"/>
  <c r="C41" i="8" a="1"/>
  <c r="C41" i="8" s="1"/>
  <c r="B41" i="8" s="1"/>
  <c r="C49" i="8" a="1"/>
  <c r="C49" i="8" s="1"/>
  <c r="B49" i="8" s="1"/>
  <c r="C57" i="8" a="1"/>
  <c r="C57" i="8" s="1"/>
  <c r="B57" i="8" s="1"/>
  <c r="C65" i="8" a="1"/>
  <c r="C65" i="8" s="1"/>
  <c r="B65" i="8" s="1"/>
  <c r="C73" i="8" a="1"/>
  <c r="C73" i="8" s="1"/>
  <c r="B73" i="8" s="1"/>
  <c r="C81" i="8" a="1"/>
  <c r="C81" i="8" s="1"/>
  <c r="B81" i="8" s="1"/>
  <c r="C89" i="8" a="1"/>
  <c r="C89" i="8" s="1"/>
  <c r="B89" i="8" s="1"/>
  <c r="C97" i="8" a="1"/>
  <c r="C97" i="8" s="1"/>
  <c r="B97" i="8" s="1"/>
  <c r="C105" i="8" a="1"/>
  <c r="C105" i="8" s="1"/>
  <c r="B105" i="8" s="1"/>
  <c r="C100" i="8" a="1"/>
  <c r="C100" i="8" s="1"/>
  <c r="B100" i="8" s="1"/>
  <c r="C37" i="8" a="1"/>
  <c r="C37" i="8" s="1"/>
  <c r="B37" i="8" s="1"/>
  <c r="C85" i="8" a="1"/>
  <c r="C85" i="8" s="1"/>
  <c r="B85" i="8" s="1"/>
  <c r="C10" i="8" a="1"/>
  <c r="C10" i="8" s="1"/>
  <c r="B10" i="8" s="1"/>
  <c r="C18" i="8" a="1"/>
  <c r="C18" i="8" s="1"/>
  <c r="B18" i="8" s="1"/>
  <c r="C26" i="8" a="1"/>
  <c r="C26" i="8" s="1"/>
  <c r="B26" i="8" s="1"/>
  <c r="C34" i="8" a="1"/>
  <c r="C34" i="8" s="1"/>
  <c r="B34" i="8" s="1"/>
  <c r="C42" i="8" a="1"/>
  <c r="C42" i="8" s="1"/>
  <c r="B42" i="8" s="1"/>
  <c r="C50" i="8" a="1"/>
  <c r="C50" i="8" s="1"/>
  <c r="B50" i="8" s="1"/>
  <c r="C58" i="8" a="1"/>
  <c r="C58" i="8" s="1"/>
  <c r="B58" i="8" s="1"/>
  <c r="C66" i="8" a="1"/>
  <c r="C66" i="8" s="1"/>
  <c r="B66" i="8" s="1"/>
  <c r="C74" i="8" a="1"/>
  <c r="C74" i="8" s="1"/>
  <c r="B74" i="8" s="1"/>
  <c r="C82" i="8" a="1"/>
  <c r="C82" i="8" s="1"/>
  <c r="B82" i="8" s="1"/>
  <c r="C90" i="8" a="1"/>
  <c r="C90" i="8" s="1"/>
  <c r="B90" i="8" s="1"/>
  <c r="C98" i="8" a="1"/>
  <c r="C98" i="8" s="1"/>
  <c r="B98" i="8" s="1"/>
  <c r="C106" i="8" a="1"/>
  <c r="C106" i="8" s="1"/>
  <c r="B106" i="8" s="1"/>
  <c r="C21" i="8" a="1"/>
  <c r="C21" i="8" s="1"/>
  <c r="B21" i="8" s="1"/>
  <c r="C11" i="8" a="1"/>
  <c r="C11" i="8" s="1"/>
  <c r="B11" i="8" s="1"/>
  <c r="C19" i="8" a="1"/>
  <c r="C19" i="8" s="1"/>
  <c r="B19" i="8" s="1"/>
  <c r="C27" i="8" a="1"/>
  <c r="C27" i="8" s="1"/>
  <c r="B27" i="8" s="1"/>
  <c r="C35" i="8" a="1"/>
  <c r="C35" i="8" s="1"/>
  <c r="B35" i="8" s="1"/>
  <c r="C43" i="8" a="1"/>
  <c r="C43" i="8" s="1"/>
  <c r="B43" i="8" s="1"/>
  <c r="C51" i="8" a="1"/>
  <c r="C51" i="8" s="1"/>
  <c r="B51" i="8" s="1"/>
  <c r="C59" i="8" a="1"/>
  <c r="C59" i="8" s="1"/>
  <c r="B59" i="8" s="1"/>
  <c r="C67" i="8" a="1"/>
  <c r="C67" i="8" s="1"/>
  <c r="B67" i="8" s="1"/>
  <c r="C75" i="8" a="1"/>
  <c r="C75" i="8" s="1"/>
  <c r="B75" i="8" s="1"/>
  <c r="C83" i="8" a="1"/>
  <c r="C83" i="8" s="1"/>
  <c r="B83" i="8" s="1"/>
  <c r="C91" i="8" a="1"/>
  <c r="C91" i="8" s="1"/>
  <c r="B91" i="8" s="1"/>
  <c r="C99" i="8" a="1"/>
  <c r="C99" i="8" s="1"/>
  <c r="B99" i="8" s="1"/>
  <c r="C107" i="8" a="1"/>
  <c r="C107" i="8" s="1"/>
  <c r="B107" i="8" s="1"/>
  <c r="C13" i="8" a="1"/>
  <c r="C13" i="8" s="1"/>
  <c r="B13" i="8" s="1"/>
  <c r="O23" i="6"/>
  <c r="O20" i="6"/>
  <c r="K23" i="6"/>
  <c r="K20" i="6"/>
  <c r="C30" i="7"/>
  <c r="I3" i="4"/>
  <c r="Q5" i="6"/>
  <c r="M5" i="6"/>
  <c r="Q3" i="6"/>
  <c r="O22" i="6"/>
  <c r="M22" i="6"/>
  <c r="O4" i="6"/>
  <c r="Q22" i="6"/>
  <c r="M24" i="6"/>
  <c r="K24" i="6"/>
  <c r="M39" i="6"/>
  <c r="O39" i="6"/>
  <c r="K39" i="6"/>
  <c r="Q39" i="6"/>
  <c r="M66" i="6"/>
  <c r="O66" i="6"/>
  <c r="K66" i="6"/>
  <c r="Q66" i="6"/>
  <c r="M129" i="6"/>
  <c r="O129" i="6"/>
  <c r="K129" i="6"/>
  <c r="Q129" i="6"/>
  <c r="M210" i="6"/>
  <c r="O210" i="6"/>
  <c r="K210" i="6"/>
  <c r="Q210" i="6"/>
  <c r="M91" i="6"/>
  <c r="K91" i="6"/>
  <c r="O91" i="6"/>
  <c r="Q91" i="6"/>
  <c r="Q32" i="6"/>
  <c r="O32" i="6"/>
  <c r="K32" i="6"/>
  <c r="M32" i="6"/>
  <c r="M78" i="6"/>
  <c r="Q78" i="6"/>
  <c r="K78" i="6"/>
  <c r="O78" i="6"/>
  <c r="M108" i="6"/>
  <c r="Q108" i="6"/>
  <c r="K108" i="6"/>
  <c r="O108" i="6"/>
  <c r="M189" i="6"/>
  <c r="Q189" i="6"/>
  <c r="K189" i="6"/>
  <c r="O189" i="6"/>
  <c r="M109" i="6"/>
  <c r="K109" i="6"/>
  <c r="O109" i="6"/>
  <c r="Q109" i="6"/>
  <c r="M190" i="6"/>
  <c r="K190" i="6"/>
  <c r="O190" i="6"/>
  <c r="Q190" i="6"/>
  <c r="M45" i="6"/>
  <c r="O45" i="6"/>
  <c r="K45" i="6"/>
  <c r="Q45" i="6"/>
  <c r="M99" i="6"/>
  <c r="O99" i="6"/>
  <c r="K99" i="6"/>
  <c r="Q99" i="6"/>
  <c r="M180" i="6"/>
  <c r="Q180" i="6"/>
  <c r="K180" i="6"/>
  <c r="O180" i="6"/>
  <c r="M61" i="6"/>
  <c r="Q61" i="6"/>
  <c r="O61" i="6"/>
  <c r="K61" i="6"/>
  <c r="M172" i="6"/>
  <c r="K172" i="6"/>
  <c r="O172" i="6"/>
  <c r="Q172" i="6"/>
  <c r="Q77" i="6"/>
  <c r="K77" i="6"/>
  <c r="M77" i="6"/>
  <c r="O77" i="6"/>
  <c r="O131" i="6"/>
  <c r="K131" i="6"/>
  <c r="M131" i="6"/>
  <c r="Q131" i="6"/>
  <c r="O188" i="6"/>
  <c r="Q188" i="6"/>
  <c r="M188" i="6"/>
  <c r="K188" i="6"/>
  <c r="K252" i="6"/>
  <c r="O252" i="6"/>
  <c r="Q252" i="6"/>
  <c r="M252" i="6"/>
  <c r="M247" i="6"/>
  <c r="Q247" i="6"/>
  <c r="O247" i="6"/>
  <c r="K247" i="6"/>
  <c r="M105" i="6"/>
  <c r="O105" i="6"/>
  <c r="K105" i="6"/>
  <c r="Q105" i="6"/>
  <c r="M159" i="6"/>
  <c r="O159" i="6"/>
  <c r="K159" i="6"/>
  <c r="Q159" i="6"/>
  <c r="M10" i="6"/>
  <c r="K10" i="6"/>
  <c r="O10" i="6"/>
  <c r="Q10" i="6"/>
  <c r="M67" i="6"/>
  <c r="Q67" i="6"/>
  <c r="K67" i="6"/>
  <c r="O67" i="6"/>
  <c r="M94" i="6"/>
  <c r="Q94" i="6"/>
  <c r="O94" i="6"/>
  <c r="K94" i="6"/>
  <c r="M148" i="6"/>
  <c r="Q148" i="6"/>
  <c r="O148" i="6"/>
  <c r="K148" i="6"/>
  <c r="M202" i="6"/>
  <c r="Q202" i="6"/>
  <c r="O202" i="6"/>
  <c r="K202" i="6"/>
  <c r="O53" i="6"/>
  <c r="M53" i="6"/>
  <c r="K53" i="6"/>
  <c r="Q53" i="6"/>
  <c r="O107" i="6"/>
  <c r="M107" i="6"/>
  <c r="K107" i="6"/>
  <c r="Q107" i="6"/>
  <c r="O158" i="6"/>
  <c r="K158" i="6"/>
  <c r="M158" i="6"/>
  <c r="Q158" i="6"/>
  <c r="M228" i="6"/>
  <c r="O228" i="6"/>
  <c r="K228" i="6"/>
  <c r="Q228" i="6"/>
  <c r="M214" i="6"/>
  <c r="O214" i="6"/>
  <c r="K214" i="6"/>
  <c r="Q214" i="6"/>
  <c r="K251" i="6"/>
  <c r="O251" i="6"/>
  <c r="Q251" i="6"/>
  <c r="M251" i="6"/>
  <c r="K221" i="6"/>
  <c r="O221" i="6"/>
  <c r="M221" i="6"/>
  <c r="Q221" i="6"/>
  <c r="M151" i="6"/>
  <c r="Q151" i="6"/>
  <c r="K151" i="6"/>
  <c r="O151" i="6"/>
  <c r="M205" i="6"/>
  <c r="Q205" i="6"/>
  <c r="K205" i="6"/>
  <c r="O205" i="6"/>
  <c r="O65" i="6"/>
  <c r="K65" i="6"/>
  <c r="Q65" i="6"/>
  <c r="M65" i="6"/>
  <c r="O92" i="6"/>
  <c r="K92" i="6"/>
  <c r="Q92" i="6"/>
  <c r="M92" i="6"/>
  <c r="O146" i="6"/>
  <c r="K146" i="6"/>
  <c r="Q146" i="6"/>
  <c r="M146" i="6"/>
  <c r="M240" i="6"/>
  <c r="O240" i="6"/>
  <c r="K240" i="6"/>
  <c r="Q240" i="6"/>
  <c r="O3" i="6"/>
  <c r="Q6" i="6"/>
  <c r="M75" i="6"/>
  <c r="Q75" i="6"/>
  <c r="K75" i="6"/>
  <c r="O75" i="6"/>
  <c r="M144" i="6"/>
  <c r="Q144" i="6"/>
  <c r="K144" i="6"/>
  <c r="O144" i="6"/>
  <c r="M26" i="6"/>
  <c r="Q26" i="6"/>
  <c r="K26" i="6"/>
  <c r="O26" i="6"/>
  <c r="M64" i="6"/>
  <c r="K64" i="6"/>
  <c r="Q64" i="6"/>
  <c r="O64" i="6"/>
  <c r="M181" i="6"/>
  <c r="K181" i="6"/>
  <c r="Q181" i="6"/>
  <c r="O181" i="6"/>
  <c r="M60" i="6"/>
  <c r="O60" i="6"/>
  <c r="K60" i="6"/>
  <c r="Q60" i="6"/>
  <c r="M120" i="6"/>
  <c r="O120" i="6"/>
  <c r="K120" i="6"/>
  <c r="Q120" i="6"/>
  <c r="M201" i="6"/>
  <c r="O201" i="6"/>
  <c r="K201" i="6"/>
  <c r="Q201" i="6"/>
  <c r="M82" i="6"/>
  <c r="K82" i="6"/>
  <c r="O82" i="6"/>
  <c r="Q82" i="6"/>
  <c r="K11" i="6"/>
  <c r="Q11" i="6"/>
  <c r="O11" i="6"/>
  <c r="M11" i="6"/>
  <c r="M54" i="6"/>
  <c r="O54" i="6"/>
  <c r="K54" i="6"/>
  <c r="Q54" i="6"/>
  <c r="M111" i="6"/>
  <c r="Q111" i="6"/>
  <c r="K111" i="6"/>
  <c r="O111" i="6"/>
  <c r="M153" i="6"/>
  <c r="Q153" i="6"/>
  <c r="K153" i="6"/>
  <c r="O153" i="6"/>
  <c r="M34" i="6"/>
  <c r="Q34" i="6"/>
  <c r="K34" i="6"/>
  <c r="O34" i="6"/>
  <c r="M118" i="6"/>
  <c r="K118" i="6"/>
  <c r="O118" i="6"/>
  <c r="Q118" i="6"/>
  <c r="M199" i="6"/>
  <c r="K199" i="6"/>
  <c r="O199" i="6"/>
  <c r="Q199" i="6"/>
  <c r="Q86" i="6"/>
  <c r="K86" i="6"/>
  <c r="M86" i="6"/>
  <c r="O86" i="6"/>
  <c r="O113" i="6"/>
  <c r="K113" i="6"/>
  <c r="M113" i="6"/>
  <c r="Q113" i="6"/>
  <c r="Q170" i="6"/>
  <c r="O170" i="6"/>
  <c r="M170" i="6"/>
  <c r="K170" i="6"/>
  <c r="Q197" i="6"/>
  <c r="O197" i="6"/>
  <c r="M197" i="6"/>
  <c r="K197" i="6"/>
  <c r="M234" i="6"/>
  <c r="Q234" i="6"/>
  <c r="K234" i="6"/>
  <c r="O234" i="6"/>
  <c r="K245" i="6"/>
  <c r="Q245" i="6"/>
  <c r="O245" i="6"/>
  <c r="M245" i="6"/>
  <c r="M229" i="6"/>
  <c r="Q229" i="6"/>
  <c r="O229" i="6"/>
  <c r="K229" i="6"/>
  <c r="O242" i="6"/>
  <c r="M242" i="6"/>
  <c r="Q242" i="6"/>
  <c r="K242" i="6"/>
  <c r="K224" i="6"/>
  <c r="Q224" i="6"/>
  <c r="M224" i="6"/>
  <c r="O224" i="6"/>
  <c r="M114" i="6"/>
  <c r="O114" i="6"/>
  <c r="K114" i="6"/>
  <c r="Q114" i="6"/>
  <c r="M141" i="6"/>
  <c r="O141" i="6"/>
  <c r="K141" i="6"/>
  <c r="Q141" i="6"/>
  <c r="M168" i="6"/>
  <c r="O168" i="6"/>
  <c r="K168" i="6"/>
  <c r="Q168" i="6"/>
  <c r="M195" i="6"/>
  <c r="O195" i="6"/>
  <c r="K195" i="6"/>
  <c r="Q195" i="6"/>
  <c r="M49" i="6"/>
  <c r="O49" i="6"/>
  <c r="K49" i="6"/>
  <c r="Q49" i="6"/>
  <c r="M76" i="6"/>
  <c r="O76" i="6"/>
  <c r="Q76" i="6"/>
  <c r="K76" i="6"/>
  <c r="M103" i="6"/>
  <c r="Q103" i="6"/>
  <c r="O103" i="6"/>
  <c r="K103" i="6"/>
  <c r="M130" i="6"/>
  <c r="Q130" i="6"/>
  <c r="O130" i="6"/>
  <c r="K130" i="6"/>
  <c r="M157" i="6"/>
  <c r="Q157" i="6"/>
  <c r="O157" i="6"/>
  <c r="K157" i="6"/>
  <c r="M184" i="6"/>
  <c r="Q184" i="6"/>
  <c r="O184" i="6"/>
  <c r="K184" i="6"/>
  <c r="K8" i="6"/>
  <c r="O8" i="6"/>
  <c r="Q8" i="6"/>
  <c r="M8" i="6"/>
  <c r="O35" i="6"/>
  <c r="M35" i="6"/>
  <c r="K35" i="6"/>
  <c r="Q35" i="6"/>
  <c r="Q62" i="6"/>
  <c r="M62" i="6"/>
  <c r="K62" i="6"/>
  <c r="O62" i="6"/>
  <c r="Q89" i="6"/>
  <c r="M89" i="6"/>
  <c r="K89" i="6"/>
  <c r="O89" i="6"/>
  <c r="O116" i="6"/>
  <c r="M116" i="6"/>
  <c r="K116" i="6"/>
  <c r="Q116" i="6"/>
  <c r="O140" i="6"/>
  <c r="K140" i="6"/>
  <c r="M140" i="6"/>
  <c r="Q140" i="6"/>
  <c r="O167" i="6"/>
  <c r="K167" i="6"/>
  <c r="M167" i="6"/>
  <c r="Q167" i="6"/>
  <c r="O194" i="6"/>
  <c r="K194" i="6"/>
  <c r="M194" i="6"/>
  <c r="Q194" i="6"/>
  <c r="M237" i="6"/>
  <c r="Q237" i="6"/>
  <c r="K237" i="6"/>
  <c r="O237" i="6"/>
  <c r="O239" i="6"/>
  <c r="Q239" i="6"/>
  <c r="M239" i="6"/>
  <c r="K239" i="6"/>
  <c r="M223" i="6"/>
  <c r="O223" i="6"/>
  <c r="K223" i="6"/>
  <c r="Q223" i="6"/>
  <c r="M250" i="6"/>
  <c r="O250" i="6"/>
  <c r="K250" i="6"/>
  <c r="Q250" i="6"/>
  <c r="O203" i="6"/>
  <c r="K203" i="6"/>
  <c r="M203" i="6"/>
  <c r="Q203" i="6"/>
  <c r="K230" i="6"/>
  <c r="O230" i="6"/>
  <c r="M230" i="6"/>
  <c r="Q230" i="6"/>
  <c r="M133" i="6"/>
  <c r="Q133" i="6"/>
  <c r="K133" i="6"/>
  <c r="O133" i="6"/>
  <c r="M160" i="6"/>
  <c r="Q160" i="6"/>
  <c r="K160" i="6"/>
  <c r="O160" i="6"/>
  <c r="M187" i="6"/>
  <c r="O187" i="6"/>
  <c r="K187" i="6"/>
  <c r="Q187" i="6"/>
  <c r="Q16" i="6"/>
  <c r="O16" i="6"/>
  <c r="K16" i="6"/>
  <c r="M16" i="6"/>
  <c r="O47" i="6"/>
  <c r="K47" i="6"/>
  <c r="Q47" i="6"/>
  <c r="M47" i="6"/>
  <c r="O74" i="6"/>
  <c r="K74" i="6"/>
  <c r="Q74" i="6"/>
  <c r="M74" i="6"/>
  <c r="O101" i="6"/>
  <c r="K101" i="6"/>
  <c r="Q101" i="6"/>
  <c r="M101" i="6"/>
  <c r="O128" i="6"/>
  <c r="K128" i="6"/>
  <c r="Q128" i="6"/>
  <c r="M128" i="6"/>
  <c r="O155" i="6"/>
  <c r="K155" i="6"/>
  <c r="Q155" i="6"/>
  <c r="M155" i="6"/>
  <c r="O182" i="6"/>
  <c r="K182" i="6"/>
  <c r="Q182" i="6"/>
  <c r="M182" i="6"/>
  <c r="M222" i="6"/>
  <c r="O222" i="6"/>
  <c r="K222" i="6"/>
  <c r="Q222" i="6"/>
  <c r="K249" i="6"/>
  <c r="O249" i="6"/>
  <c r="Q249" i="6"/>
  <c r="M249" i="6"/>
  <c r="M226" i="6"/>
  <c r="K226" i="6"/>
  <c r="O226" i="6"/>
  <c r="Q226" i="6"/>
  <c r="M253" i="6"/>
  <c r="K253" i="6"/>
  <c r="O253" i="6"/>
  <c r="Q253" i="6"/>
  <c r="K218" i="6"/>
  <c r="O218" i="6"/>
  <c r="Q218" i="6"/>
  <c r="M218" i="6"/>
  <c r="M6" i="6"/>
  <c r="K3" i="6"/>
  <c r="K21" i="6"/>
  <c r="M30" i="6"/>
  <c r="O30" i="6"/>
  <c r="K30" i="6"/>
  <c r="Q30" i="6"/>
  <c r="M57" i="6"/>
  <c r="O57" i="6"/>
  <c r="K57" i="6"/>
  <c r="Q57" i="6"/>
  <c r="M84" i="6"/>
  <c r="Q84" i="6"/>
  <c r="K84" i="6"/>
  <c r="O84" i="6"/>
  <c r="M117" i="6"/>
  <c r="Q117" i="6"/>
  <c r="K117" i="6"/>
  <c r="O117" i="6"/>
  <c r="M156" i="6"/>
  <c r="O156" i="6"/>
  <c r="K156" i="6"/>
  <c r="Q156" i="6"/>
  <c r="M198" i="6"/>
  <c r="Q198" i="6"/>
  <c r="K198" i="6"/>
  <c r="O198" i="6"/>
  <c r="M37" i="6"/>
  <c r="K37" i="6"/>
  <c r="O37" i="6"/>
  <c r="Q37" i="6"/>
  <c r="M79" i="6"/>
  <c r="Q79" i="6"/>
  <c r="K79" i="6"/>
  <c r="O79" i="6"/>
  <c r="M127" i="6"/>
  <c r="K127" i="6"/>
  <c r="O127" i="6"/>
  <c r="Q127" i="6"/>
  <c r="M208" i="6"/>
  <c r="K208" i="6"/>
  <c r="O208" i="6"/>
  <c r="Q208" i="6"/>
  <c r="M42" i="6"/>
  <c r="O42" i="6"/>
  <c r="K42" i="6"/>
  <c r="Q42" i="6"/>
  <c r="M69" i="6"/>
  <c r="Q69" i="6"/>
  <c r="K69" i="6"/>
  <c r="O69" i="6"/>
  <c r="M96" i="6"/>
  <c r="Q96" i="6"/>
  <c r="K96" i="6"/>
  <c r="O96" i="6"/>
  <c r="M135" i="6"/>
  <c r="Q135" i="6"/>
  <c r="K135" i="6"/>
  <c r="O135" i="6"/>
  <c r="M174" i="6"/>
  <c r="O174" i="6"/>
  <c r="K174" i="6"/>
  <c r="Q174" i="6"/>
  <c r="M12" i="6"/>
  <c r="O12" i="6"/>
  <c r="Q12" i="6"/>
  <c r="K12" i="6"/>
  <c r="M55" i="6"/>
  <c r="K55" i="6"/>
  <c r="Q55" i="6"/>
  <c r="O55" i="6"/>
  <c r="M97" i="6"/>
  <c r="Q97" i="6"/>
  <c r="K97" i="6"/>
  <c r="O97" i="6"/>
  <c r="M163" i="6"/>
  <c r="K163" i="6"/>
  <c r="O163" i="6"/>
  <c r="Q163" i="6"/>
  <c r="Q41" i="6"/>
  <c r="K41" i="6"/>
  <c r="O41" i="6"/>
  <c r="M41" i="6"/>
  <c r="M36" i="6"/>
  <c r="Q36" i="6"/>
  <c r="K36" i="6"/>
  <c r="O36" i="6"/>
  <c r="M63" i="6"/>
  <c r="Q63" i="6"/>
  <c r="K63" i="6"/>
  <c r="O63" i="6"/>
  <c r="M90" i="6"/>
  <c r="Q90" i="6"/>
  <c r="K90" i="6"/>
  <c r="O90" i="6"/>
  <c r="M126" i="6"/>
  <c r="Q126" i="6"/>
  <c r="K126" i="6"/>
  <c r="O126" i="6"/>
  <c r="M165" i="6"/>
  <c r="O165" i="6"/>
  <c r="K165" i="6"/>
  <c r="Q165" i="6"/>
  <c r="M207" i="6"/>
  <c r="Q207" i="6"/>
  <c r="K207" i="6"/>
  <c r="O207" i="6"/>
  <c r="M46" i="6"/>
  <c r="K46" i="6"/>
  <c r="Q46" i="6"/>
  <c r="O46" i="6"/>
  <c r="M88" i="6"/>
  <c r="Q88" i="6"/>
  <c r="K88" i="6"/>
  <c r="O88" i="6"/>
  <c r="M145" i="6"/>
  <c r="K145" i="6"/>
  <c r="O145" i="6"/>
  <c r="Q145" i="6"/>
  <c r="O19" i="6"/>
  <c r="K19" i="6"/>
  <c r="Q19" i="6"/>
  <c r="M19" i="6"/>
  <c r="Q68" i="6"/>
  <c r="K68" i="6"/>
  <c r="O68" i="6"/>
  <c r="M68" i="6"/>
  <c r="Q95" i="6"/>
  <c r="K95" i="6"/>
  <c r="M95" i="6"/>
  <c r="O95" i="6"/>
  <c r="O122" i="6"/>
  <c r="K122" i="6"/>
  <c r="M122" i="6"/>
  <c r="Q122" i="6"/>
  <c r="Q152" i="6"/>
  <c r="M152" i="6"/>
  <c r="K152" i="6"/>
  <c r="O152" i="6"/>
  <c r="O179" i="6"/>
  <c r="Q179" i="6"/>
  <c r="M179" i="6"/>
  <c r="K179" i="6"/>
  <c r="M216" i="6"/>
  <c r="Q216" i="6"/>
  <c r="K216" i="6"/>
  <c r="O216" i="6"/>
  <c r="M243" i="6"/>
  <c r="Q243" i="6"/>
  <c r="K243" i="6"/>
  <c r="O243" i="6"/>
  <c r="M211" i="6"/>
  <c r="Q211" i="6"/>
  <c r="O211" i="6"/>
  <c r="K211" i="6"/>
  <c r="M238" i="6"/>
  <c r="Q238" i="6"/>
  <c r="O238" i="6"/>
  <c r="K238" i="6"/>
  <c r="Q206" i="6"/>
  <c r="O206" i="6"/>
  <c r="M206" i="6"/>
  <c r="K206" i="6"/>
  <c r="K233" i="6"/>
  <c r="O233" i="6"/>
  <c r="M233" i="6"/>
  <c r="Q233" i="6"/>
  <c r="M123" i="6"/>
  <c r="O123" i="6"/>
  <c r="K123" i="6"/>
  <c r="Q123" i="6"/>
  <c r="M150" i="6"/>
  <c r="O150" i="6"/>
  <c r="K150" i="6"/>
  <c r="Q150" i="6"/>
  <c r="M177" i="6"/>
  <c r="O177" i="6"/>
  <c r="K177" i="6"/>
  <c r="Q177" i="6"/>
  <c r="M204" i="6"/>
  <c r="O204" i="6"/>
  <c r="K204" i="6"/>
  <c r="Q204" i="6"/>
  <c r="M31" i="6"/>
  <c r="O31" i="6"/>
  <c r="K31" i="6"/>
  <c r="Q31" i="6"/>
  <c r="M58" i="6"/>
  <c r="Q58" i="6"/>
  <c r="K58" i="6"/>
  <c r="O58" i="6"/>
  <c r="M85" i="6"/>
  <c r="Q85" i="6"/>
  <c r="O85" i="6"/>
  <c r="K85" i="6"/>
  <c r="M112" i="6"/>
  <c r="Q112" i="6"/>
  <c r="O112" i="6"/>
  <c r="K112" i="6"/>
  <c r="M139" i="6"/>
  <c r="Q139" i="6"/>
  <c r="O139" i="6"/>
  <c r="K139" i="6"/>
  <c r="M166" i="6"/>
  <c r="Q166" i="6"/>
  <c r="O166" i="6"/>
  <c r="K166" i="6"/>
  <c r="M193" i="6"/>
  <c r="Q193" i="6"/>
  <c r="O193" i="6"/>
  <c r="K193" i="6"/>
  <c r="K13" i="6"/>
  <c r="O13" i="6"/>
  <c r="Q13" i="6"/>
  <c r="M13" i="6"/>
  <c r="O44" i="6"/>
  <c r="M44" i="6"/>
  <c r="K44" i="6"/>
  <c r="Q44" i="6"/>
  <c r="Q71" i="6"/>
  <c r="M71" i="6"/>
  <c r="K71" i="6"/>
  <c r="O71" i="6"/>
  <c r="Q98" i="6"/>
  <c r="M98" i="6"/>
  <c r="K98" i="6"/>
  <c r="O98" i="6"/>
  <c r="Q125" i="6"/>
  <c r="M125" i="6"/>
  <c r="K125" i="6"/>
  <c r="O125" i="6"/>
  <c r="O149" i="6"/>
  <c r="K149" i="6"/>
  <c r="M149" i="6"/>
  <c r="Q149" i="6"/>
  <c r="O176" i="6"/>
  <c r="K176" i="6"/>
  <c r="M176" i="6"/>
  <c r="Q176" i="6"/>
  <c r="M219" i="6"/>
  <c r="O219" i="6"/>
  <c r="K219" i="6"/>
  <c r="Q219" i="6"/>
  <c r="M246" i="6"/>
  <c r="Q246" i="6"/>
  <c r="K246" i="6"/>
  <c r="O246" i="6"/>
  <c r="K248" i="6"/>
  <c r="Q248" i="6"/>
  <c r="O248" i="6"/>
  <c r="M248" i="6"/>
  <c r="M232" i="6"/>
  <c r="Q232" i="6"/>
  <c r="K232" i="6"/>
  <c r="O232" i="6"/>
  <c r="K2" i="6"/>
  <c r="M2" i="6"/>
  <c r="O2" i="6"/>
  <c r="Q2" i="6"/>
  <c r="K212" i="6"/>
  <c r="O212" i="6"/>
  <c r="M212" i="6"/>
  <c r="Q212" i="6"/>
  <c r="M115" i="6"/>
  <c r="Q115" i="6"/>
  <c r="K115" i="6"/>
  <c r="O115" i="6"/>
  <c r="M142" i="6"/>
  <c r="Q142" i="6"/>
  <c r="K142" i="6"/>
  <c r="O142" i="6"/>
  <c r="M169" i="6"/>
  <c r="Q169" i="6"/>
  <c r="K169" i="6"/>
  <c r="O169" i="6"/>
  <c r="M196" i="6"/>
  <c r="Q196" i="6"/>
  <c r="K196" i="6"/>
  <c r="O196" i="6"/>
  <c r="K29" i="6"/>
  <c r="Q29" i="6"/>
  <c r="O29" i="6"/>
  <c r="M29" i="6"/>
  <c r="O56" i="6"/>
  <c r="K56" i="6"/>
  <c r="Q56" i="6"/>
  <c r="M56" i="6"/>
  <c r="O83" i="6"/>
  <c r="K83" i="6"/>
  <c r="Q83" i="6"/>
  <c r="M83" i="6"/>
  <c r="O110" i="6"/>
  <c r="K110" i="6"/>
  <c r="Q110" i="6"/>
  <c r="M110" i="6"/>
  <c r="O137" i="6"/>
  <c r="K137" i="6"/>
  <c r="Q137" i="6"/>
  <c r="M137" i="6"/>
  <c r="O164" i="6"/>
  <c r="K164" i="6"/>
  <c r="Q164" i="6"/>
  <c r="M164" i="6"/>
  <c r="O191" i="6"/>
  <c r="K191" i="6"/>
  <c r="Q191" i="6"/>
  <c r="M191" i="6"/>
  <c r="M231" i="6"/>
  <c r="O231" i="6"/>
  <c r="K231" i="6"/>
  <c r="Q231" i="6"/>
  <c r="K254" i="6"/>
  <c r="O254" i="6"/>
  <c r="Q254" i="6"/>
  <c r="M254" i="6"/>
  <c r="M235" i="6"/>
  <c r="K235" i="6"/>
  <c r="O235" i="6"/>
  <c r="Q235" i="6"/>
  <c r="O200" i="6"/>
  <c r="K200" i="6"/>
  <c r="Q200" i="6"/>
  <c r="M200" i="6"/>
  <c r="K227" i="6"/>
  <c r="O227" i="6"/>
  <c r="Q227" i="6"/>
  <c r="M227" i="6"/>
  <c r="M9" i="6"/>
  <c r="Q9" i="6"/>
  <c r="K9" i="6"/>
  <c r="O9" i="6"/>
  <c r="M93" i="6"/>
  <c r="Q93" i="6"/>
  <c r="K93" i="6"/>
  <c r="O93" i="6"/>
  <c r="M171" i="6"/>
  <c r="Q171" i="6"/>
  <c r="K171" i="6"/>
  <c r="O171" i="6"/>
  <c r="M52" i="6"/>
  <c r="Q52" i="6"/>
  <c r="O52" i="6"/>
  <c r="K52" i="6"/>
  <c r="M154" i="6"/>
  <c r="K154" i="6"/>
  <c r="O154" i="6"/>
  <c r="Q154" i="6"/>
  <c r="M51" i="6"/>
  <c r="Q51" i="6"/>
  <c r="K51" i="6"/>
  <c r="O51" i="6"/>
  <c r="M147" i="6"/>
  <c r="O147" i="6"/>
  <c r="K147" i="6"/>
  <c r="Q147" i="6"/>
  <c r="M28" i="6"/>
  <c r="Q28" i="6"/>
  <c r="K28" i="6"/>
  <c r="O28" i="6"/>
  <c r="M70" i="6"/>
  <c r="Q70" i="6"/>
  <c r="O70" i="6"/>
  <c r="K70" i="6"/>
  <c r="M14" i="6"/>
  <c r="O14" i="6"/>
  <c r="K14" i="6"/>
  <c r="Q14" i="6"/>
  <c r="M72" i="6"/>
  <c r="Q72" i="6"/>
  <c r="K72" i="6"/>
  <c r="O72" i="6"/>
  <c r="M138" i="6"/>
  <c r="O138" i="6"/>
  <c r="K138" i="6"/>
  <c r="Q138" i="6"/>
  <c r="M15" i="6"/>
  <c r="Q15" i="6"/>
  <c r="K15" i="6"/>
  <c r="O15" i="6"/>
  <c r="M100" i="6"/>
  <c r="K100" i="6"/>
  <c r="O100" i="6"/>
  <c r="Q100" i="6"/>
  <c r="O50" i="6"/>
  <c r="K50" i="6"/>
  <c r="Q50" i="6"/>
  <c r="M50" i="6"/>
  <c r="O104" i="6"/>
  <c r="K104" i="6"/>
  <c r="M104" i="6"/>
  <c r="Q104" i="6"/>
  <c r="Q161" i="6"/>
  <c r="O161" i="6"/>
  <c r="M161" i="6"/>
  <c r="K161" i="6"/>
  <c r="M225" i="6"/>
  <c r="Q225" i="6"/>
  <c r="K225" i="6"/>
  <c r="O225" i="6"/>
  <c r="M220" i="6"/>
  <c r="Q220" i="6"/>
  <c r="O220" i="6"/>
  <c r="K220" i="6"/>
  <c r="K215" i="6"/>
  <c r="Q215" i="6"/>
  <c r="M215" i="6"/>
  <c r="O215" i="6"/>
  <c r="M132" i="6"/>
  <c r="O132" i="6"/>
  <c r="K132" i="6"/>
  <c r="Q132" i="6"/>
  <c r="M186" i="6"/>
  <c r="O186" i="6"/>
  <c r="K186" i="6"/>
  <c r="Q186" i="6"/>
  <c r="M40" i="6"/>
  <c r="O40" i="6"/>
  <c r="Q40" i="6"/>
  <c r="K40" i="6"/>
  <c r="M121" i="6"/>
  <c r="Q121" i="6"/>
  <c r="O121" i="6"/>
  <c r="K121" i="6"/>
  <c r="M175" i="6"/>
  <c r="Q175" i="6"/>
  <c r="O175" i="6"/>
  <c r="K175" i="6"/>
  <c r="Q25" i="6"/>
  <c r="K25" i="6"/>
  <c r="O25" i="6"/>
  <c r="M25" i="6"/>
  <c r="Q80" i="6"/>
  <c r="M80" i="6"/>
  <c r="K80" i="6"/>
  <c r="O80" i="6"/>
  <c r="Q134" i="6"/>
  <c r="M134" i="6"/>
  <c r="K134" i="6"/>
  <c r="O134" i="6"/>
  <c r="O185" i="6"/>
  <c r="K185" i="6"/>
  <c r="M185" i="6"/>
  <c r="Q185" i="6"/>
  <c r="K255" i="6"/>
  <c r="O255" i="6"/>
  <c r="Q255" i="6"/>
  <c r="M255" i="6"/>
  <c r="M241" i="6"/>
  <c r="O241" i="6"/>
  <c r="K241" i="6"/>
  <c r="Q241" i="6"/>
  <c r="M124" i="6"/>
  <c r="Q124" i="6"/>
  <c r="K124" i="6"/>
  <c r="O124" i="6"/>
  <c r="M178" i="6"/>
  <c r="O178" i="6"/>
  <c r="K178" i="6"/>
  <c r="Q178" i="6"/>
  <c r="O38" i="6"/>
  <c r="K38" i="6"/>
  <c r="Q38" i="6"/>
  <c r="M38" i="6"/>
  <c r="O119" i="6"/>
  <c r="K119" i="6"/>
  <c r="Q119" i="6"/>
  <c r="M119" i="6"/>
  <c r="O173" i="6"/>
  <c r="K173" i="6"/>
  <c r="Q173" i="6"/>
  <c r="M173" i="6"/>
  <c r="M213" i="6"/>
  <c r="O213" i="6"/>
  <c r="K213" i="6"/>
  <c r="Q213" i="6"/>
  <c r="M217" i="6"/>
  <c r="K217" i="6"/>
  <c r="O217" i="6"/>
  <c r="Q217" i="6"/>
  <c r="M244" i="6"/>
  <c r="K244" i="6"/>
  <c r="O244" i="6"/>
  <c r="Q244" i="6"/>
  <c r="O209" i="6"/>
  <c r="K209" i="6"/>
  <c r="Q209" i="6"/>
  <c r="M209" i="6"/>
  <c r="K236" i="6"/>
  <c r="Q236" i="6"/>
  <c r="O236" i="6"/>
  <c r="M236" i="6"/>
  <c r="M17" i="6"/>
  <c r="Q17" i="6"/>
  <c r="K17" i="6"/>
  <c r="O17" i="6"/>
  <c r="M48" i="6"/>
  <c r="Q48" i="6"/>
  <c r="K48" i="6"/>
  <c r="O48" i="6"/>
  <c r="M102" i="6"/>
  <c r="Q102" i="6"/>
  <c r="K102" i="6"/>
  <c r="O102" i="6"/>
  <c r="M183" i="6"/>
  <c r="O183" i="6"/>
  <c r="K183" i="6"/>
  <c r="Q183" i="6"/>
  <c r="M106" i="6"/>
  <c r="Q106" i="6"/>
  <c r="K106" i="6"/>
  <c r="O106" i="6"/>
  <c r="M33" i="6"/>
  <c r="O33" i="6"/>
  <c r="K33" i="6"/>
  <c r="Q33" i="6"/>
  <c r="M87" i="6"/>
  <c r="Q87" i="6"/>
  <c r="K87" i="6"/>
  <c r="O87" i="6"/>
  <c r="M162" i="6"/>
  <c r="Q162" i="6"/>
  <c r="K162" i="6"/>
  <c r="O162" i="6"/>
  <c r="M43" i="6"/>
  <c r="Q43" i="6"/>
  <c r="O43" i="6"/>
  <c r="K43" i="6"/>
  <c r="M136" i="6"/>
  <c r="K136" i="6"/>
  <c r="O136" i="6"/>
  <c r="Q136" i="6"/>
  <c r="M27" i="6"/>
  <c r="Q27" i="6"/>
  <c r="K27" i="6"/>
  <c r="O27" i="6"/>
  <c r="M81" i="6"/>
  <c r="Q81" i="6"/>
  <c r="K81" i="6"/>
  <c r="O81" i="6"/>
  <c r="M192" i="6"/>
  <c r="O192" i="6"/>
  <c r="K192" i="6"/>
  <c r="Q192" i="6"/>
  <c r="M73" i="6"/>
  <c r="K73" i="6"/>
  <c r="Q73" i="6"/>
  <c r="O73" i="6"/>
  <c r="Q59" i="6"/>
  <c r="K59" i="6"/>
  <c r="O59" i="6"/>
  <c r="M59" i="6"/>
  <c r="Q143" i="6"/>
  <c r="M143" i="6"/>
  <c r="K143" i="6"/>
  <c r="O143" i="6"/>
  <c r="M18" i="6"/>
  <c r="K18" i="6"/>
  <c r="O18" i="6"/>
  <c r="Q18" i="6"/>
  <c r="F168" i="3"/>
  <c r="F11" i="3"/>
  <c r="F27" i="3"/>
  <c r="F35" i="3"/>
  <c r="F43" i="3"/>
  <c r="F51" i="3"/>
  <c r="F59" i="3"/>
  <c r="F67" i="3"/>
  <c r="F75" i="3"/>
  <c r="F99" i="3"/>
  <c r="F131" i="3"/>
  <c r="F139" i="3"/>
  <c r="F147" i="3"/>
  <c r="F163" i="3"/>
  <c r="F171" i="3"/>
  <c r="F179" i="3"/>
  <c r="F195" i="3"/>
  <c r="F203" i="3"/>
  <c r="F211" i="3"/>
  <c r="F235" i="3"/>
  <c r="F243" i="3"/>
  <c r="F142" i="3"/>
  <c r="F246" i="3"/>
  <c r="F48" i="3"/>
  <c r="F144" i="3"/>
  <c r="F208" i="3"/>
  <c r="F248" i="3"/>
  <c r="F186" i="3"/>
  <c r="F4" i="3"/>
  <c r="F20" i="3"/>
  <c r="F44" i="3"/>
  <c r="F52" i="3"/>
  <c r="F60" i="3"/>
  <c r="F68" i="3"/>
  <c r="F76" i="3"/>
  <c r="F84" i="3"/>
  <c r="F92" i="3"/>
  <c r="F100" i="3"/>
  <c r="F140" i="3"/>
  <c r="F148" i="3"/>
  <c r="F172" i="3"/>
  <c r="F196" i="3"/>
  <c r="F204" i="3"/>
  <c r="F244" i="3"/>
  <c r="F254" i="3"/>
  <c r="F150" i="3"/>
  <c r="F88" i="3"/>
  <c r="F152" i="3"/>
  <c r="F216" i="3"/>
  <c r="F170" i="3"/>
  <c r="F5" i="3"/>
  <c r="F21" i="3"/>
  <c r="F29" i="3"/>
  <c r="F37" i="3"/>
  <c r="F45" i="3"/>
  <c r="F53" i="3"/>
  <c r="F61" i="3"/>
  <c r="F69" i="3"/>
  <c r="F77" i="3"/>
  <c r="F85" i="3"/>
  <c r="F101" i="3"/>
  <c r="F133" i="3"/>
  <c r="F149" i="3"/>
  <c r="F157" i="3"/>
  <c r="F173" i="3"/>
  <c r="F181" i="3"/>
  <c r="F197" i="3"/>
  <c r="F205" i="3"/>
  <c r="F237" i="3"/>
  <c r="F245" i="3"/>
  <c r="F255" i="3"/>
  <c r="F158" i="3"/>
  <c r="F182" i="3"/>
  <c r="F206" i="3"/>
  <c r="F64" i="3"/>
  <c r="F184" i="3"/>
  <c r="F146" i="3"/>
  <c r="F6" i="3"/>
  <c r="F30" i="3"/>
  <c r="F38" i="3"/>
  <c r="F46" i="3"/>
  <c r="F54" i="3"/>
  <c r="F62" i="3"/>
  <c r="F70" i="3"/>
  <c r="F118" i="3"/>
  <c r="F134" i="3"/>
  <c r="F238" i="3"/>
  <c r="F160" i="3"/>
  <c r="F200" i="3"/>
  <c r="F154" i="3"/>
  <c r="F250" i="3"/>
  <c r="F7" i="3"/>
  <c r="F23" i="3"/>
  <c r="F31" i="3"/>
  <c r="F39" i="3"/>
  <c r="F47" i="3"/>
  <c r="F55" i="3"/>
  <c r="F63" i="3"/>
  <c r="F71" i="3"/>
  <c r="F87" i="3"/>
  <c r="F95" i="3"/>
  <c r="F103" i="3"/>
  <c r="F135" i="3"/>
  <c r="F143" i="3"/>
  <c r="F151" i="3"/>
  <c r="F159" i="3"/>
  <c r="F175" i="3"/>
  <c r="F183" i="3"/>
  <c r="F199" i="3"/>
  <c r="F207" i="3"/>
  <c r="F247" i="3"/>
  <c r="F8" i="3"/>
  <c r="F72" i="3"/>
  <c r="F96" i="3"/>
  <c r="F136" i="3"/>
  <c r="F176" i="3"/>
  <c r="F162" i="3"/>
  <c r="F25" i="3"/>
  <c r="F33" i="3"/>
  <c r="F49" i="3"/>
  <c r="F65" i="3"/>
  <c r="F73" i="3"/>
  <c r="F89" i="3"/>
  <c r="F97" i="3"/>
  <c r="F121" i="3"/>
  <c r="F129" i="3"/>
  <c r="F137" i="3"/>
  <c r="F145" i="3"/>
  <c r="F161" i="3"/>
  <c r="F169" i="3"/>
  <c r="F177" i="3"/>
  <c r="F185" i="3"/>
  <c r="F193" i="3"/>
  <c r="F201" i="3"/>
  <c r="F209" i="3"/>
  <c r="F233" i="3"/>
  <c r="F249" i="3"/>
  <c r="F26" i="3"/>
  <c r="F34" i="3"/>
  <c r="F42" i="3"/>
  <c r="F50" i="3"/>
  <c r="F66" i="3"/>
  <c r="F74" i="3"/>
  <c r="F122" i="3"/>
  <c r="F130" i="3"/>
  <c r="F178" i="3"/>
  <c r="F194" i="3"/>
  <c r="F202" i="3"/>
  <c r="D37" i="7"/>
  <c r="D40" i="7"/>
  <c r="E32" i="7" a="1"/>
  <c r="D38" i="7"/>
  <c r="D39" i="7"/>
  <c r="B32" i="7" a="1"/>
  <c r="D36" i="7"/>
  <c r="E45" i="7" l="1"/>
  <c r="B5" i="7"/>
  <c r="E5" i="7"/>
  <c r="C5" i="7"/>
  <c r="E32" i="7"/>
  <c r="B32" i="7"/>
  <c r="D5" i="7"/>
  <c r="B4" i="7"/>
  <c r="C4" i="7"/>
  <c r="E4" i="7"/>
  <c r="D4" i="7"/>
  <c r="E44" i="7"/>
  <c r="C40" i="7"/>
  <c r="C39" i="7"/>
  <c r="C36" i="7"/>
  <c r="C37" i="7"/>
  <c r="C3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<sst xmlns="http://schemas.openxmlformats.org/spreadsheetml/2006/main" count="259" uniqueCount="149">
  <si>
    <t>Name</t>
  </si>
  <si>
    <t>UserPrincipalName</t>
  </si>
  <si>
    <t>SamAccountName</t>
  </si>
  <si>
    <t>WhenCreated</t>
  </si>
  <si>
    <t>DistinguishedName</t>
  </si>
  <si>
    <t>admin</t>
  </si>
  <si>
    <t>stagiaire</t>
  </si>
  <si>
    <t>Calc</t>
  </si>
  <si>
    <t>Agent-etab.</t>
  </si>
  <si>
    <t>Nom d'usage</t>
  </si>
  <si>
    <t>Nom de famille</t>
  </si>
  <si>
    <t>Prénom</t>
  </si>
  <si>
    <t>Position</t>
  </si>
  <si>
    <t>Etablissement</t>
  </si>
  <si>
    <t xml:space="preserve">Structure </t>
  </si>
  <si>
    <t>oui</t>
  </si>
  <si>
    <t>DISPONIBILITE</t>
  </si>
  <si>
    <t>Dans le RH</t>
  </si>
  <si>
    <t>Username</t>
  </si>
  <si>
    <t>Correction</t>
  </si>
  <si>
    <t>Remarques</t>
  </si>
  <si>
    <t>prestataire</t>
  </si>
  <si>
    <t>ne fait plus partie des effectifs</t>
  </si>
  <si>
    <t>compte de service</t>
  </si>
  <si>
    <t>bénévole</t>
  </si>
  <si>
    <t>P1</t>
  </si>
  <si>
    <t>P2</t>
  </si>
  <si>
    <t>Nom utilisé dans l'AD</t>
  </si>
  <si>
    <t>Fonction</t>
  </si>
  <si>
    <t>CannotChangePassword</t>
  </si>
  <si>
    <t>Department</t>
  </si>
  <si>
    <t>Enabled</t>
  </si>
  <si>
    <t>GivenName</t>
  </si>
  <si>
    <t>LockedOut</t>
  </si>
  <si>
    <t>MemberOf</t>
  </si>
  <si>
    <t>ObjectClass</t>
  </si>
  <si>
    <t>ObjectGUID</t>
  </si>
  <si>
    <t>PasswordExpired</t>
  </si>
  <si>
    <t>PasswordLastSet</t>
  </si>
  <si>
    <t>PasswordNeverExpires</t>
  </si>
  <si>
    <t>PasswordNotRequired</t>
  </si>
  <si>
    <t>PrimaryGroup</t>
  </si>
  <si>
    <t>SID</t>
  </si>
  <si>
    <t>Surname</t>
  </si>
  <si>
    <t>agent</t>
  </si>
  <si>
    <t>élu conseiller</t>
  </si>
  <si>
    <t>élu adjoint</t>
  </si>
  <si>
    <t>compte générique</t>
  </si>
  <si>
    <t>agent en disponibilité</t>
  </si>
  <si>
    <t>saisonnier</t>
  </si>
  <si>
    <t>agent remplaçant</t>
  </si>
  <si>
    <t>Etat dans l'AD</t>
  </si>
  <si>
    <t>Action à réaliser</t>
  </si>
  <si>
    <t>Action à réaliser dans l'AD</t>
  </si>
  <si>
    <t>aucune</t>
  </si>
  <si>
    <t>Etat après action</t>
  </si>
  <si>
    <t>n'existe pas</t>
  </si>
  <si>
    <t>Etat</t>
  </si>
  <si>
    <t>Observation</t>
  </si>
  <si>
    <t>désactiver</t>
  </si>
  <si>
    <t>supprimer</t>
  </si>
  <si>
    <t>créer</t>
  </si>
  <si>
    <t>corriger</t>
  </si>
  <si>
    <t>Action</t>
  </si>
  <si>
    <t>réalisée</t>
  </si>
  <si>
    <t>agent ponctuel</t>
  </si>
  <si>
    <t>vérifier</t>
  </si>
  <si>
    <t>Username hors règle</t>
  </si>
  <si>
    <t>RH : Action à réaliser dans l'AD</t>
  </si>
  <si>
    <t>Validation RGPD</t>
  </si>
  <si>
    <t>Validé</t>
  </si>
  <si>
    <t>Invalidé</t>
  </si>
  <si>
    <t>existe, actif</t>
  </si>
  <si>
    <t>existe, inactif</t>
  </si>
  <si>
    <t>Nom donné</t>
  </si>
  <si>
    <t>Nom</t>
  </si>
  <si>
    <t>Nom d'utilisateur</t>
  </si>
  <si>
    <t>Objet</t>
  </si>
  <si>
    <t>Activé</t>
  </si>
  <si>
    <t>Date de création</t>
  </si>
  <si>
    <t>Mot de passe non requis</t>
  </si>
  <si>
    <t>Mot de passe n'expire jamais</t>
  </si>
  <si>
    <t>Date de modification</t>
  </si>
  <si>
    <t>Verrouillé</t>
  </si>
  <si>
    <t>Mot de passe expiré</t>
  </si>
  <si>
    <t>Membre de …</t>
  </si>
  <si>
    <t>Groupe principal</t>
  </si>
  <si>
    <t>Nom de compte SAM</t>
  </si>
  <si>
    <t>Nom de compte supposé</t>
  </si>
  <si>
    <t>Mot de passe non modifiable</t>
  </si>
  <si>
    <t>Drapeau
4</t>
  </si>
  <si>
    <t>Drapeau
3</t>
  </si>
  <si>
    <t>Drapeau
2</t>
  </si>
  <si>
    <t>Drapeau
1</t>
  </si>
  <si>
    <t>Anomalies</t>
  </si>
  <si>
    <t>Alertes</t>
  </si>
  <si>
    <t>Erreurs</t>
  </si>
  <si>
    <t>Type</t>
  </si>
  <si>
    <t>Comptes verrouillés</t>
  </si>
  <si>
    <t>Comptes Active Directory</t>
  </si>
  <si>
    <t>Total</t>
  </si>
  <si>
    <t>Actifs</t>
  </si>
  <si>
    <t>Inactifs</t>
  </si>
  <si>
    <t>Nombre</t>
  </si>
  <si>
    <t>Année courante</t>
  </si>
  <si>
    <t>Comptes créés</t>
  </si>
  <si>
    <t>Comptes modifiés</t>
  </si>
  <si>
    <t>1er trimestre</t>
  </si>
  <si>
    <t>Avril-Juin</t>
  </si>
  <si>
    <t>Janvier-Mars</t>
  </si>
  <si>
    <t>Juillet-Septembre</t>
  </si>
  <si>
    <t>Octobre-Décembre</t>
  </si>
  <si>
    <t>Utilisateurs</t>
  </si>
  <si>
    <t>A créer</t>
  </si>
  <si>
    <t>A supprimer</t>
  </si>
  <si>
    <t>A vérifier</t>
  </si>
  <si>
    <t>A réaliser</t>
  </si>
  <si>
    <t>Accomplies</t>
  </si>
  <si>
    <t>A désactiver</t>
  </si>
  <si>
    <t>Année</t>
  </si>
  <si>
    <t>2ème trimestre</t>
  </si>
  <si>
    <t>3ème trimestre</t>
  </si>
  <si>
    <t>4ème trimestre</t>
  </si>
  <si>
    <t>Période</t>
  </si>
  <si>
    <t>Actions suite au pointage RH</t>
  </si>
  <si>
    <t>Actions suite au pointage A.D.</t>
  </si>
  <si>
    <t>N/A</t>
  </si>
  <si>
    <t>RGPD : N/A</t>
  </si>
  <si>
    <t>RGPD : Validées</t>
  </si>
  <si>
    <t>RGPD : Invalidées</t>
  </si>
  <si>
    <t>Groupe</t>
  </si>
  <si>
    <t>Répartition des comptes d'utilisateurs par groupe</t>
  </si>
  <si>
    <t>Groupes les plus volumineux</t>
  </si>
  <si>
    <t>Singletons</t>
  </si>
  <si>
    <t>Nom du groupe</t>
  </si>
  <si>
    <t>Nombre d'utilisateurs</t>
  </si>
  <si>
    <t>Groupes vides</t>
  </si>
  <si>
    <t>Les utilisateurs et le RH</t>
  </si>
  <si>
    <t>hors RH</t>
  </si>
  <si>
    <t>gérés par le RH</t>
  </si>
  <si>
    <t>Liste des utilisateurs</t>
  </si>
  <si>
    <t>groupes</t>
  </si>
  <si>
    <t>N° dernière ligne</t>
  </si>
  <si>
    <t>Groupe A.D.</t>
  </si>
  <si>
    <t>Nombre de groupes A.D.</t>
  </si>
  <si>
    <t>Groupes d'utilisateurs Active Directory</t>
  </si>
  <si>
    <t>enseignant</t>
  </si>
  <si>
    <t>élève</t>
  </si>
  <si>
    <t>enseignant remplaçant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</si>
</sst>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499984740745262"/>
        <bgColor theme="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0.3999145481734672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0.39991454817346722"/>
      </bottom>
      <diagonal/>
    </border>
    <border>
      <left style="thin">
        <color theme="4" tint="-0.49998474074526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-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-0.499984740745262"/>
      </left>
      <right/>
      <top style="thin">
        <color theme="4" tint="0.3999145481734672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0.3999145481734672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0.3999450666829432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0.39994506668294322"/>
      </bottom>
      <diagonal/>
    </border>
    <border>
      <left style="thin">
        <color theme="4" tint="-0.499984740745262"/>
      </left>
      <right/>
      <top style="thin">
        <color theme="4" tint="0.3999450666829432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0.39994506668294322"/>
      </top>
      <bottom style="thin">
        <color theme="4" tint="-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dotted">
        <color theme="4" tint="0.59996337778862885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33" borderId="0" xfId="0" applyFill="1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18" fillId="0" borderId="13" xfId="0" applyFont="1" applyBorder="1" applyAlignment="1" applyProtection="1">
      <alignment horizontal="center" vertical="top" wrapText="1"/>
      <protection locked="0"/>
    </xf>
    <xf numFmtId="0" fontId="18" fillId="0" borderId="14" xfId="0" applyFont="1" applyBorder="1" applyAlignment="1" applyProtection="1">
      <alignment horizontal="left" vertical="top" wrapText="1"/>
      <protection locked="0"/>
    </xf>
    <xf numFmtId="0" fontId="18" fillId="0" borderId="15" xfId="0" applyFont="1" applyBorder="1" applyAlignment="1" applyProtection="1">
      <alignment horizontal="left" vertical="top" wrapText="1"/>
      <protection locked="0"/>
    </xf>
    <xf numFmtId="0" fontId="18" fillId="0" borderId="16" xfId="0" applyFont="1" applyBorder="1" applyAlignment="1" applyProtection="1">
      <alignment horizontal="left" vertical="top" wrapText="1"/>
      <protection locked="0"/>
    </xf>
    <xf numFmtId="0" fontId="20" fillId="0" borderId="16" xfId="0" applyFont="1" applyBorder="1" applyAlignment="1" applyProtection="1">
      <alignment horizontal="left" vertical="top" wrapText="1"/>
      <protection locked="0"/>
    </xf>
    <xf numFmtId="0" fontId="21" fillId="0" borderId="11" xfId="0" applyFont="1" applyBorder="1" applyAlignment="1" applyProtection="1">
      <alignment horizontal="center" vertical="top"/>
      <protection locked="0"/>
    </xf>
    <xf numFmtId="0" fontId="21" fillId="0" borderId="10" xfId="0" applyFont="1" applyBorder="1" applyAlignment="1" applyProtection="1">
      <alignment horizontal="left" vertical="top"/>
      <protection locked="0"/>
    </xf>
    <xf numFmtId="0" fontId="21" fillId="0" borderId="12" xfId="0" applyFont="1" applyBorder="1" applyAlignment="1" applyProtection="1">
      <alignment horizontal="left" vertical="top"/>
      <protection locked="0"/>
    </xf>
    <xf numFmtId="0" fontId="21" fillId="0" borderId="17" xfId="0" applyFont="1" applyBorder="1" applyAlignment="1" applyProtection="1">
      <alignment horizontal="left" vertical="top"/>
      <protection locked="0"/>
    </xf>
    <xf numFmtId="0" fontId="21" fillId="0" borderId="18" xfId="0" applyFont="1" applyBorder="1" applyAlignment="1" applyProtection="1">
      <alignment horizontal="left" vertical="top"/>
      <protection locked="0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top"/>
    </xf>
    <xf numFmtId="0" fontId="0" fillId="0" borderId="0" xfId="0" applyAlignment="1">
      <alignment horizontal="right" vertical="center"/>
    </xf>
    <xf numFmtId="0" fontId="13" fillId="34" borderId="19" xfId="0" applyFont="1" applyFill="1" applyBorder="1"/>
    <xf numFmtId="0" fontId="13" fillId="34" borderId="20" xfId="0" applyFont="1" applyFill="1" applyBorder="1"/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2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25" fillId="0" borderId="21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3" fillId="34" borderId="24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13" fillId="36" borderId="36" xfId="0" applyFont="1" applyFill="1" applyBorder="1" applyAlignment="1">
      <alignment horizontal="center" vertical="center" wrapText="1"/>
    </xf>
    <xf numFmtId="0" fontId="13" fillId="36" borderId="37" xfId="0" applyFont="1" applyFill="1" applyBorder="1" applyAlignment="1">
      <alignment horizontal="center" vertical="center" wrapText="1"/>
    </xf>
    <xf numFmtId="0" fontId="13" fillId="38" borderId="35" xfId="0" applyFont="1" applyFill="1" applyBorder="1" applyAlignment="1">
      <alignment horizontal="right" vertical="top" wrapText="1"/>
    </xf>
    <xf numFmtId="0" fontId="13" fillId="38" borderId="35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0" fillId="0" borderId="38" xfId="0" applyBorder="1" applyAlignment="1">
      <alignment horizontal="left" vertical="top" wrapText="1" indent="1"/>
    </xf>
    <xf numFmtId="0" fontId="0" fillId="0" borderId="39" xfId="0" applyBorder="1" applyAlignment="1">
      <alignment horizontal="center" vertical="top" wrapText="1"/>
    </xf>
    <xf numFmtId="0" fontId="0" fillId="0" borderId="39" xfId="0" applyBorder="1" applyAlignment="1">
      <alignment horizontal="left" vertical="top" wrapText="1" indent="1"/>
    </xf>
    <xf numFmtId="0" fontId="27" fillId="0" borderId="11" xfId="0" applyFont="1" applyBorder="1" applyAlignment="1" applyProtection="1">
      <alignment horizontal="center" vertical="top"/>
      <protection locked="0"/>
    </xf>
    <xf numFmtId="0" fontId="27" fillId="0" borderId="10" xfId="0" applyFont="1" applyBorder="1" applyAlignment="1" applyProtection="1">
      <alignment horizontal="left" vertical="top"/>
      <protection locked="0"/>
    </xf>
    <xf numFmtId="0" fontId="27" fillId="0" borderId="12" xfId="0" applyFont="1" applyBorder="1" applyAlignment="1" applyProtection="1">
      <alignment horizontal="left" vertical="top"/>
      <protection locked="0"/>
    </xf>
    <xf numFmtId="0" fontId="27" fillId="0" borderId="0" xfId="0" applyFont="1" applyAlignment="1" applyProtection="1">
      <alignment horizontal="left" vertical="top"/>
      <protection locked="0"/>
    </xf>
    <xf numFmtId="0" fontId="26" fillId="3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3" fillId="3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5" fillId="0" borderId="23" xfId="0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79">
    <dxf>
      <font>
        <b/>
        <i val="0"/>
        <strike val="0"/>
        <color theme="5" tint="-0.24994659260841701"/>
      </font>
      <fill>
        <patternFill>
          <bgColor rgb="FFFFFF99"/>
        </patternFill>
      </fill>
      <border>
        <left style="thin">
          <color rgb="FFFFFF66"/>
        </left>
        <right style="thin">
          <color rgb="FFFFFF66"/>
        </right>
        <top style="thin">
          <color rgb="FFFFFF66"/>
        </top>
        <bottom style="thin">
          <color rgb="FFFFFF66"/>
        </bottom>
        <vertical/>
        <horizontal/>
      </border>
    </dxf>
    <dxf>
      <font>
        <b/>
        <i val="0"/>
        <strike val="0"/>
        <color theme="5" tint="-0.24994659260841701"/>
      </font>
      <fill>
        <patternFill>
          <bgColor rgb="FFFFFF99"/>
        </patternFill>
      </fill>
      <border>
        <left style="thin">
          <color rgb="FFFFFF66"/>
        </left>
        <right style="thin">
          <color rgb="FFFFFF66"/>
        </right>
        <top style="thin">
          <color rgb="FFFFFF66"/>
        </top>
        <bottom style="thin">
          <color rgb="FFFFFF66"/>
        </bottom>
        <vertical/>
        <horizontal/>
      </border>
    </dxf>
    <dxf>
      <font>
        <b val="0"/>
        <i/>
        <strike val="0"/>
        <color theme="4" tint="-0.499984740745262"/>
      </font>
      <fill>
        <patternFill>
          <bgColor theme="3" tint="0.59996337778862885"/>
        </patternFill>
      </fill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i val="0"/>
        <strike val="0"/>
        <color theme="4" tint="0.79998168889431442"/>
      </font>
      <fill>
        <patternFill>
          <bgColor theme="3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/>
        <i val="0"/>
        <strike val="0"/>
        <color theme="3" tint="0.39994506668294322"/>
      </font>
      <fill>
        <patternFill>
          <bgColor theme="3" tint="-0.49998474074526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lor theme="3" tint="-0.499984740745262"/>
      </font>
      <fill>
        <patternFill>
          <bgColor theme="8" tint="0.59996337778862885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/>
        <horizontal/>
      </border>
    </dxf>
    <dxf>
      <font>
        <b/>
        <i val="0"/>
        <strike val="0"/>
        <color theme="4" tint="-0.24994659260841701"/>
      </font>
      <fill>
        <patternFill>
          <bgColor theme="5" tint="0.79998168889431442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/>
        <horizontal/>
      </border>
    </dxf>
    <dxf>
      <font>
        <b val="0"/>
        <i val="0"/>
        <strike val="0"/>
        <color auto="1"/>
      </font>
      <fill>
        <patternFill>
          <bgColor rgb="FFFFF9E7"/>
        </patternFill>
      </fill>
      <border>
        <left style="thin">
          <color theme="7" tint="0.79998168889431442"/>
        </left>
        <right style="thin">
          <color theme="7" tint="0.79998168889431442"/>
        </right>
        <top style="thin">
          <color theme="7" tint="0.79998168889431442"/>
        </top>
        <bottom style="thin">
          <color theme="7" tint="0.79998168889431442"/>
        </bottom>
        <vertical/>
        <horizontal/>
      </border>
    </dxf>
    <dxf>
      <font>
        <b val="0"/>
        <i val="0"/>
        <strike val="0"/>
        <color auto="1"/>
      </font>
      <fill>
        <patternFill>
          <bgColor rgb="FFFFF0C5"/>
        </patternFill>
      </fill>
      <border>
        <left style="thin">
          <color theme="7" tint="0.59996337778862885"/>
        </left>
        <right style="thin">
          <color theme="7" tint="0.59996337778862885"/>
        </right>
        <top style="thin">
          <color theme="7" tint="0.59996337778862885"/>
        </top>
        <bottom style="thin">
          <color theme="7" tint="0.59996337778862885"/>
        </bottom>
        <vertical/>
        <horizontal/>
      </border>
    </dxf>
    <dxf>
      <font>
        <b val="0"/>
        <i val="0"/>
        <strike val="0"/>
        <color theme="9" tint="-0.499984740745262"/>
      </font>
      <fill>
        <patternFill>
          <bgColor theme="9" tint="0.79998168889431442"/>
        </patternFill>
      </fill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/>
        <i/>
        <strike val="0"/>
        <color theme="0"/>
      </font>
      <fill>
        <patternFill>
          <bgColor theme="0" tint="-0.49998474074526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rgb="FFFFFF00"/>
      </font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rgb="FFFFFF00"/>
      </font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rgb="FFFFFF00"/>
      </font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rgb="FFFFFF00"/>
      </font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i val="0"/>
        <strike val="0"/>
        <color theme="1"/>
      </font>
      <fill>
        <patternFill>
          <bgColor theme="9" tint="0.59996337778862885"/>
        </patternFill>
      </fill>
      <border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  <vertical/>
        <horizontal/>
      </border>
    </dxf>
    <dxf>
      <font>
        <b val="0"/>
        <i val="0"/>
        <strike val="0"/>
        <color theme="1"/>
      </font>
      <fill>
        <patternFill>
          <bgColor rgb="FF00B050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i/>
        <strike val="0"/>
        <color rgb="FFFF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50"/>
        </patternFill>
      </fill>
      <border>
        <left style="thin">
          <color rgb="FF00F26D"/>
        </left>
        <right style="thin">
          <color rgb="FF00F26D"/>
        </right>
        <top style="thin">
          <color rgb="FF00F26D"/>
        </top>
        <bottom style="thin">
          <color rgb="FF00F26D"/>
        </bottom>
        <vertical/>
        <horizontal/>
      </border>
    </dxf>
    <dxf>
      <fill>
        <patternFill>
          <bgColor theme="3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ont>
        <b val="0"/>
        <i val="0"/>
        <strike val="0"/>
        <color theme="1"/>
      </font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color theme="1"/>
      </font>
      <fill>
        <patternFill>
          <bgColor theme="3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ont>
        <b/>
        <i/>
        <strike val="0"/>
        <color rgb="FFFFFF00"/>
      </font>
      <fill>
        <patternFill>
          <bgColor rgb="FFFF000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/>
        <strike val="0"/>
        <color rgb="FFFFFF00"/>
      </font>
      <fill>
        <patternFill>
          <bgColor rgb="FF0070C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5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  <vertical/>
        <horizontal/>
      </border>
    </dxf>
    <dxf>
      <font>
        <b/>
        <i/>
        <strike val="0"/>
        <color rgb="FFFFFF00"/>
      </font>
      <fill>
        <patternFill>
          <bgColor rgb="FFC000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/>
        <strike val="0"/>
        <color auto="1"/>
      </font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strike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i/>
        <strike val="0"/>
        <color rgb="FFFF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50"/>
        </patternFill>
      </fill>
      <border>
        <left style="thin">
          <color rgb="FF00F26D"/>
        </left>
        <right style="thin">
          <color rgb="FF00F26D"/>
        </right>
        <top style="thin">
          <color rgb="FF00F26D"/>
        </top>
        <bottom style="thin">
          <color rgb="FF00F26D"/>
        </bottom>
        <vertical/>
        <horizontal/>
      </border>
    </dxf>
    <dxf>
      <fill>
        <patternFill>
          <bgColor theme="3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/>
        <strike val="0"/>
        <color theme="4" tint="-0.499984740745262"/>
      </font>
      <fill>
        <patternFill>
          <bgColor theme="3" tint="0.59996337778862885"/>
        </patternFill>
      </fill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lor auto="1"/>
      </font>
      <fill>
        <patternFill>
          <bgColor theme="9" tint="0.59996337778862885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7" formatCode="dd/mm/yyyy\ hh:mm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7" formatCode="dd/mm/yyyy\ hh:mm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/m/yy\ h:mm;@"/>
      <alignment horizontal="general" vertical="top" textRotation="0" wrapText="0" indent="0" justifyLastLine="0" shrinkToFit="0" readingOrder="0"/>
    </dxf>
    <dxf>
      <numFmt numFmtId="164" formatCode="d/m/yy\ h:mm;@"/>
      <alignment horizontal="general" vertical="top" textRotation="0" wrapText="0" indent="0" justifyLastLine="0" shrinkToFit="0" readingOrder="0"/>
    </dxf>
    <dxf>
      <numFmt numFmtId="164" formatCode="d/m/yy\ h:mm;@"/>
      <alignment horizontal="general" vertical="top" textRotation="0" wrapText="0" indent="0" justifyLastLine="0" shrinkToFit="0" readingOrder="0"/>
    </dxf>
    <dxf>
      <numFmt numFmtId="164" formatCode="d/m/yy\ h:mm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  <protection locked="0" hidden="0"/>
    </dxf>
    <dxf>
      <border outline="0">
        <top style="hair">
          <color auto="1"/>
        </top>
      </border>
    </dxf>
    <dxf>
      <border diagonalUp="0" diagonalDown="0">
        <left style="hair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0" hidden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i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lor theme="0"/>
      </font>
      <fill>
        <patternFill>
          <bgColor rgb="FFE20000"/>
        </patternFill>
      </fill>
      <border diagonalUp="0" diagonalDown="0">
        <left/>
        <right/>
        <top/>
        <bottom/>
        <vertical/>
        <horizontal/>
      </border>
    </dxf>
    <dxf>
      <font>
        <strike val="0"/>
      </font>
      <fill>
        <patternFill>
          <bgColor theme="7" tint="0.3999450666829432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0"/>
      </font>
      <fill>
        <patternFill>
          <bgColor theme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Anomalies" pivot="0" count="3" xr9:uid="{001B8BBB-1CAC-40DC-A24B-FB19CA1F2EB5}">
      <tableStyleElement type="headerRow" dxfId="178"/>
      <tableStyleElement type="firstRowStripe" dxfId="177"/>
      <tableStyleElement type="secondRowStripe" dxfId="176"/>
    </tableStyle>
  </tableStyles>
  <colors>
    <mruColors>
      <color rgb="FFECECDC"/>
      <color rgb="FFFFFFCC"/>
      <color rgb="FFE20000"/>
      <color rgb="FFFF7C80"/>
      <color rgb="FFFFFF66"/>
      <color rgb="FFFFFF99"/>
      <color rgb="FFFFF0C5"/>
      <color rgb="FFFFF9E7"/>
      <color rgb="FFFFF7E1"/>
      <color rgb="FF00F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EE2060-AE38-4D31-BDFF-37469918017A}" name="T_Anomalies14" displayName="T_Anomalies14" ref="A3:F5" totalsRowShown="0" headerRowDxfId="175" dataDxfId="174">
  <autoFilter ref="A3:F5" xr:uid="{23EE2060-AE38-4D31-BDFF-37469918017A}"/>
  <tableColumns count="6">
    <tableColumn id="1" xr3:uid="{C21BF25D-5B4B-4C85-89B6-0CB939A28CC2}" name="Type" dataDxfId="173"/>
    <tableColumn id="2" xr3:uid="{2AA06C77-42BF-4CA4-8E7D-52739E858033}" name="Mot de passe non modifiable" dataDxfId="172">
      <calculatedColumnFormula>COUNTIF(  T_UsersPasswordsGroups[Drapeau
1],  "*ERREUR"  )</calculatedColumnFormula>
    </tableColumn>
    <tableColumn id="3" xr3:uid="{85FEB9CB-3937-43AF-A6D4-695462AF578A}" name="Mot de passe non requis" dataDxfId="171">
      <calculatedColumnFormula>COUNTIF(  T_UsersPasswordsGroups[Drapeau
2],  "*ERREUR"  )</calculatedColumnFormula>
    </tableColumn>
    <tableColumn id="4" xr3:uid="{E03E9332-7E7A-4ECE-9310-7CA6180C43F9}" name="Mot de passe n'expire jamais" dataDxfId="170">
      <calculatedColumnFormula>COUNTIF(  T_UsersPasswordsGroups[Drapeau
3],  "*ERREUR"  )</calculatedColumnFormula>
    </tableColumn>
    <tableColumn id="5" xr3:uid="{7F12F323-84E8-4396-B76B-62105C51992E}" name="Mot de passe expiré" dataDxfId="169">
      <calculatedColumnFormula>COUNTIF(  T_UsersPasswordsGroups[Drapeau
4],  "*ERREUR"  )</calculatedColumnFormula>
    </tableColumn>
    <tableColumn id="6" xr3:uid="{DCC93810-1227-43DD-9A09-2BA86E509F29}" name="Comptes verrouillés" dataDxfId="16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CA28916-41AB-44F5-8B09-E6E788441671}" name="Tableau14" displayName="Tableau14" ref="C21:E22" totalsRowShown="0" headerRowDxfId="167" dataDxfId="166">
  <autoFilter ref="C21:E22" xr:uid="{6CA28916-41AB-44F5-8B09-E6E788441671}"/>
  <tableColumns count="3">
    <tableColumn id="1" xr3:uid="{64C566F2-F383-4089-B568-BFD81CD582F1}" name="Total" dataDxfId="165">
      <calculatedColumnFormula>COUNTA(T_UsersPasswordsGroups[Nom de compte SAM]) - COUNTIF(T_UsersPasswordsGroups[Nom de compte SAM], "") - COUNTIF(T_UsersPasswordsGroups[Nom de compte SAM], "#N/A")</calculatedColumnFormula>
    </tableColumn>
    <tableColumn id="2" xr3:uid="{E24E5273-E4CA-47C5-9396-1D2D5F4BC40D}" name="Actifs" dataDxfId="164">
      <calculatedColumnFormula>COUNTIF(T_UsersPasswordsGroups[Activé], "True")</calculatedColumnFormula>
    </tableColumn>
    <tableColumn id="3" xr3:uid="{EE4BB099-0540-496C-9D4E-ECF63916F502}" name="Inactifs" dataDxfId="163">
      <calculatedColumnFormula>COUNTIF(T_UsersPasswordsGroups[Activé],"False")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6F585A-2BA4-4BEB-89B3-2801367D80BC}" name="Tableau16" displayName="Tableau16" ref="B24:F27" totalsRowShown="0" headerRowDxfId="162" dataDxfId="161">
  <autoFilter ref="B24:F27" xr:uid="{356F585A-2BA4-4BEB-89B3-2801367D80BC}"/>
  <tableColumns count="5">
    <tableColumn id="2" xr3:uid="{22589870-561E-42E1-A8D8-BDDE9AF9861E}" name="Année" dataDxfId="160"/>
    <tableColumn id="3" xr3:uid="{E34D47DA-1CD1-4E0C-A4BA-3BD041C6C277}" name="1er trimestre" dataDxfId="159"/>
    <tableColumn id="4" xr3:uid="{92CEAD6F-3929-40ED-B94E-9A3B255A3F1F}" name="2ème trimestre" dataDxfId="158"/>
    <tableColumn id="5" xr3:uid="{E6490064-A24A-43E5-BB9C-94904E1768A7}" name="3ème trimestre" dataDxfId="157"/>
    <tableColumn id="6" xr3:uid="{1A1B0360-7342-4249-94D7-FCB9E75C7F9A}" name="4ème trimestre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E6E81A-87F2-45CB-A443-84DBA66B655A}" name="Tableau17" displayName="Tableau17" ref="B11:C17" totalsRowShown="0" headerRowDxfId="155" dataDxfId="154">
  <autoFilter ref="B11:C17" xr:uid="{04E6E81A-87F2-45CB-A443-84DBA66B655A}"/>
  <tableColumns count="2">
    <tableColumn id="1" xr3:uid="{D2499E88-064B-48C2-9775-CF823187D2AC}" name="Type" dataDxfId="153"/>
    <tableColumn id="2" xr3:uid="{9D10310A-5E39-4CE9-864E-FCB5E068FCBD}" name="Nombre" dataDxfId="1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9F277E9-CEF9-436F-85FE-C64A22B5D43D}" name="Tableau18" displayName="Tableau18" ref="E11:F16" totalsRowShown="0" headerRowDxfId="151" dataDxfId="150">
  <autoFilter ref="E11:F16" xr:uid="{79F277E9-CEF9-436F-85FE-C64A22B5D43D}"/>
  <tableColumns count="2">
    <tableColumn id="1" xr3:uid="{6CCA3A5C-885A-4732-8FE9-18851B3E0C96}" name="Type" dataDxfId="149"/>
    <tableColumn id="2" xr3:uid="{0D65401B-45BA-434A-AAAB-E840EDA42838}" name="Nombre" dataDxfId="1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0F1F1C-962B-4CD3-B5BB-2F0F17082189}" name="Tableau20" displayName="Tableau20" ref="C35:D40" totalsRowShown="0" headerRowDxfId="147" dataDxfId="146">
  <autoFilter ref="C35:D40" xr:uid="{7D0F1F1C-962B-4CD3-B5BB-2F0F17082189}"/>
  <tableColumns count="2">
    <tableColumn id="1" xr3:uid="{C2BCE3DD-75FD-4650-ABA3-AE410E4E2F0F}" name="Nom du groupe" dataDxfId="145">
      <calculatedColumnFormula>IFERROR(INDEX(     INDIRECT("'Répartition par groupe'!A$3:A" &amp; LigneFinRepartGp),     MATCH(D36,  INDIRECT("'Répartition par groupe'!B$3:B" &amp; LigneFinRepartGp),  0),     1), "")</calculatedColumnFormula>
    </tableColumn>
    <tableColumn id="2" xr3:uid="{0322897C-5AE8-4DD7-861E-F80073AC9934}" name="Nombre d'utilisateurs" dataDxfId="144">
      <calculatedColumnFormula>IFERROR(LARGE(INDIRECT("'Répartition par groupe'!B$3:B" &amp; LigneFinRepartGp), 1),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9A9FFA-3FD4-4D84-AE7D-4743E8AA8BA6}" name="T_PointageAD" displayName="T_PointageAD" ref="A1:K255" totalsRowShown="0" headerRowDxfId="143" dataDxfId="142">
  <autoFilter ref="A1:K255" xr:uid="{A49A9FFA-3FD4-4D84-AE7D-4743E8AA8BA6}"/>
  <tableColumns count="11">
    <tableColumn id="1" xr3:uid="{C9A3DB39-D1F5-43B6-8531-22AE64011D2D}" name="Nom" dataDxfId="141">
      <calculatedColumnFormula>T_UsersExtract[[#This Row],[Name]]</calculatedColumnFormula>
    </tableColumn>
    <tableColumn id="2" xr3:uid="{7448EC33-6393-4864-83E7-4B2A30DFF9E0}" name="Nom d'utilisateur" dataDxfId="140">
      <calculatedColumnFormula>T_UsersExtract[[#This Row],[UserPrincipalName]]</calculatedColumnFormula>
    </tableColumn>
    <tableColumn id="3" xr3:uid="{8DD8014A-6ED0-4DE8-97DB-98B8BC3AE5F6}" name="Nom de compte SAM" dataDxfId="139">
      <calculatedColumnFormula>IF(T_UsersExtract[[#This Row],[SamAccountName]]&lt;&gt;"", T_UsersExtract[[#This Row],[SamAccountName]], "-1")</calculatedColumnFormula>
    </tableColumn>
    <tableColumn id="8" xr3:uid="{FC0D2204-B28B-4F49-8357-E981F0ED6868}" name="Activé" dataDxfId="138">
      <calculatedColumnFormula>T_UsersExtract[[#This Row],[Enabled]]</calculatedColumnFormula>
    </tableColumn>
    <tableColumn id="10" xr3:uid="{FF9F0EB3-A72F-4646-BE71-CA9EDB5950A7}" name="Nom de compte supposé" dataDxfId="137"/>
    <tableColumn id="4" xr3:uid="{72CE3168-DA63-483A-AF27-9530EDA9A540}" name="Dans le RH" dataDxfId="136">
      <calculatedColumnFormula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IF(ISNUMBER(SEARCH($C2,_xlfn.TEXTJOIN(";", TRUE, T_PointageRH[Username]))), "existe", "n'existe pas")     )</calculatedColumnFormula>
    </tableColumn>
    <tableColumn id="5" xr3:uid="{9FAF670D-2D3E-40B2-AC15-6A5A93124174}" name="Action à réaliser" dataDxfId="135"/>
    <tableColumn id="6" xr3:uid="{0EF12C76-0628-4194-8041-D0FA39A2D9C6}" name="Correction" dataDxfId="134"/>
    <tableColumn id="9" xr3:uid="{832AF8B5-8E24-442F-8ACA-819F1ACA031E}" name="Fonction" dataDxfId="133"/>
    <tableColumn id="11" xr3:uid="{6E9C49C7-CA18-4EB1-BC03-27105FE57289}" name="Validation RGPD" dataDxfId="132"/>
    <tableColumn id="7" xr3:uid="{87860F13-0CA1-4684-9BAC-AFAF8597C6E2}" name="Remarques" dataDxfId="1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8C05F5-93D3-4644-B110-BACEC3F398AD}" name="T_PointageRH" displayName="T_PointageRH" ref="A1:Q255" totalsRowShown="0" headerRowDxfId="130" dataDxfId="128" headerRowBorderDxfId="129" tableBorderDxfId="127" totalsRowBorderDxfId="126">
  <autoFilter ref="A1:Q255" xr:uid="{738C05F5-93D3-4644-B110-BACEC3F398AD}"/>
  <tableColumns count="17">
    <tableColumn id="1" xr3:uid="{7BE44ED1-6F22-48E0-AC60-398FEDFD92B6}" name="Calc" dataDxfId="125"/>
    <tableColumn id="2" xr3:uid="{C94A836E-B8F0-40A8-92D0-AB11661C3FC5}" name="Agent-etab." dataDxfId="124"/>
    <tableColumn id="3" xr3:uid="{9E39E122-C382-4B3C-9AA9-C2B04DF4BB6A}" name="Nom d'usage" dataDxfId="123"/>
    <tableColumn id="4" xr3:uid="{5E9DDC01-AC5C-4D1C-9FEB-8148F8599273}" name="Nom de famille" dataDxfId="122"/>
    <tableColumn id="5" xr3:uid="{3AB9390D-4175-47C7-879E-FB9608AE30C5}" name="Prénom" dataDxfId="121"/>
    <tableColumn id="6" xr3:uid="{13A6281A-875C-4981-8291-3EEB8C15E54A}" name="Position" dataDxfId="120"/>
    <tableColumn id="7" xr3:uid="{9CAF4D3B-90E1-4E38-9B24-21226750AF7B}" name="Etablissement" dataDxfId="119"/>
    <tableColumn id="8" xr3:uid="{BC3B1B2E-1BF2-4265-9F6B-956FCDEDA418}" name="Structure " dataDxfId="118"/>
    <tableColumn id="11" xr3:uid="{FC3D3FBA-32F4-47D7-9989-579C3E90F9C3}" name="P1" dataDxfId="117">
      <calculatedColumnFormula>LEFT(T_PointageRH[[#This Row],[Prénom]])</calculatedColumnFormula>
    </tableColumn>
    <tableColumn id="12" xr3:uid="{8BB3D65B-0B07-4084-A290-356F0EDD0B86}" name="P2" dataDxfId="116">
      <calculatedColumnFormula>IFERROR( MID(T_PointageRH[[#This Row],[Prénom]], SEARCH("-",T_PointageRH[[#This Row],[Prénom]])+1, 1),   "")</calculatedColumnFormula>
    </tableColumn>
    <tableColumn id="15" xr3:uid="{A5BD4FB2-34EB-480E-98E2-B9B9156E6D06}" name="Nom utilisé dans l'AD" dataDxfId="115">
      <calculatedColumnFormula>SUBSTITUTE(T_PointageRH[[#This Row],[Nom d''usage]], "-", "")</calculatedColumnFormula>
    </tableColumn>
    <tableColumn id="9" xr3:uid="{D275CE2E-30F5-40A9-89D4-B627B2BD690C}" name="Username" dataDxfId="114">
      <calculatedColumnFormula>LOWER(T_PointageRH[[#This Row],[P1]]&amp;T_PointageRH[[#This Row],[P2]] &amp; "." &amp; SUBSTITUTE($K2," ",""))</calculatedColumnFormula>
    </tableColumn>
    <tableColumn id="17" xr3:uid="{EB87CC0D-5765-4981-B3C0-5A26E7765E25}" name="Username hors règle" dataDxfId="113"/>
    <tableColumn id="10" xr3:uid="{A1647C14-90D5-4D2E-9113-6AE31AE69C19}" name="Etat dans l'AD" dataDxfId="112">
      <calculatedColumnFormula>IF(AND(T_PointageRH[[#This Row],[Nom d''usage]]="",T_PointageRH[[#This Row],[Nom de famille]]=""),     "",     IF(T_PointageRH[[#This Row],[Username hors règle]]="",  IF(ISNUMBER(SEARCH($L2,_xlfn.TEXTJOIN(";", TRUE, T_PointageAD[Nom de compte SAM]))), "existe", "n'existe pas"),  IF(ISNUMBER(SEARCH($M2,_xlfn.TEXTJOIN(";", TRUE, T_PointageAD[Nom de compte SAM]))),  "existe",  "n'existe pas"))     )</calculatedColumnFormula>
    </tableColumn>
    <tableColumn id="13" xr3:uid="{6AFFE04A-9CAD-426C-9BA7-F7B03A5BA066}" name="Action à réaliser dans l'AD" dataDxfId="111"/>
    <tableColumn id="14" xr3:uid="{5CDA0DD2-2026-4CE9-933D-58F484DC0E22}" name="Etat après action" dataDxfId="110"/>
    <tableColumn id="16" xr3:uid="{57531608-91DE-46D4-A584-ECB6EA5B1DFB}" name="Observation" dataDxfId="109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988D1-35F2-4EAF-B20A-E033E7F817E7}" name="T_UsersPasswordsGroups" displayName="T_UsersPasswordsGroups" ref="A1:T255" totalsRowShown="0" headerRowDxfId="108" dataDxfId="107">
  <autoFilter ref="A1:T255" xr:uid="{447988D1-35F2-4EAF-B20A-E033E7F817E7}"/>
  <tableColumns count="20">
    <tableColumn id="21" xr3:uid="{ADCB36AC-120D-41B6-A924-F77225A271FA}" name="Fonction" dataDxfId="106">
      <calculatedColumnFormula>VLOOKUP(T_UsersPasswordsGroups[[#This Row],[Nom de compte SAM]],T_PointageAD[[Nom de compte SAM]:[Fonction]], 7)</calculatedColumnFormula>
    </tableColumn>
    <tableColumn id="1" xr3:uid="{C1FC7E25-BEDC-49B0-94C9-CE0C18AB8DE1}" name="Nom donné" dataDxfId="105">
      <calculatedColumnFormula>IFERROR(IF(T_UsersExtract[[#This Row],[GivenName]]="","",T_UsersExtract[[#This Row],[GivenName]]), "")</calculatedColumnFormula>
    </tableColumn>
    <tableColumn id="2" xr3:uid="{CDEB474F-56A2-43BA-BD9F-8060E38ADF66}" name="Nom" dataDxfId="104">
      <calculatedColumnFormula>IFERROR(IF(T_UsersExtract[[#This Row],[Name]]="","",T_UsersExtract[[#This Row],[Name]]), "")</calculatedColumnFormula>
    </tableColumn>
    <tableColumn id="3" xr3:uid="{DD1E1230-245A-4559-AEF8-EFD61064D3C8}" name="Nom de compte SAM" dataDxfId="103">
      <calculatedColumnFormula>IFERROR(IF(T_UsersExtract[[#This Row],[SamAccountName]]="","",T_UsersExtract[[#This Row],[SamAccountName]]),"")</calculatedColumnFormula>
    </tableColumn>
    <tableColumn id="4" xr3:uid="{B3FEC693-955A-4CCB-A843-6902F3256772}" name="Nom d'utilisateur" dataDxfId="102">
      <calculatedColumnFormula>IFERROR(IF(T_UsersExtract[[#This Row],[UserPrincipalName]]="","",T_UsersExtract[[#This Row],[UserPrincipalName]]),"")</calculatedColumnFormula>
    </tableColumn>
    <tableColumn id="5" xr3:uid="{A206B7E9-B4E3-4384-93D4-F66AE84812CD}" name="Objet" dataDxfId="101">
      <calculatedColumnFormula>IFERROR(IF(T_UsersExtract[[#This Row],[ObjectClass]]="","",T_UsersExtract[[#This Row],[ObjectClass]]), "")</calculatedColumnFormula>
    </tableColumn>
    <tableColumn id="6" xr3:uid="{C14D269A-A296-4E26-B9E0-F77D187EFAA3}" name="Activé" dataDxfId="100">
      <calculatedColumnFormula>IFERROR(IF(T_UsersExtract[[#This Row],[Enabled]]="","",T_UsersExtract[[#This Row],[Enabled]]), "")</calculatedColumnFormula>
    </tableColumn>
    <tableColumn id="7" xr3:uid="{1651F55D-3369-47DD-938D-968497FD31FC}" name="Date de création" dataDxfId="99">
      <calculatedColumnFormula>IFERROR(IF(T_UsersExtract[[#This Row],[WhenCreated]]="","",T_UsersExtract[[#This Row],[WhenCreated]]), "")</calculatedColumnFormula>
    </tableColumn>
    <tableColumn id="15" xr3:uid="{4F5E88B9-8C47-46F8-B441-92B1A0C73F2F}" name="Date de modification" dataDxfId="98">
      <calculatedColumnFormula>IFERROR(IF(T_UsersExtract[[#This Row],[PasswordLastSet]]="","",T_UsersExtract[[#This Row],[PasswordLastSet]]), "")</calculatedColumnFormula>
    </tableColumn>
    <tableColumn id="20" xr3:uid="{955332F0-4B48-4D25-BEAC-779F9D37A478}" name="Mot de passe non modifiable" dataDxfId="97">
      <calculatedColumnFormula>IFERROR(IF(T_UsersExtract[[#This Row],[CannotChangePassword]]="","",T_UsersExtract[[#This Row],[CannotChangePassword]]), "")</calculatedColumnFormula>
    </tableColumn>
    <tableColumn id="19" xr3:uid="{AF155633-D077-45DA-910B-282558B1EA6A}" name="Drapeau_x000a_1" dataDxfId="96">
      <calculatedColumnFormula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calculatedColumnFormula>
    </tableColumn>
    <tableColumn id="8" xr3:uid="{165DC552-871A-4E2C-8163-144ADF7A7F16}" name="Mot de passe non requis" dataDxfId="95">
      <calculatedColumnFormula>IFERROR(IF(T_UsersExtract[[#This Row],[PasswordNotRequired]]="","",T_UsersExtract[[#This Row],[PasswordNotRequired]]), "")</calculatedColumnFormula>
    </tableColumn>
    <tableColumn id="16" xr3:uid="{AEDE93FC-0769-43C5-B1F4-2B19138B2BD4}" name="Drapeau_x000a_2" dataDxfId="94">
      <calculatedColumnFormula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calculatedColumnFormula>
    </tableColumn>
    <tableColumn id="9" xr3:uid="{B1BE2C07-9B08-48A9-92CF-6EBE25BF39A7}" name="Mot de passe n'expire jamais" dataDxfId="93">
      <calculatedColumnFormula>IFERROR(IF(T_UsersExtract[[#This Row],[PasswordNeverExpires]]="","",T_UsersExtract[[#This Row],[PasswordNeverExpires]]), "")</calculatedColumnFormula>
    </tableColumn>
    <tableColumn id="17" xr3:uid="{6C15FFAD-F94A-4918-875C-7541BA598C68}" name="Drapeau_x000a_3" dataDxfId="92">
      <calculatedColumnFormula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calculatedColumnFormula>
    </tableColumn>
    <tableColumn id="11" xr3:uid="{AF06DE10-261C-45DC-9508-FABD4F95C9F9}" name="Mot de passe expiré" dataDxfId="91">
      <calculatedColumnFormula>IFERROR(IF(T_UsersExtract[[#This Row],[PasswordExpired]]="","",T_UsersExtract[[#This Row],[PasswordExpired]]), "")</calculatedColumnFormula>
    </tableColumn>
    <tableColumn id="18" xr3:uid="{4D05CF9B-48DD-4E50-A11B-2B40642793BB}" name="Drapeau_x000a_4" dataDxfId="90">
      <calculatedColumnFormula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calculatedColumnFormula>
    </tableColumn>
    <tableColumn id="12" xr3:uid="{5ABC560A-6981-4567-BBE2-0B342A36861E}" name="Verrouillé" dataDxfId="89">
      <calculatedColumnFormula>IFERROR(     IF(T_UsersExtract[[#This Row],[LockedOut]]="", "", T_UsersExtract[[#This Row],[LockedOut]]),     ""     )</calculatedColumnFormula>
    </tableColumn>
    <tableColumn id="13" xr3:uid="{72AE7CC5-5582-4A94-B3D4-C952C15E7779}" name="Groupe principal" dataDxfId="88">
      <calculatedColumnFormula>IFERROR(IF(T_UsersExtract[[#This Row],[PrimaryGroup]]="","",T_UsersExtract[[#This Row],[PrimaryGroup]]), "")</calculatedColumnFormula>
    </tableColumn>
    <tableColumn id="10" xr3:uid="{766466EE-4261-4A02-9602-FD94A1249B3F}" name="Membre de …" dataDxfId="87">
      <calculatedColumnFormula>IFERROR(VLOOKUP('Users Passwords Groups'!D2,T_UsersGroupsExtract[],2), "")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B573F-BE25-4E5C-B5ED-119BFF86F40E}" name="T_UsersExtract" displayName="T_UsersExtract" ref="A1:T255" totalsRowShown="0" headerRowDxfId="86" dataDxfId="85">
  <autoFilter ref="A1:T255" xr:uid="{DF5B573F-BE25-4E5C-B5ED-119BFF86F40E}"/>
  <tableColumns count="20">
    <tableColumn id="1" xr3:uid="{DAE5EEA6-A554-4C11-94EC-1BC922705988}" name="CannotChangePassword" dataDxfId="84"/>
    <tableColumn id="2" xr3:uid="{27EFF59D-AC3F-4F6C-82D8-27E8FEB2013A}" name="Department" dataDxfId="83"/>
    <tableColumn id="3" xr3:uid="{9AFF7446-E3D5-46D8-B250-01E0804EC768}" name="DistinguishedName" dataDxfId="82"/>
    <tableColumn id="4" xr3:uid="{75085632-692B-4B9F-8E95-79052E50D1A6}" name="Enabled" dataDxfId="81"/>
    <tableColumn id="5" xr3:uid="{DE7470E5-A4EB-4EDF-A365-89DBF1C74C8B}" name="GivenName" dataDxfId="80"/>
    <tableColumn id="6" xr3:uid="{74F814DC-C814-43B0-92EC-21F9BC38E04D}" name="LockedOut" dataDxfId="79"/>
    <tableColumn id="7" xr3:uid="{90544F7C-6AC0-4A10-BDF8-D67B966741D4}" name="MemberOf" dataDxfId="78"/>
    <tableColumn id="8" xr3:uid="{296B08BA-D060-4173-B83B-013EBFB6E672}" name="Name" dataDxfId="77"/>
    <tableColumn id="9" xr3:uid="{8E0743D0-3AB2-40D3-9C9F-E40558DCEF20}" name="ObjectClass" dataDxfId="76"/>
    <tableColumn id="10" xr3:uid="{51BA8243-1C0D-478F-9849-2CB629D5F3E7}" name="ObjectGUID" dataDxfId="75"/>
    <tableColumn id="11" xr3:uid="{6D3903A1-5AD7-4C20-85FC-6162F633209E}" name="PasswordExpired" dataDxfId="74"/>
    <tableColumn id="12" xr3:uid="{2A1C4B14-15A4-49FA-BAAD-042F1C3B2D09}" name="PasswordLastSet" dataDxfId="73"/>
    <tableColumn id="13" xr3:uid="{C241F491-27A2-47EA-9F21-645FD75E4396}" name="PasswordNeverExpires" dataDxfId="72"/>
    <tableColumn id="14" xr3:uid="{4AEB44F9-2CFB-443C-85BB-CEC0FA959923}" name="PasswordNotRequired" dataDxfId="71"/>
    <tableColumn id="15" xr3:uid="{115D6DF8-D4A4-4C1C-AFF5-DC730D9F6229}" name="PrimaryGroup" dataDxfId="70"/>
    <tableColumn id="16" xr3:uid="{DB532593-2D64-4CD1-A1A2-48643E505E06}" name="SamAccountName" dataDxfId="69"/>
    <tableColumn id="17" xr3:uid="{BA582FC9-497A-4723-BD0C-6673A28CEE01}" name="SID" dataDxfId="68"/>
    <tableColumn id="18" xr3:uid="{D29E1599-33D4-4A8E-8F36-10FAED7ED0BC}" name="Surname" dataDxfId="67"/>
    <tableColumn id="19" xr3:uid="{2EFA60F4-2167-4F23-BB3A-38F8DF9F816C}" name="UserPrincipalName" dataDxfId="66"/>
    <tableColumn id="20" xr3:uid="{80B7BD25-EF12-4941-9672-4EC9283DAD74}" name="WhenCreated" dataDxfId="6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E51E73-B05D-4F72-A433-9C48BFC4E8C7}" name="T_UsersGroupsExtract" displayName="T_UsersGroupsExtract" ref="A1:B255" totalsRowShown="0" headerRowDxfId="64" headerRowBorderDxfId="63" tableBorderDxfId="62">
  <autoFilter ref="A1:B255" xr:uid="{F8E51E73-B05D-4F72-A433-9C48BFC4E8C7}"/>
  <sortState xmlns:xlrd2="http://schemas.microsoft.com/office/spreadsheetml/2017/richdata2" ref="A2:B255">
    <sortCondition ref="A1:A255"/>
  </sortState>
  <tableColumns count="2">
    <tableColumn id="1" xr3:uid="{DB8F77A0-4147-46D3-8479-8A3F8393CDA7}" name="SamAccountName"/>
    <tableColumn id="2" xr3:uid="{D4BBE85B-5D12-4283-A495-F5D02651A576}" name="MemberO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919C6-5BF2-424B-9882-BB44C917F276}" name="ParmsFonction" displayName="ParmsFonction" ref="B1:B18" totalsRowShown="0" headerRowDxfId="61" dataDxfId="60">
  <autoFilter ref="B1:B18" xr:uid="{1C4919C6-5BF2-424B-9882-BB44C917F276}"/>
  <tableColumns count="1">
    <tableColumn id="1" xr3:uid="{E948EE28-FBDE-4959-B58F-EE18CAEF4A02}" name="Fonction" dataDxfId="59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543FCB-FFE4-436C-9BC9-BE51BC3AC992}" name="ParmsEtat" displayName="ParmsEtat" ref="C1:C4" totalsRowShown="0" headerRowDxfId="58" dataDxfId="57">
  <autoFilter ref="C1:C4" xr:uid="{7E543FCB-FFE4-436C-9BC9-BE51BC3AC992}"/>
  <tableColumns count="1">
    <tableColumn id="1" xr3:uid="{6ABE36A8-7C26-4571-BD64-20A8BEAC3742}" name="Etat" dataDxfId="56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ED0F70-4C0C-44DE-BC69-0CDFBC9527ED}" name="ParmsAction" displayName="ParmsAction" ref="D1:D5" totalsRowShown="0" headerRowDxfId="55" dataDxfId="54">
  <autoFilter ref="D1:D5" xr:uid="{2FED0F70-4C0C-44DE-BC69-0CDFBC9527ED}"/>
  <tableColumns count="1">
    <tableColumn id="1" xr3:uid="{A2A74CF5-5F00-4723-A7EE-25FCCD3F2930}" name="Action" dataDxfId="53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5C7229-EF96-4600-8F53-29A98BA37467}" name="ParmsRHAction" displayName="ParmsRHAction" ref="E1:E6" totalsRowShown="0" headerRowDxfId="52" dataDxfId="51">
  <autoFilter ref="E1:E6" xr:uid="{285C7229-EF96-4600-8F53-29A98BA37467}"/>
  <tableColumns count="1">
    <tableColumn id="1" xr3:uid="{D8461557-F42F-4955-8972-7DBEA827ECDC}" name="RH : Action à réaliser dans l'AD" dataDxfId="5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32F540-C34B-4500-B194-54E3FFE53762}" name="ParmsValidationRGPD" displayName="ParmsValidationRGPD" ref="F1:F4" totalsRowShown="0" headerRowDxfId="49" dataDxfId="48">
  <autoFilter ref="F1:F4" xr:uid="{F332F540-C34B-4500-B194-54E3FFE53762}"/>
  <tableColumns count="1">
    <tableColumn id="1" xr3:uid="{0BF725A7-3824-4351-B41B-D872B2221102}" name="Validation RGPD" dataDxfId="47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850F4F-A158-4428-8069-AF982A47528F}" name="ParmsAnnée" displayName="ParmsAnnée" ref="A1:A2" totalsRowShown="0" headerRowDxfId="46" dataDxfId="45">
  <autoFilter ref="A1:A2" xr:uid="{84850F4F-A158-4428-8069-AF982A47528F}"/>
  <tableColumns count="1">
    <tableColumn id="1" xr3:uid="{411FD2B1-5DC7-455A-ADDC-71A6D7EB1A1D}" name="Année courante" dataDxfId="44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79950F2-E479-4FAE-B645-93FC24A06676}" name="ParmsGroupesAD" displayName="ParmsGroupesAD" ref="H1:I3" totalsRowShown="0" headerRowDxfId="43" dataDxfId="42">
  <autoFilter ref="H1:I3" xr:uid="{179950F2-E479-4FAE-B645-93FC24A06676}"/>
  <tableColumns count="2">
    <tableColumn id="2" xr3:uid="{5F3CBE5C-7859-4D99-B38E-95EC4259D12D}" name="Groupe A.D." dataDxfId="41"/>
    <tableColumn id="1" xr3:uid="{F2F94AC3-3A90-4AEC-A85C-7677F9AE32A7}" name="Nombre" dataDxfId="40">
      <calculatedColumnFormula>I1+2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090E-62A4-4B35-8303-58A78AAE8F3F}">
  <sheetPr>
    <tabColor theme="4" tint="-0.499984740745262"/>
  </sheetPr>
  <dimension ref="A1:F58"/>
  <sheetViews>
    <sheetView showGridLines="0" tabSelected="1" zoomScale="85" zoomScaleNormal="85" workbookViewId="0"/>
  </sheetViews>
  <sheetFormatPr baseColWidth="10" defaultRowHeight="15" x14ac:dyDescent="0.25"/>
  <cols>
    <col min="1" max="1" width="20.85546875" style="29" customWidth="1"/>
    <col min="2" max="6" width="25.85546875" style="29" customWidth="1"/>
    <col min="7" max="7" width="53.85546875" style="29" customWidth="1"/>
    <col min="8" max="8" width="29.85546875" style="29" customWidth="1"/>
    <col min="9" max="16384" width="11.42578125" style="29"/>
  </cols>
  <sheetData>
    <row r="1" spans="1:6" ht="33" customHeight="1" x14ac:dyDescent="0.25"/>
    <row r="2" spans="1:6" ht="30" customHeight="1" x14ac:dyDescent="0.25">
      <c r="A2" s="64" t="s">
        <v>94</v>
      </c>
      <c r="B2" s="64"/>
      <c r="C2" s="64"/>
      <c r="D2" s="64"/>
      <c r="E2" s="64"/>
      <c r="F2" s="64"/>
    </row>
    <row r="3" spans="1:6" ht="30" customHeight="1" x14ac:dyDescent="0.25">
      <c r="A3" s="29" t="s">
        <v>97</v>
      </c>
      <c r="B3" s="29" t="s">
        <v>89</v>
      </c>
      <c r="C3" s="29" t="s">
        <v>80</v>
      </c>
      <c r="D3" s="29" t="s">
        <v>81</v>
      </c>
      <c r="E3" s="29" t="s">
        <v>84</v>
      </c>
      <c r="F3" s="29" t="s">
        <v>98</v>
      </c>
    </row>
    <row r="4" spans="1:6" x14ac:dyDescent="0.25">
      <c r="A4" s="29" t="s">
        <v>95</v>
      </c>
      <c r="B4" s="29">
        <f>COUNTIF(  T_UsersPasswordsGroups[Drapeau
1],  "*ALERTE"  )</f>
        <v>0</v>
      </c>
      <c r="C4" s="29">
        <f>COUNTIF(  T_UsersPasswordsGroups[Drapeau
2],  "*ALERTE"  )</f>
        <v>0</v>
      </c>
      <c r="D4" s="29">
        <f>COUNTIF(  T_UsersPasswordsGroups[Drapeau
3],  "*ALERTE"  )</f>
        <v>0</v>
      </c>
      <c r="E4" s="29">
        <f>COUNTIF(  T_UsersPasswordsGroups[Drapeau
4],  "*ALERTE"  )</f>
        <v>0</v>
      </c>
      <c r="F4" s="29">
        <f xml:space="preserve"> COUNTIF(  T_UsersPasswordsGroups[Verrouillé],  "True"  )</f>
        <v>0</v>
      </c>
    </row>
    <row r="5" spans="1:6" x14ac:dyDescent="0.25">
      <c r="A5" s="29" t="s">
        <v>96</v>
      </c>
      <c r="B5" s="29">
        <f>COUNTIF(  T_UsersPasswordsGroups[Drapeau
1],  "*ERREUR"  )</f>
        <v>0</v>
      </c>
      <c r="C5" s="29">
        <f>COUNTIF(  T_UsersPasswordsGroups[Drapeau
2],  "*ERREUR"  )</f>
        <v>0</v>
      </c>
      <c r="D5" s="29">
        <f>COUNTIF(  T_UsersPasswordsGroups[Drapeau
3],  "*ERREUR"  )</f>
        <v>0</v>
      </c>
      <c r="E5" s="29">
        <f>COUNTIF(  T_UsersPasswordsGroups[Drapeau
4],  "*ERREUR"  )</f>
        <v>0</v>
      </c>
    </row>
    <row r="7" spans="1:6" ht="18.75" x14ac:dyDescent="0.25">
      <c r="D7" s="37" t="str">
        <f>SUM(C12:C13,F12:F15) &amp; " actions à réaliser"</f>
        <v>0 actions à réaliser</v>
      </c>
    </row>
    <row r="8" spans="1:6" ht="18.75" x14ac:dyDescent="0.25">
      <c r="D8" s="38" t="str">
        <f>SUM(C14,F16) &amp; " actions réalisées"</f>
        <v>0 actions réalisées</v>
      </c>
    </row>
    <row r="9" spans="1:6" ht="15.75" x14ac:dyDescent="0.25">
      <c r="D9" s="33"/>
    </row>
    <row r="10" spans="1:6" ht="30" x14ac:dyDescent="0.25">
      <c r="B10" s="28"/>
      <c r="C10" s="34" t="s">
        <v>125</v>
      </c>
      <c r="E10" s="28"/>
      <c r="F10" s="34" t="s">
        <v>124</v>
      </c>
    </row>
    <row r="11" spans="1:6" x14ac:dyDescent="0.25">
      <c r="B11" s="29" t="s">
        <v>97</v>
      </c>
      <c r="C11" s="29" t="s">
        <v>103</v>
      </c>
      <c r="E11" s="29" t="s">
        <v>97</v>
      </c>
      <c r="F11" s="29" t="s">
        <v>103</v>
      </c>
    </row>
    <row r="12" spans="1:6" x14ac:dyDescent="0.25">
      <c r="B12" s="35" t="s">
        <v>116</v>
      </c>
      <c r="C12" s="29">
        <f>COUNTIF(T_PointageAD[Action à réaliser],"corriger")</f>
        <v>0</v>
      </c>
      <c r="E12" s="35" t="s">
        <v>113</v>
      </c>
      <c r="F12" s="29">
        <f>COUNTIFS(T_PointageRH[Action à réaliser dans l''AD],Parms!E3,T_PointageRH[Etat après action],"")</f>
        <v>0</v>
      </c>
    </row>
    <row r="13" spans="1:6" x14ac:dyDescent="0.25">
      <c r="B13" s="35" t="s">
        <v>115</v>
      </c>
      <c r="C13" s="29">
        <f>COUNTIF(T_PointageAD[Action à réaliser],"vérifier")</f>
        <v>0</v>
      </c>
      <c r="E13" s="35" t="s">
        <v>118</v>
      </c>
      <c r="F13" s="29">
        <f>COUNTIFS(T_PointageRH[Action à réaliser dans l''AD],Parms!E4,T_PointageRH[Etat après action],"")</f>
        <v>0</v>
      </c>
    </row>
    <row r="14" spans="1:6" x14ac:dyDescent="0.25">
      <c r="B14" s="35" t="s">
        <v>117</v>
      </c>
      <c r="C14" s="29">
        <f>COUNTIF(T_PointageAD[Action à réaliser],"réalisée")</f>
        <v>0</v>
      </c>
      <c r="E14" s="35" t="s">
        <v>114</v>
      </c>
      <c r="F14" s="29">
        <f>COUNTIFS(T_PointageRH[Action à réaliser dans l''AD],Parms!E5,T_PointageRH[Etat après action],"")</f>
        <v>0</v>
      </c>
    </row>
    <row r="15" spans="1:6" x14ac:dyDescent="0.25">
      <c r="B15" s="35" t="s">
        <v>128</v>
      </c>
      <c r="C15" s="29">
        <f>COUNTIF(T_PointageAD[Validation RGPD],Parms!$F2)</f>
        <v>0</v>
      </c>
      <c r="E15" s="35" t="s">
        <v>115</v>
      </c>
      <c r="F15" s="29">
        <f>COUNTIFS(T_PointageRH[Action à réaliser dans l''AD],Parms!E6,T_PointageRH[Etat après action],"")</f>
        <v>0</v>
      </c>
    </row>
    <row r="16" spans="1:6" x14ac:dyDescent="0.25">
      <c r="B16" s="35" t="s">
        <v>129</v>
      </c>
      <c r="C16" s="29">
        <f>COUNTIF(T_PointageAD[Validation RGPD],Parms!$F3)</f>
        <v>0</v>
      </c>
      <c r="E16" s="35" t="s">
        <v>117</v>
      </c>
      <c r="F16" s="29">
        <f>COUNTIFS(T_PointageRH[Action à réaliser dans l''AD],"&lt;&gt;"&amp;Parms!E2,T_PointageRH[Etat après action],"&lt;&gt;")</f>
        <v>0</v>
      </c>
    </row>
    <row r="17" spans="1:6" x14ac:dyDescent="0.25">
      <c r="B17" s="35" t="s">
        <v>127</v>
      </c>
      <c r="C17" s="29">
        <f>COUNTIF(T_PointageAD[Validation RGPD],Parms!$F4)</f>
        <v>0</v>
      </c>
    </row>
    <row r="19" spans="1:6" ht="33" customHeight="1" x14ac:dyDescent="0.25"/>
    <row r="20" spans="1:6" ht="30" customHeight="1" x14ac:dyDescent="0.25">
      <c r="A20" s="64" t="s">
        <v>99</v>
      </c>
      <c r="B20" s="64"/>
      <c r="C20" s="64"/>
      <c r="D20" s="64"/>
      <c r="E20" s="64"/>
      <c r="F20" s="64"/>
    </row>
    <row r="21" spans="1:6" x14ac:dyDescent="0.25">
      <c r="C21" s="29" t="s">
        <v>100</v>
      </c>
      <c r="D21" s="29" t="s">
        <v>101</v>
      </c>
      <c r="E21" s="29" t="s">
        <v>102</v>
      </c>
    </row>
    <row r="22" spans="1:6" x14ac:dyDescent="0.25">
      <c r="C22" s="29">
        <f>COUNTA(T_UsersPasswordsGroups[Nom de compte SAM]) - COUNTIF(T_UsersPasswordsGroups[Nom de compte SAM], "") - COUNTIF(T_UsersPasswordsGroups[Nom de compte SAM], "#N/A")</f>
        <v>0</v>
      </c>
      <c r="D22" s="29">
        <f>COUNTIF(T_UsersPasswordsGroups[Activé], "True")</f>
        <v>0</v>
      </c>
      <c r="E22" s="29">
        <f>COUNTIF(T_UsersPasswordsGroups[Activé],"False")</f>
        <v>0</v>
      </c>
    </row>
    <row r="24" spans="1:6" x14ac:dyDescent="0.25">
      <c r="B24" s="29" t="s">
        <v>119</v>
      </c>
      <c r="C24" s="29" t="s">
        <v>107</v>
      </c>
      <c r="D24" s="29" t="s">
        <v>120</v>
      </c>
      <c r="E24" s="29" t="s">
        <v>121</v>
      </c>
      <c r="F24" s="29" t="s">
        <v>122</v>
      </c>
    </row>
    <row r="25" spans="1:6" x14ac:dyDescent="0.25">
      <c r="A25" s="36" t="s">
        <v>123</v>
      </c>
      <c r="B25" s="54" cm="1">
        <f t="array" ref="B25">ParmsAnnée[Année courante]</f>
        <v>2024</v>
      </c>
      <c r="C25" s="54" t="s">
        <v>109</v>
      </c>
      <c r="D25" s="54" t="s">
        <v>108</v>
      </c>
      <c r="E25" s="54" t="s">
        <v>110</v>
      </c>
      <c r="F25" s="54" t="s">
        <v>111</v>
      </c>
    </row>
    <row r="26" spans="1:6" x14ac:dyDescent="0.25">
      <c r="A26" s="36" t="s">
        <v>105</v>
      </c>
      <c r="B26" s="29" cm="1">
        <f t="array" ref="B26">COUNTIFS(T_UsersPasswordsGroups[Date de création],"&gt;=01/01/" &amp; RIGHT(ParmsAnnée[Année courante],2),     T_UsersPasswordsGroups[Date de création],"&lt;=31/12/" &amp; RIGHT(ParmsAnnée[Année courante],2))</f>
        <v>0</v>
      </c>
      <c r="C26" s="29" cm="1">
        <f t="array" ref="C26">COUNTIFS(T_UsersPasswordsGroups[[Date de création]:[Date de création]], "&gt;=01/01/" &amp; RIGHT(ParmsAnnée[Année courante],2),     T_UsersPasswordsGroups[[Date de création]:[Date de création]], "&lt;=31/03/" &amp; RIGHT(ParmsAnnée[Année courante],2))</f>
        <v>0</v>
      </c>
      <c r="D26" s="29" cm="1">
        <f t="array" ref="D26">COUNTIFS(T_UsersPasswordsGroups[[Date de création]:[Date de création]], "&gt;=01/04/" &amp; RIGHT(ParmsAnnée[Année courante],2),     T_UsersPasswordsGroups[[Date de création]:[Date de création]], "&lt;=30/06/" &amp; RIGHT(ParmsAnnée[Année courante],2))</f>
        <v>0</v>
      </c>
      <c r="E26" s="29" cm="1">
        <f t="array" ref="E26">COUNTIFS(T_UsersPasswordsGroups[[Date de création]:[Date de création]], "&gt;=01/07/" &amp; RIGHT(ParmsAnnée[Année courante],2),     T_UsersPasswordsGroups[[Date de création]:[Date de création]], "&lt;=30/09/" &amp; RIGHT(ParmsAnnée[Année courante],2))</f>
        <v>0</v>
      </c>
      <c r="F26" s="29" cm="1">
        <f t="array" ref="F26">COUNTIFS(T_UsersPasswordsGroups[[Date de création]:[Date de création]], "&gt;=01/10/" &amp; RIGHT(ParmsAnnée[Année courante],2),     T_UsersPasswordsGroups[[Date de création]:[Date de création]], "&lt;=31/12/" &amp; RIGHT(ParmsAnnée[Année courante],2))</f>
        <v>0</v>
      </c>
    </row>
    <row r="27" spans="1:6" x14ac:dyDescent="0.25">
      <c r="A27" s="36" t="s">
        <v>106</v>
      </c>
      <c r="B27" s="29" cm="1">
        <f t="array" ref="B27">COUNTIFS(T_UsersPasswordsGroups[Date de modification],"&gt;=01/01/" &amp; RIGHT(ParmsAnnée[Année courante],2),     T_UsersPasswordsGroups[Date de modification],"&lt;=31/12/" &amp; RIGHT(ParmsAnnée[Année courante],2))</f>
        <v>0</v>
      </c>
      <c r="C27" s="29" cm="1">
        <f t="array" ref="C27">COUNTIFS(T_UsersPasswordsGroups[[Date de modification]:[Date de modification]], "&gt;=01/01/" &amp; RIGHT(ParmsAnnée[Année courante],2),     T_UsersPasswordsGroups[[Date de modification]:[Date de modification]], "&lt;=31/03/" &amp; RIGHT(ParmsAnnée[Année courante],2))</f>
        <v>0</v>
      </c>
      <c r="D27" s="29" cm="1">
        <f t="array" ref="D27">COUNTIFS(T_UsersPasswordsGroups[[Date de modification]:[Date de modification]], "&gt;=01/04/" &amp; RIGHT(ParmsAnnée[Année courante],2),     T_UsersPasswordsGroups[[Date de modification]:[Date de modification]], "&lt;=30/06/" &amp; RIGHT(ParmsAnnée[Année courante],2))</f>
        <v>0</v>
      </c>
      <c r="E27" s="29" cm="1">
        <f t="array" ref="E27">COUNTIFS(T_UsersPasswordsGroups[[Date de modification]:[Date de modification]], "&gt;=01/07/" &amp; RIGHT(ParmsAnnée[Année courante],2),     T_UsersPasswordsGroups[[Date de modification]:[Date de modification]], "&lt;=30/09/" &amp; RIGHT(ParmsAnnée[Année courante],2))</f>
        <v>0</v>
      </c>
      <c r="F27" s="29" cm="1">
        <f t="array" ref="F27">COUNTIFS(T_UsersPasswordsGroups[[Date de modification]:[Date de modification]], "&gt;=01/10/" &amp; RIGHT(ParmsAnnée[Année courante],2),     T_UsersPasswordsGroups[[Date de modification]:[Date de modification]], "&lt;=31/12/" &amp; RIGHT(ParmsAnnée[Année courante],2))</f>
        <v>0</v>
      </c>
    </row>
    <row r="28" spans="1:6" ht="33" customHeight="1" x14ac:dyDescent="0.25"/>
    <row r="29" spans="1:6" ht="30" customHeight="1" x14ac:dyDescent="0.25">
      <c r="A29" s="64" t="s">
        <v>145</v>
      </c>
      <c r="B29" s="64"/>
      <c r="C29" s="64"/>
      <c r="D29" s="64"/>
      <c r="E29" s="64"/>
      <c r="F29" s="64"/>
    </row>
    <row r="30" spans="1:6" ht="30" customHeight="1" x14ac:dyDescent="0.25">
      <c r="C30" s="52">
        <f>NbGpAD</f>
        <v>1</v>
      </c>
      <c r="D30" s="53" t="s">
        <v>141</v>
      </c>
    </row>
    <row r="31" spans="1:6" ht="30" customHeight="1" x14ac:dyDescent="0.25">
      <c r="B31" s="62" t="s">
        <v>136</v>
      </c>
      <c r="C31" s="62"/>
      <c r="E31" s="62" t="s">
        <v>133</v>
      </c>
      <c r="F31" s="62"/>
    </row>
    <row r="32" spans="1:6" ht="153.75" customHeight="1" x14ac:dyDescent="0.25">
      <c r="B32" s="65" t="str" cm="1">
        <f t="array" aca="1" ref="B32" ca="1">_xlfn.TEXTJOIN(     ",     ",     TRUE,          IF(   INDIRECT("'Répartition par groupe'!$B$3:B" &amp; LigneFinRepartGp)=0,   "'" &amp; INDIRECT("'Répartition par groupe'!$A$3:A" &amp; LigneFinRepartGp) &amp; "'",    ""   )          )</f>
        <v>''</v>
      </c>
      <c r="C32" s="65"/>
      <c r="E32" s="65" t="str" cm="1">
        <f t="array" aca="1" ref="E32" ca="1">_xlfn.TEXTJOIN(     ",     ",     TRUE,          IF(   INDIRECT("'Répartition par groupe'!$B$3:B" &amp; LigneFinRepartGp)=1,   "'" &amp; INDIRECT("'Répartition par groupe'!$A$3:A" &amp; LigneFinRepartGp) &amp; "'",    ""   )          )</f>
        <v/>
      </c>
      <c r="F32" s="65"/>
    </row>
    <row r="33" spans="1:6" ht="30" customHeight="1" x14ac:dyDescent="0.25"/>
    <row r="34" spans="1:6" ht="31.5" customHeight="1" x14ac:dyDescent="0.25">
      <c r="C34" s="62" t="s">
        <v>132</v>
      </c>
      <c r="D34" s="62"/>
    </row>
    <row r="35" spans="1:6" x14ac:dyDescent="0.25">
      <c r="C35" s="29" t="s">
        <v>134</v>
      </c>
      <c r="D35" s="29" t="s">
        <v>135</v>
      </c>
      <c r="E35" s="28"/>
      <c r="F35" s="28"/>
    </row>
    <row r="36" spans="1:6" ht="27" customHeight="1" x14ac:dyDescent="0.25">
      <c r="C36" s="29" t="str">
        <f ca="1">IFERROR(INDEX(     INDIRECT("'Répartition par groupe'!A$3:A" &amp; LigneFinRepartGp),     MATCH(D36,  INDIRECT("'Répartition par groupe'!B$3:B" &amp; LigneFinRepartGp),  0),     1), "")</f>
        <v/>
      </c>
      <c r="D36" s="29">
        <f ca="1">IFERROR(LARGE(INDIRECT("'Répartition par groupe'!B$3:B" &amp; LigneFinRepartGp), 1), "")</f>
        <v>0</v>
      </c>
      <c r="E36" s="63"/>
      <c r="F36" s="63"/>
    </row>
    <row r="37" spans="1:6" ht="27" customHeight="1" x14ac:dyDescent="0.25">
      <c r="C37" s="29" t="str">
        <f ca="1">IFERROR(INDEX(     INDIRECT("'Répartition par groupe'!A$3:A" &amp; LigneFinRepartGp),     MATCH(D37,  INDIRECT("'Répartition par groupe'!B$3:B" &amp; LigneFinRepartGp),  0),     1), "")</f>
        <v/>
      </c>
      <c r="D37" s="29" t="str">
        <f ca="1">IFERROR(LARGE(INDIRECT("'Répartition par groupe'!B$3:B" &amp; LigneFinRepartGp), 2), "")</f>
        <v/>
      </c>
      <c r="E37" s="63"/>
      <c r="F37" s="63"/>
    </row>
    <row r="38" spans="1:6" ht="27" customHeight="1" x14ac:dyDescent="0.25">
      <c r="C38" s="29" t="str">
        <f ca="1">IFERROR(INDEX(     INDIRECT("'Répartition par groupe'!A$3:A" &amp; LigneFinRepartGp),     MATCH(D38,  INDIRECT("'Répartition par groupe'!B$3:B" &amp; LigneFinRepartGp),  0),     1), "")</f>
        <v/>
      </c>
      <c r="D38" s="29" t="str">
        <f ca="1">IFERROR(LARGE(INDIRECT("'Répartition par groupe'!B$3:B" &amp; LigneFinRepartGp), 3), "")</f>
        <v/>
      </c>
      <c r="E38" s="63"/>
      <c r="F38" s="63"/>
    </row>
    <row r="39" spans="1:6" ht="27" customHeight="1" x14ac:dyDescent="0.25">
      <c r="C39" s="29" t="str">
        <f ca="1">IFERROR(INDEX(     INDIRECT("'Répartition par groupe'!A$3:A" &amp; LigneFinRepartGp),     MATCH(D39,  INDIRECT("'Répartition par groupe'!B$3:B" &amp; LigneFinRepartGp),  0),     1), "")</f>
        <v/>
      </c>
      <c r="D39" s="29" t="str">
        <f ca="1">IFERROR(LARGE(INDIRECT("'Répartition par groupe'!B$3:B" &amp; LigneFinRepartGp), 4), "")</f>
        <v/>
      </c>
      <c r="E39" s="63"/>
      <c r="F39" s="63"/>
    </row>
    <row r="40" spans="1:6" ht="27" customHeight="1" x14ac:dyDescent="0.25">
      <c r="C40" s="29" t="str">
        <f ca="1">IFERROR(INDEX(     INDIRECT("'Répartition par groupe'!A$3:A" &amp; LigneFinRepartGp),     MATCH(D40,  INDIRECT("'Répartition par groupe'!B$3:B" &amp; LigneFinRepartGp),  0),     1), "")</f>
        <v/>
      </c>
      <c r="D40" s="29" t="str">
        <f ca="1">IFERROR(LARGE(INDIRECT("'Répartition par groupe'!B$3:B" &amp; LigneFinRepartGp), 5), "")</f>
        <v/>
      </c>
      <c r="E40" s="63"/>
      <c r="F40" s="63"/>
    </row>
    <row r="41" spans="1:6" ht="33" customHeight="1" x14ac:dyDescent="0.25"/>
    <row r="42" spans="1:6" ht="30" customHeight="1" x14ac:dyDescent="0.25">
      <c r="A42" s="64" t="s">
        <v>112</v>
      </c>
      <c r="B42" s="64"/>
      <c r="C42" s="64"/>
      <c r="D42" s="64"/>
      <c r="E42" s="64"/>
      <c r="F42" s="64"/>
    </row>
    <row r="43" spans="1:6" ht="15.75" customHeight="1" x14ac:dyDescent="0.25">
      <c r="B43" s="39" t="s">
        <v>28</v>
      </c>
      <c r="C43" s="39" t="s">
        <v>135</v>
      </c>
      <c r="E43" s="62" t="s">
        <v>137</v>
      </c>
      <c r="F43" s="62"/>
    </row>
    <row r="44" spans="1:6" ht="15" customHeight="1" x14ac:dyDescent="0.25">
      <c r="B44" s="40" t="str">
        <f>IF(Parms!$B2&lt;&gt;"",Parms!$B2,"")</f>
        <v>admin</v>
      </c>
      <c r="C44" s="41">
        <f>COUNTIF(T_PointageAD[Fonction],B44)</f>
        <v>0</v>
      </c>
      <c r="E44" s="46">
        <f>COUNTIF(T_PointageAD[Dans le RH], "existe")</f>
        <v>0</v>
      </c>
      <c r="F44" s="47" t="s">
        <v>139</v>
      </c>
    </row>
    <row r="45" spans="1:6" ht="15" customHeight="1" x14ac:dyDescent="0.25">
      <c r="B45" s="42" t="str">
        <f>IF(Parms!$B3&lt;&gt;"",Parms!$B3,"")</f>
        <v>agent</v>
      </c>
      <c r="C45" s="43">
        <f>COUNTIF(T_PointageAD[Fonction],B45)</f>
        <v>0</v>
      </c>
      <c r="E45" s="48">
        <f>COUNTIF(T_PointageAD[Dans le RH], "n'existe pas") - COUNTIF(T_PointageAD[Nom de compte SAM], "-1")</f>
        <v>0</v>
      </c>
      <c r="F45" s="49" t="s">
        <v>138</v>
      </c>
    </row>
    <row r="46" spans="1:6" x14ac:dyDescent="0.25">
      <c r="B46" s="42" t="str">
        <f>IF(Parms!$B4&lt;&gt;"",Parms!$B4,"")</f>
        <v>agent en disponibilité</v>
      </c>
      <c r="C46" s="43">
        <f>COUNTIF(T_PointageAD[Fonction],B46)</f>
        <v>0</v>
      </c>
    </row>
    <row r="47" spans="1:6" x14ac:dyDescent="0.25">
      <c r="B47" s="42" t="str">
        <f>IF(Parms!$B5&lt;&gt;"",Parms!$B5,"")</f>
        <v>agent ponctuel</v>
      </c>
      <c r="C47" s="43">
        <f>COUNTIF(T_PointageAD[Fonction],B47)</f>
        <v>0</v>
      </c>
    </row>
    <row r="48" spans="1:6" x14ac:dyDescent="0.25">
      <c r="B48" s="42" t="str">
        <f>IF(Parms!$B6&lt;&gt;"",Parms!$B6,"")</f>
        <v>agent remplaçant</v>
      </c>
      <c r="C48" s="43">
        <f>COUNTIF(T_PointageAD[Fonction],B48)</f>
        <v>0</v>
      </c>
    </row>
    <row r="49" spans="2:3" x14ac:dyDescent="0.25">
      <c r="B49" s="42" t="str">
        <f>IF(Parms!$B7&lt;&gt;"",Parms!$B7,"")</f>
        <v>bénévole</v>
      </c>
      <c r="C49" s="43">
        <f>COUNTIF(T_PointageAD[Fonction],B49)</f>
        <v>0</v>
      </c>
    </row>
    <row r="50" spans="2:3" x14ac:dyDescent="0.25">
      <c r="B50" s="42" t="str">
        <f>IF(Parms!$B8&lt;&gt;"",Parms!$B8,"")</f>
        <v>compte de service</v>
      </c>
      <c r="C50" s="43">
        <f>COUNTIF(T_PointageAD[Fonction],B50)</f>
        <v>0</v>
      </c>
    </row>
    <row r="51" spans="2:3" x14ac:dyDescent="0.25">
      <c r="B51" s="42" t="str">
        <f>IF(Parms!$B9&lt;&gt;"",Parms!$B9,"")</f>
        <v>compte générique</v>
      </c>
      <c r="C51" s="43">
        <f>COUNTIF(T_PointageAD[Fonction],B51)</f>
        <v>0</v>
      </c>
    </row>
    <row r="52" spans="2:3" x14ac:dyDescent="0.25">
      <c r="B52" s="42" t="str">
        <f>IF(Parms!$B11&lt;&gt;"",Parms!$B11,"")</f>
        <v>élu adjoint</v>
      </c>
      <c r="C52" s="43">
        <f>COUNTIF(T_PointageAD[Fonction],B52)</f>
        <v>0</v>
      </c>
    </row>
    <row r="53" spans="2:3" x14ac:dyDescent="0.25">
      <c r="B53" s="42" t="str">
        <f>IF(Parms!$B12&lt;&gt;"",Parms!$B12,"")</f>
        <v>élu conseiller</v>
      </c>
      <c r="C53" s="43">
        <f>COUNTIF(T_PointageAD[Fonction],B53)</f>
        <v>0</v>
      </c>
    </row>
    <row r="54" spans="2:3" ht="30" x14ac:dyDescent="0.25">
      <c r="B54" s="42" t="str">
        <f>IF(Parms!$B15&lt;&gt;"",Parms!$B15,"")</f>
        <v>ne fait plus partie des effectifs</v>
      </c>
      <c r="C54" s="43">
        <f>COUNTIF(T_PointageAD[Fonction],B54)</f>
        <v>0</v>
      </c>
    </row>
    <row r="55" spans="2:3" x14ac:dyDescent="0.25">
      <c r="B55" s="42" t="str">
        <f>IF(Parms!$B16&lt;&gt;"",Parms!$B16,"")</f>
        <v>prestataire</v>
      </c>
      <c r="C55" s="43">
        <f>COUNTIF(T_PointageAD[Fonction],B55)</f>
        <v>0</v>
      </c>
    </row>
    <row r="56" spans="2:3" x14ac:dyDescent="0.25">
      <c r="B56" s="42" t="str">
        <f>IF(Parms!$B17&lt;&gt;"",Parms!$B17,"")</f>
        <v>saisonnier</v>
      </c>
      <c r="C56" s="43">
        <f>COUNTIF(T_PointageAD[Fonction],B56)</f>
        <v>0</v>
      </c>
    </row>
    <row r="57" spans="2:3" x14ac:dyDescent="0.25">
      <c r="B57" s="44" t="str">
        <f>IF(Parms!$B18&lt;&gt;"",Parms!$B18,"")</f>
        <v>stagiaire</v>
      </c>
      <c r="C57" s="45">
        <f>COUNTIF(T_PointageAD[Fonction],B57)</f>
        <v>0</v>
      </c>
    </row>
    <row r="58" spans="2:3" x14ac:dyDescent="0.25">
      <c r="B58" s="35" t="str">
        <f>IF(Parms!$B19&lt;&gt;"",Parms!$B19,"")</f>
        <v/>
      </c>
    </row>
  </sheetData>
  <mergeCells count="11">
    <mergeCell ref="E43:F43"/>
    <mergeCell ref="E36:F40"/>
    <mergeCell ref="A20:F20"/>
    <mergeCell ref="A42:F42"/>
    <mergeCell ref="A2:F2"/>
    <mergeCell ref="A29:F29"/>
    <mergeCell ref="B31:C31"/>
    <mergeCell ref="E31:F31"/>
    <mergeCell ref="B32:C32"/>
    <mergeCell ref="E32:F32"/>
    <mergeCell ref="C34:D34"/>
  </mergeCells>
  <phoneticPr fontId="19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00AD-BC2F-4D46-A588-38FC92349FA3}">
  <sheetPr>
    <tabColor theme="8" tint="-0.249977111117893"/>
  </sheetPr>
  <dimension ref="A1:K270"/>
  <sheetViews>
    <sheetView showGridLines="0" zoomScale="85" zoomScaleNormal="85" workbookViewId="0">
      <pane xSplit="6" ySplit="1" topLeftCell="G2" activePane="bottomRight" state="frozen"/>
      <selection pane="topRight" activeCell="G1" sqref="G1"/>
      <selection pane="bottomLeft" activeCell="A3" sqref="A3"/>
      <selection pane="bottomRight"/>
    </sheetView>
  </sheetViews>
  <sheetFormatPr baseColWidth="10" defaultRowHeight="15" x14ac:dyDescent="0.25"/>
  <cols>
    <col min="1" max="1" width="25.28515625" customWidth="1"/>
    <col min="2" max="2" width="32.5703125" customWidth="1"/>
    <col min="3" max="3" width="22.7109375" bestFit="1" customWidth="1"/>
    <col min="4" max="4" width="12.28515625" bestFit="1" customWidth="1"/>
    <col min="5" max="5" width="16.85546875" customWidth="1"/>
    <col min="6" max="7" width="14.42578125" bestFit="1" customWidth="1"/>
    <col min="8" max="8" width="37.85546875" bestFit="1" customWidth="1"/>
    <col min="9" max="9" width="27.28515625" bestFit="1" customWidth="1"/>
    <col min="10" max="10" width="10.140625" customWidth="1"/>
    <col min="11" max="11" width="45.7109375" bestFit="1" customWidth="1"/>
  </cols>
  <sheetData>
    <row r="1" spans="1:11" s="18" customFormat="1" ht="30" x14ac:dyDescent="0.25">
      <c r="A1" s="18" t="s">
        <v>75</v>
      </c>
      <c r="B1" s="18" t="s">
        <v>76</v>
      </c>
      <c r="C1" s="18" t="s">
        <v>87</v>
      </c>
      <c r="D1" s="18" t="s">
        <v>78</v>
      </c>
      <c r="E1" s="18" t="s">
        <v>88</v>
      </c>
      <c r="F1" s="18" t="s">
        <v>17</v>
      </c>
      <c r="G1" s="18" t="s">
        <v>52</v>
      </c>
      <c r="H1" s="19" t="s">
        <v>19</v>
      </c>
      <c r="I1" s="19" t="s">
        <v>28</v>
      </c>
      <c r="J1" s="19" t="s">
        <v>69</v>
      </c>
      <c r="K1" s="19" t="s">
        <v>20</v>
      </c>
    </row>
    <row r="2" spans="1:11" x14ac:dyDescent="0.25">
      <c r="A2" s="4">
        <f>T_UsersExtract[[#This Row],[Name]]</f>
        <v>0</v>
      </c>
      <c r="B2" s="4">
        <f>T_UsersExtract[[#This Row],[UserPrincipalName]]</f>
        <v>0</v>
      </c>
      <c r="C2" s="4" t="str">
        <f>IF(T_UsersExtract[[#This Row],[SamAccountName]]&lt;&gt;"", T_UsersExtract[[#This Row],[SamAccountName]], "-1")</f>
        <v>-1</v>
      </c>
      <c r="D2" s="2">
        <f>T_UsersExtract[[#This Row],[Enabled]]</f>
        <v>0</v>
      </c>
      <c r="E2" s="20"/>
      <c r="F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IF(ISNUMBER(SEARCH($C2,_xlfn.TEXTJOIN(";", TRUE, T_PointageRH[Username],T_PointageRH[Username hors règle]))), "existe", "n'existe pas")     )</f>
        <v>n'existe pas</v>
      </c>
      <c r="G2" s="2"/>
      <c r="H2" s="2"/>
      <c r="I2" s="2"/>
      <c r="J2" s="2"/>
      <c r="K2" s="2"/>
    </row>
    <row r="3" spans="1:11" x14ac:dyDescent="0.25">
      <c r="A3" s="4">
        <f>T_UsersExtract[[#This Row],[Name]]</f>
        <v>0</v>
      </c>
      <c r="B3" s="4">
        <f>T_UsersExtract[[#This Row],[UserPrincipalName]]</f>
        <v>0</v>
      </c>
      <c r="C3" s="4" t="str">
        <f>IF(T_UsersExtract[[#This Row],[SamAccountName]]&lt;&gt;"", T_UsersExtract[[#This Row],[SamAccountName]], "-1")</f>
        <v>-1</v>
      </c>
      <c r="D3" s="2">
        <f>T_UsersExtract[[#This Row],[Enabled]]</f>
        <v>0</v>
      </c>
      <c r="E3" s="20"/>
      <c r="F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IF(ISNUMBER(SEARCH($C3,_xlfn.TEXTJOIN(";", TRUE, T_PointageRH[Username],T_PointageRH[Username hors règle]))), "existe", "n'existe pas")     )</f>
        <v>n'existe pas</v>
      </c>
      <c r="G3" s="2"/>
      <c r="H3" s="2"/>
      <c r="I3" s="2"/>
      <c r="J3" s="2"/>
      <c r="K3" s="2"/>
    </row>
    <row r="4" spans="1:11" x14ac:dyDescent="0.25">
      <c r="A4" s="4">
        <f>T_UsersExtract[[#This Row],[Name]]</f>
        <v>0</v>
      </c>
      <c r="B4" s="4">
        <f>T_UsersExtract[[#This Row],[UserPrincipalName]]</f>
        <v>0</v>
      </c>
      <c r="C4" s="4" t="str">
        <f>IF(T_UsersExtract[[#This Row],[SamAccountName]]&lt;&gt;"", T_UsersExtract[[#This Row],[SamAccountName]], "-1")</f>
        <v>-1</v>
      </c>
      <c r="D4" s="2">
        <f>T_UsersExtract[[#This Row],[Enabled]]</f>
        <v>0</v>
      </c>
      <c r="E4" s="20"/>
      <c r="F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IF(ISNUMBER(SEARCH($C4,_xlfn.TEXTJOIN(";", TRUE, T_PointageRH[Username],T_PointageRH[Username hors règle]))), "existe", "n'existe pas")     )</f>
        <v>n'existe pas</v>
      </c>
      <c r="G4" s="2"/>
      <c r="H4" s="2"/>
      <c r="I4" s="2"/>
      <c r="J4" s="2"/>
      <c r="K4" s="2"/>
    </row>
    <row r="5" spans="1:11" x14ac:dyDescent="0.25">
      <c r="A5" s="4">
        <f>T_UsersExtract[[#This Row],[Name]]</f>
        <v>0</v>
      </c>
      <c r="B5" s="4">
        <f>T_UsersExtract[[#This Row],[UserPrincipalName]]</f>
        <v>0</v>
      </c>
      <c r="C5" s="4" t="str">
        <f>IF(T_UsersExtract[[#This Row],[SamAccountName]]&lt;&gt;"", T_UsersExtract[[#This Row],[SamAccountName]], "-1")</f>
        <v>-1</v>
      </c>
      <c r="D5" s="2">
        <f>T_UsersExtract[[#This Row],[Enabled]]</f>
        <v>0</v>
      </c>
      <c r="E5" s="20"/>
      <c r="F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IF(ISNUMBER(SEARCH($C5,_xlfn.TEXTJOIN(";", TRUE, T_PointageRH[Username],T_PointageRH[Username hors règle]))), "existe", "n'existe pas")     )</f>
        <v>n'existe pas</v>
      </c>
      <c r="G5" s="2"/>
      <c r="H5" s="2"/>
      <c r="I5" s="2"/>
      <c r="J5" s="2"/>
      <c r="K5" s="2"/>
    </row>
    <row r="6" spans="1:11" x14ac:dyDescent="0.25">
      <c r="A6" s="4">
        <f>T_UsersExtract[[#This Row],[Name]]</f>
        <v>0</v>
      </c>
      <c r="B6" s="4">
        <f>T_UsersExtract[[#This Row],[UserPrincipalName]]</f>
        <v>0</v>
      </c>
      <c r="C6" s="4" t="str">
        <f>IF(T_UsersExtract[[#This Row],[SamAccountName]]&lt;&gt;"", T_UsersExtract[[#This Row],[SamAccountName]], "-1")</f>
        <v>-1</v>
      </c>
      <c r="D6" s="2">
        <f>T_UsersExtract[[#This Row],[Enabled]]</f>
        <v>0</v>
      </c>
      <c r="E6" s="20"/>
      <c r="F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IF(ISNUMBER(SEARCH($C6,_xlfn.TEXTJOIN(";", TRUE, T_PointageRH[Username],T_PointageRH[Username hors règle]))), "existe", "n'existe pas")     )</f>
        <v>n'existe pas</v>
      </c>
      <c r="G6" s="2"/>
      <c r="H6" s="2"/>
      <c r="I6" s="2"/>
      <c r="J6" s="2"/>
      <c r="K6" s="2"/>
    </row>
    <row r="7" spans="1:11" x14ac:dyDescent="0.25">
      <c r="A7" s="4">
        <f>T_UsersExtract[[#This Row],[Name]]</f>
        <v>0</v>
      </c>
      <c r="B7" s="4">
        <f>T_UsersExtract[[#This Row],[UserPrincipalName]]</f>
        <v>0</v>
      </c>
      <c r="C7" s="4" t="str">
        <f>IF(T_UsersExtract[[#This Row],[SamAccountName]]&lt;&gt;"", T_UsersExtract[[#This Row],[SamAccountName]], "-1")</f>
        <v>-1</v>
      </c>
      <c r="D7" s="2">
        <f>T_UsersExtract[[#This Row],[Enabled]]</f>
        <v>0</v>
      </c>
      <c r="E7" s="20"/>
      <c r="F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IF(ISNUMBER(SEARCH($C7,_xlfn.TEXTJOIN(";", TRUE, T_PointageRH[Username],T_PointageRH[Username hors règle]))), "existe", "n'existe pas")     )</f>
        <v>n'existe pas</v>
      </c>
      <c r="G7" s="2"/>
      <c r="H7" s="2"/>
      <c r="I7" s="2"/>
      <c r="J7" s="2"/>
      <c r="K7" s="2"/>
    </row>
    <row r="8" spans="1:11" x14ac:dyDescent="0.25">
      <c r="A8" s="4">
        <f>T_UsersExtract[[#This Row],[Name]]</f>
        <v>0</v>
      </c>
      <c r="B8" s="4">
        <f>T_UsersExtract[[#This Row],[UserPrincipalName]]</f>
        <v>0</v>
      </c>
      <c r="C8" s="4" t="str">
        <f>IF(T_UsersExtract[[#This Row],[SamAccountName]]&lt;&gt;"", T_UsersExtract[[#This Row],[SamAccountName]], "-1")</f>
        <v>-1</v>
      </c>
      <c r="D8" s="2">
        <f>T_UsersExtract[[#This Row],[Enabled]]</f>
        <v>0</v>
      </c>
      <c r="E8" s="20"/>
      <c r="F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IF(ISNUMBER(SEARCH($C8,_xlfn.TEXTJOIN(";", TRUE, T_PointageRH[Username],T_PointageRH[Username hors règle]))), "existe", "n'existe pas")     )</f>
        <v>n'existe pas</v>
      </c>
      <c r="G8" s="2"/>
      <c r="H8" s="2"/>
      <c r="I8" s="2"/>
      <c r="J8" s="2"/>
      <c r="K8" s="2"/>
    </row>
    <row r="9" spans="1:11" x14ac:dyDescent="0.25">
      <c r="A9" s="4">
        <f>T_UsersExtract[[#This Row],[Name]]</f>
        <v>0</v>
      </c>
      <c r="B9" s="4">
        <f>T_UsersExtract[[#This Row],[UserPrincipalName]]</f>
        <v>0</v>
      </c>
      <c r="C9" s="4" t="str">
        <f>IF(T_UsersExtract[[#This Row],[SamAccountName]]&lt;&gt;"", T_UsersExtract[[#This Row],[SamAccountName]], "-1")</f>
        <v>-1</v>
      </c>
      <c r="D9" s="2">
        <f>T_UsersExtract[[#This Row],[Enabled]]</f>
        <v>0</v>
      </c>
      <c r="E9" s="20"/>
      <c r="F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IF(ISNUMBER(SEARCH($C9,_xlfn.TEXTJOIN(";", TRUE, T_PointageRH[Username],T_PointageRH[Username hors règle]))), "existe", "n'existe pas")     )</f>
        <v>n'existe pas</v>
      </c>
      <c r="G9" s="2"/>
      <c r="H9" s="2"/>
      <c r="I9" s="2"/>
      <c r="J9" s="2"/>
      <c r="K9" s="2"/>
    </row>
    <row r="10" spans="1:11" x14ac:dyDescent="0.25">
      <c r="A10" s="4">
        <f>T_UsersExtract[[#This Row],[Name]]</f>
        <v>0</v>
      </c>
      <c r="B10" s="4">
        <f>T_UsersExtract[[#This Row],[UserPrincipalName]]</f>
        <v>0</v>
      </c>
      <c r="C10" s="4" t="str">
        <f>IF(T_UsersExtract[[#This Row],[SamAccountName]]&lt;&gt;"", T_UsersExtract[[#This Row],[SamAccountName]], "-1")</f>
        <v>-1</v>
      </c>
      <c r="D10" s="2">
        <f>T_UsersExtract[[#This Row],[Enabled]]</f>
        <v>0</v>
      </c>
      <c r="E10" s="20"/>
      <c r="F1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IF(ISNUMBER(SEARCH($C10,_xlfn.TEXTJOIN(";", TRUE, T_PointageRH[Username],T_PointageRH[Username hors règle]))), "existe", "n'existe pas")     )</f>
        <v>n'existe pas</v>
      </c>
      <c r="G10" s="2"/>
      <c r="H10" s="2"/>
      <c r="I10" s="2"/>
      <c r="J10" s="2"/>
      <c r="K10" s="2"/>
    </row>
    <row r="11" spans="1:11" x14ac:dyDescent="0.25">
      <c r="A11" s="4">
        <f>T_UsersExtract[[#This Row],[Name]]</f>
        <v>0</v>
      </c>
      <c r="B11" s="4">
        <f>T_UsersExtract[[#This Row],[UserPrincipalName]]</f>
        <v>0</v>
      </c>
      <c r="C11" s="4" t="str">
        <f>IF(T_UsersExtract[[#This Row],[SamAccountName]]&lt;&gt;"", T_UsersExtract[[#This Row],[SamAccountName]], "-1")</f>
        <v>-1</v>
      </c>
      <c r="D11" s="2">
        <f>T_UsersExtract[[#This Row],[Enabled]]</f>
        <v>0</v>
      </c>
      <c r="E11" s="20"/>
      <c r="F1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IF(ISNUMBER(SEARCH($C11,_xlfn.TEXTJOIN(";", TRUE, T_PointageRH[Username],T_PointageRH[Username hors règle]))), "existe", "n'existe pas")     )</f>
        <v>n'existe pas</v>
      </c>
      <c r="G11" s="2"/>
      <c r="H11" s="2"/>
      <c r="I11" s="2"/>
      <c r="J11" s="2"/>
      <c r="K11" s="2"/>
    </row>
    <row r="12" spans="1:11" x14ac:dyDescent="0.25">
      <c r="A12" s="4">
        <f>T_UsersExtract[[#This Row],[Name]]</f>
        <v>0</v>
      </c>
      <c r="B12" s="4">
        <f>T_UsersExtract[[#This Row],[UserPrincipalName]]</f>
        <v>0</v>
      </c>
      <c r="C12" s="4" t="str">
        <f>IF(T_UsersExtract[[#This Row],[SamAccountName]]&lt;&gt;"", T_UsersExtract[[#This Row],[SamAccountName]], "-1")</f>
        <v>-1</v>
      </c>
      <c r="D12" s="2">
        <f>T_UsersExtract[[#This Row],[Enabled]]</f>
        <v>0</v>
      </c>
      <c r="E12" s="20"/>
      <c r="F1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IF(ISNUMBER(SEARCH($C12,_xlfn.TEXTJOIN(";", TRUE, T_PointageRH[Username],T_PointageRH[Username hors règle]))), "existe", "n'existe pas")     )</f>
        <v>n'existe pas</v>
      </c>
      <c r="G12" s="2"/>
      <c r="H12" s="2"/>
      <c r="I12" s="2"/>
      <c r="J12" s="2"/>
      <c r="K12" s="2"/>
    </row>
    <row r="13" spans="1:11" x14ac:dyDescent="0.25">
      <c r="A13" s="4">
        <f>T_UsersExtract[[#This Row],[Name]]</f>
        <v>0</v>
      </c>
      <c r="B13" s="4">
        <f>T_UsersExtract[[#This Row],[UserPrincipalName]]</f>
        <v>0</v>
      </c>
      <c r="C13" s="4" t="str">
        <f>IF(T_UsersExtract[[#This Row],[SamAccountName]]&lt;&gt;"", T_UsersExtract[[#This Row],[SamAccountName]], "-1")</f>
        <v>-1</v>
      </c>
      <c r="D13" s="2">
        <f>T_UsersExtract[[#This Row],[Enabled]]</f>
        <v>0</v>
      </c>
      <c r="E13" s="20"/>
      <c r="F1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IF(ISNUMBER(SEARCH($C13,_xlfn.TEXTJOIN(";", TRUE, T_PointageRH[Username],T_PointageRH[Username hors règle]))), "existe", "n'existe pas")     )</f>
        <v>n'existe pas</v>
      </c>
      <c r="G13" s="2"/>
      <c r="H13" s="2"/>
      <c r="I13" s="2"/>
      <c r="J13" s="2"/>
      <c r="K13" s="2"/>
    </row>
    <row r="14" spans="1:11" x14ac:dyDescent="0.25">
      <c r="A14" s="4">
        <f>T_UsersExtract[[#This Row],[Name]]</f>
        <v>0</v>
      </c>
      <c r="B14" s="4">
        <f>T_UsersExtract[[#This Row],[UserPrincipalName]]</f>
        <v>0</v>
      </c>
      <c r="C14" s="4" t="str">
        <f>IF(T_UsersExtract[[#This Row],[SamAccountName]]&lt;&gt;"", T_UsersExtract[[#This Row],[SamAccountName]], "-1")</f>
        <v>-1</v>
      </c>
      <c r="D14" s="2">
        <f>T_UsersExtract[[#This Row],[Enabled]]</f>
        <v>0</v>
      </c>
      <c r="E14" s="20"/>
      <c r="F1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IF(ISNUMBER(SEARCH($C14,_xlfn.TEXTJOIN(";", TRUE, T_PointageRH[Username],T_PointageRH[Username hors règle]))), "existe", "n'existe pas")     )</f>
        <v>n'existe pas</v>
      </c>
      <c r="G14" s="2"/>
      <c r="H14" s="2"/>
      <c r="I14" s="2"/>
      <c r="J14" s="2"/>
      <c r="K14" s="2"/>
    </row>
    <row r="15" spans="1:11" x14ac:dyDescent="0.25">
      <c r="A15" s="4">
        <f>T_UsersExtract[[#This Row],[Name]]</f>
        <v>0</v>
      </c>
      <c r="B15" s="4">
        <f>T_UsersExtract[[#This Row],[UserPrincipalName]]</f>
        <v>0</v>
      </c>
      <c r="C15" s="4" t="str">
        <f>IF(T_UsersExtract[[#This Row],[SamAccountName]]&lt;&gt;"", T_UsersExtract[[#This Row],[SamAccountName]], "-1")</f>
        <v>-1</v>
      </c>
      <c r="D15" s="2">
        <f>T_UsersExtract[[#This Row],[Enabled]]</f>
        <v>0</v>
      </c>
      <c r="E15" s="20"/>
      <c r="F1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IF(ISNUMBER(SEARCH($C15,_xlfn.TEXTJOIN(";", TRUE, T_PointageRH[Username],T_PointageRH[Username hors règle]))), "existe", "n'existe pas")     )</f>
        <v>n'existe pas</v>
      </c>
      <c r="G15" s="2"/>
      <c r="H15" s="2"/>
      <c r="I15" s="2"/>
      <c r="J15" s="2"/>
      <c r="K15" s="2"/>
    </row>
    <row r="16" spans="1:11" x14ac:dyDescent="0.25">
      <c r="A16" s="4">
        <f>T_UsersExtract[[#This Row],[Name]]</f>
        <v>0</v>
      </c>
      <c r="B16" s="4">
        <f>T_UsersExtract[[#This Row],[UserPrincipalName]]</f>
        <v>0</v>
      </c>
      <c r="C16" s="4" t="str">
        <f>IF(T_UsersExtract[[#This Row],[SamAccountName]]&lt;&gt;"", T_UsersExtract[[#This Row],[SamAccountName]], "-1")</f>
        <v>-1</v>
      </c>
      <c r="D16" s="2">
        <f>T_UsersExtract[[#This Row],[Enabled]]</f>
        <v>0</v>
      </c>
      <c r="E16" s="20"/>
      <c r="F1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IF(ISNUMBER(SEARCH($C16,_xlfn.TEXTJOIN(";", TRUE, T_PointageRH[Username],T_PointageRH[Username hors règle]))), "existe", "n'existe pas")     )</f>
        <v>n'existe pas</v>
      </c>
      <c r="G16" s="2"/>
      <c r="H16" s="2"/>
      <c r="I16" s="2"/>
      <c r="J16" s="2"/>
      <c r="K16" s="2"/>
    </row>
    <row r="17" spans="1:11" x14ac:dyDescent="0.25">
      <c r="A17" s="4">
        <f>T_UsersExtract[[#This Row],[Name]]</f>
        <v>0</v>
      </c>
      <c r="B17" s="4">
        <f>T_UsersExtract[[#This Row],[UserPrincipalName]]</f>
        <v>0</v>
      </c>
      <c r="C17" s="4" t="str">
        <f>IF(T_UsersExtract[[#This Row],[SamAccountName]]&lt;&gt;"", T_UsersExtract[[#This Row],[SamAccountName]], "-1")</f>
        <v>-1</v>
      </c>
      <c r="D17" s="2">
        <f>T_UsersExtract[[#This Row],[Enabled]]</f>
        <v>0</v>
      </c>
      <c r="E17" s="20"/>
      <c r="F1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IF(ISNUMBER(SEARCH($C17,_xlfn.TEXTJOIN(";", TRUE, T_PointageRH[Username],T_PointageRH[Username hors règle]))), "existe", "n'existe pas")     )</f>
        <v>n'existe pas</v>
      </c>
      <c r="G17" s="2"/>
      <c r="H17" s="2"/>
      <c r="I17" s="2"/>
      <c r="J17" s="2"/>
      <c r="K17" s="2"/>
    </row>
    <row r="18" spans="1:11" x14ac:dyDescent="0.25">
      <c r="A18" s="4">
        <f>T_UsersExtract[[#This Row],[Name]]</f>
        <v>0</v>
      </c>
      <c r="B18" s="4">
        <f>T_UsersExtract[[#This Row],[UserPrincipalName]]</f>
        <v>0</v>
      </c>
      <c r="C18" s="4" t="str">
        <f>IF(T_UsersExtract[[#This Row],[SamAccountName]]&lt;&gt;"", T_UsersExtract[[#This Row],[SamAccountName]], "-1")</f>
        <v>-1</v>
      </c>
      <c r="D18" s="2">
        <f>T_UsersExtract[[#This Row],[Enabled]]</f>
        <v>0</v>
      </c>
      <c r="E18" s="20"/>
      <c r="F1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IF(ISNUMBER(SEARCH($C18,_xlfn.TEXTJOIN(";", TRUE, T_PointageRH[Username],T_PointageRH[Username hors règle]))), "existe", "n'existe pas")     )</f>
        <v>n'existe pas</v>
      </c>
      <c r="G18" s="2"/>
      <c r="H18" s="2"/>
      <c r="I18" s="2"/>
      <c r="J18" s="2"/>
      <c r="K18" s="2"/>
    </row>
    <row r="19" spans="1:11" x14ac:dyDescent="0.25">
      <c r="A19" s="4">
        <f>T_UsersExtract[[#This Row],[Name]]</f>
        <v>0</v>
      </c>
      <c r="B19" s="4">
        <f>T_UsersExtract[[#This Row],[UserPrincipalName]]</f>
        <v>0</v>
      </c>
      <c r="C19" s="4" t="str">
        <f>IF(T_UsersExtract[[#This Row],[SamAccountName]]&lt;&gt;"", T_UsersExtract[[#This Row],[SamAccountName]], "-1")</f>
        <v>-1</v>
      </c>
      <c r="D19" s="2">
        <f>T_UsersExtract[[#This Row],[Enabled]]</f>
        <v>0</v>
      </c>
      <c r="E19" s="20"/>
      <c r="F1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IF(ISNUMBER(SEARCH($C19,_xlfn.TEXTJOIN(";", TRUE, T_PointageRH[Username],T_PointageRH[Username hors règle]))), "existe", "n'existe pas")     )</f>
        <v>n'existe pas</v>
      </c>
      <c r="G19" s="2"/>
      <c r="H19" s="2"/>
      <c r="I19" s="2"/>
      <c r="J19" s="2"/>
      <c r="K19" s="2"/>
    </row>
    <row r="20" spans="1:11" x14ac:dyDescent="0.25">
      <c r="A20" s="4">
        <f>T_UsersExtract[[#This Row],[Name]]</f>
        <v>0</v>
      </c>
      <c r="B20" s="4">
        <f>T_UsersExtract[[#This Row],[UserPrincipalName]]</f>
        <v>0</v>
      </c>
      <c r="C20" s="4" t="str">
        <f>IF(T_UsersExtract[[#This Row],[SamAccountName]]&lt;&gt;"", T_UsersExtract[[#This Row],[SamAccountName]], "-1")</f>
        <v>-1</v>
      </c>
      <c r="D20" s="2">
        <f>T_UsersExtract[[#This Row],[Enabled]]</f>
        <v>0</v>
      </c>
      <c r="E20" s="20"/>
      <c r="F2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IF(ISNUMBER(SEARCH($C20,_xlfn.TEXTJOIN(";", TRUE, T_PointageRH[Username],T_PointageRH[Username hors règle]))), "existe", "n'existe pas")     )</f>
        <v>n'existe pas</v>
      </c>
      <c r="G20" s="2"/>
      <c r="H20" s="2"/>
      <c r="I20" s="2"/>
      <c r="J20" s="2"/>
      <c r="K20" s="2"/>
    </row>
    <row r="21" spans="1:11" x14ac:dyDescent="0.25">
      <c r="A21" s="4">
        <f>T_UsersExtract[[#This Row],[Name]]</f>
        <v>0</v>
      </c>
      <c r="B21" s="4">
        <f>T_UsersExtract[[#This Row],[UserPrincipalName]]</f>
        <v>0</v>
      </c>
      <c r="C21" s="4" t="str">
        <f>IF(T_UsersExtract[[#This Row],[SamAccountName]]&lt;&gt;"", T_UsersExtract[[#This Row],[SamAccountName]], "-1")</f>
        <v>-1</v>
      </c>
      <c r="D21" s="2">
        <f>T_UsersExtract[[#This Row],[Enabled]]</f>
        <v>0</v>
      </c>
      <c r="E21" s="20"/>
      <c r="F2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IF(ISNUMBER(SEARCH($C21,_xlfn.TEXTJOIN(";", TRUE, T_PointageRH[Username],T_PointageRH[Username hors règle]))), "existe", "n'existe pas")     )</f>
        <v>n'existe pas</v>
      </c>
      <c r="G21" s="2"/>
      <c r="H21" s="2"/>
      <c r="I21" s="2"/>
      <c r="J21" s="2"/>
      <c r="K21" s="2"/>
    </row>
    <row r="22" spans="1:11" x14ac:dyDescent="0.25">
      <c r="A22" s="4">
        <f>T_UsersExtract[[#This Row],[Name]]</f>
        <v>0</v>
      </c>
      <c r="B22" s="4">
        <f>T_UsersExtract[[#This Row],[UserPrincipalName]]</f>
        <v>0</v>
      </c>
      <c r="C22" s="4" t="str">
        <f>IF(T_UsersExtract[[#This Row],[SamAccountName]]&lt;&gt;"", T_UsersExtract[[#This Row],[SamAccountName]], "-1")</f>
        <v>-1</v>
      </c>
      <c r="D22" s="2">
        <f>T_UsersExtract[[#This Row],[Enabled]]</f>
        <v>0</v>
      </c>
      <c r="E22" s="20"/>
      <c r="F2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IF(ISNUMBER(SEARCH($C22,_xlfn.TEXTJOIN(";", TRUE, T_PointageRH[Username],T_PointageRH[Username hors règle]))), "existe", "n'existe pas")     )</f>
        <v>n'existe pas</v>
      </c>
      <c r="G22" s="2"/>
      <c r="H22" s="2"/>
      <c r="I22" s="2"/>
      <c r="J22" s="2"/>
      <c r="K22" s="2"/>
    </row>
    <row r="23" spans="1:11" x14ac:dyDescent="0.25">
      <c r="A23" s="4">
        <f>T_UsersExtract[[#This Row],[Name]]</f>
        <v>0</v>
      </c>
      <c r="B23" s="4">
        <f>T_UsersExtract[[#This Row],[UserPrincipalName]]</f>
        <v>0</v>
      </c>
      <c r="C23" s="4" t="str">
        <f>IF(T_UsersExtract[[#This Row],[SamAccountName]]&lt;&gt;"", T_UsersExtract[[#This Row],[SamAccountName]], "-1")</f>
        <v>-1</v>
      </c>
      <c r="D23" s="2">
        <f>T_UsersExtract[[#This Row],[Enabled]]</f>
        <v>0</v>
      </c>
      <c r="E23" s="20"/>
      <c r="F2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IF(ISNUMBER(SEARCH($C23,_xlfn.TEXTJOIN(";", TRUE, T_PointageRH[Username],T_PointageRH[Username hors règle]))), "existe", "n'existe pas")     )</f>
        <v>n'existe pas</v>
      </c>
      <c r="G23" s="2"/>
      <c r="H23" s="2"/>
      <c r="I23" s="2"/>
      <c r="J23" s="2"/>
      <c r="K23" s="2"/>
    </row>
    <row r="24" spans="1:11" x14ac:dyDescent="0.25">
      <c r="A24" s="4">
        <f>T_UsersExtract[[#This Row],[Name]]</f>
        <v>0</v>
      </c>
      <c r="B24" s="4">
        <f>T_UsersExtract[[#This Row],[UserPrincipalName]]</f>
        <v>0</v>
      </c>
      <c r="C24" s="4" t="str">
        <f>IF(T_UsersExtract[[#This Row],[SamAccountName]]&lt;&gt;"", T_UsersExtract[[#This Row],[SamAccountName]], "-1")</f>
        <v>-1</v>
      </c>
      <c r="D24" s="2">
        <f>T_UsersExtract[[#This Row],[Enabled]]</f>
        <v>0</v>
      </c>
      <c r="E24" s="20"/>
      <c r="F2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IF(ISNUMBER(SEARCH($C24,_xlfn.TEXTJOIN(";", TRUE, T_PointageRH[Username],T_PointageRH[Username hors règle]))), "existe", "n'existe pas")     )</f>
        <v>n'existe pas</v>
      </c>
      <c r="G24" s="2"/>
      <c r="H24" s="2"/>
      <c r="I24" s="2"/>
      <c r="J24" s="2"/>
      <c r="K24" s="2"/>
    </row>
    <row r="25" spans="1:11" x14ac:dyDescent="0.25">
      <c r="A25" s="4">
        <f>T_UsersExtract[[#This Row],[Name]]</f>
        <v>0</v>
      </c>
      <c r="B25" s="4">
        <f>T_UsersExtract[[#This Row],[UserPrincipalName]]</f>
        <v>0</v>
      </c>
      <c r="C25" s="4" t="str">
        <f>IF(T_UsersExtract[[#This Row],[SamAccountName]]&lt;&gt;"", T_UsersExtract[[#This Row],[SamAccountName]], "-1")</f>
        <v>-1</v>
      </c>
      <c r="D25" s="2">
        <f>T_UsersExtract[[#This Row],[Enabled]]</f>
        <v>0</v>
      </c>
      <c r="E25" s="20"/>
      <c r="F2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IF(ISNUMBER(SEARCH($C25,_xlfn.TEXTJOIN(";", TRUE, T_PointageRH[Username],T_PointageRH[Username hors règle]))), "existe", "n'existe pas")     )</f>
        <v>n'existe pas</v>
      </c>
      <c r="G25" s="2"/>
      <c r="H25" s="2"/>
      <c r="I25" s="2"/>
      <c r="J25" s="2"/>
      <c r="K25" s="2"/>
    </row>
    <row r="26" spans="1:11" x14ac:dyDescent="0.25">
      <c r="A26" s="4">
        <f>T_UsersExtract[[#This Row],[Name]]</f>
        <v>0</v>
      </c>
      <c r="B26" s="4">
        <f>T_UsersExtract[[#This Row],[UserPrincipalName]]</f>
        <v>0</v>
      </c>
      <c r="C26" s="4" t="str">
        <f>IF(T_UsersExtract[[#This Row],[SamAccountName]]&lt;&gt;"", T_UsersExtract[[#This Row],[SamAccountName]], "-1")</f>
        <v>-1</v>
      </c>
      <c r="D26" s="2">
        <f>T_UsersExtract[[#This Row],[Enabled]]</f>
        <v>0</v>
      </c>
      <c r="E26" s="20"/>
      <c r="F2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IF(ISNUMBER(SEARCH($C26,_xlfn.TEXTJOIN(";", TRUE, T_PointageRH[Username],T_PointageRH[Username hors règle]))), "existe", "n'existe pas")     )</f>
        <v>n'existe pas</v>
      </c>
      <c r="G26" s="2"/>
      <c r="H26" s="2"/>
      <c r="I26" s="2"/>
      <c r="J26" s="2"/>
      <c r="K26" s="2"/>
    </row>
    <row r="27" spans="1:11" x14ac:dyDescent="0.25">
      <c r="A27" s="4">
        <f>T_UsersExtract[[#This Row],[Name]]</f>
        <v>0</v>
      </c>
      <c r="B27" s="4">
        <f>T_UsersExtract[[#This Row],[UserPrincipalName]]</f>
        <v>0</v>
      </c>
      <c r="C27" s="4" t="str">
        <f>IF(T_UsersExtract[[#This Row],[SamAccountName]]&lt;&gt;"", T_UsersExtract[[#This Row],[SamAccountName]], "-1")</f>
        <v>-1</v>
      </c>
      <c r="D27" s="2">
        <f>T_UsersExtract[[#This Row],[Enabled]]</f>
        <v>0</v>
      </c>
      <c r="E27" s="20"/>
      <c r="F2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IF(ISNUMBER(SEARCH($C27,_xlfn.TEXTJOIN(";", TRUE, T_PointageRH[Username],T_PointageRH[Username hors règle]))), "existe", "n'existe pas")     )</f>
        <v>n'existe pas</v>
      </c>
      <c r="G27" s="2"/>
      <c r="H27" s="2"/>
      <c r="I27" s="2"/>
      <c r="J27" s="2"/>
      <c r="K27" s="2"/>
    </row>
    <row r="28" spans="1:11" x14ac:dyDescent="0.25">
      <c r="A28" s="4">
        <f>T_UsersExtract[[#This Row],[Name]]</f>
        <v>0</v>
      </c>
      <c r="B28" s="4">
        <f>T_UsersExtract[[#This Row],[UserPrincipalName]]</f>
        <v>0</v>
      </c>
      <c r="C28" s="4" t="str">
        <f>IF(T_UsersExtract[[#This Row],[SamAccountName]]&lt;&gt;"", T_UsersExtract[[#This Row],[SamAccountName]], "-1")</f>
        <v>-1</v>
      </c>
      <c r="D28" s="2">
        <f>T_UsersExtract[[#This Row],[Enabled]]</f>
        <v>0</v>
      </c>
      <c r="E28" s="20"/>
      <c r="F2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IF(ISNUMBER(SEARCH($C28,_xlfn.TEXTJOIN(";", TRUE, T_PointageRH[Username],T_PointageRH[Username hors règle]))), "existe", "n'existe pas")     )</f>
        <v>n'existe pas</v>
      </c>
      <c r="G28" s="2"/>
      <c r="H28" s="2"/>
      <c r="I28" s="2"/>
      <c r="J28" s="2"/>
      <c r="K28" s="2"/>
    </row>
    <row r="29" spans="1:11" x14ac:dyDescent="0.25">
      <c r="A29" s="4">
        <f>T_UsersExtract[[#This Row],[Name]]</f>
        <v>0</v>
      </c>
      <c r="B29" s="4">
        <f>T_UsersExtract[[#This Row],[UserPrincipalName]]</f>
        <v>0</v>
      </c>
      <c r="C29" s="4" t="str">
        <f>IF(T_UsersExtract[[#This Row],[SamAccountName]]&lt;&gt;"", T_UsersExtract[[#This Row],[SamAccountName]], "-1")</f>
        <v>-1</v>
      </c>
      <c r="D29" s="2">
        <f>T_UsersExtract[[#This Row],[Enabled]]</f>
        <v>0</v>
      </c>
      <c r="E29" s="20"/>
      <c r="F2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IF(ISNUMBER(SEARCH($C29,_xlfn.TEXTJOIN(";", TRUE, T_PointageRH[Username],T_PointageRH[Username hors règle]))), "existe", "n'existe pas")     )</f>
        <v>n'existe pas</v>
      </c>
      <c r="G29" s="2"/>
      <c r="H29" s="2"/>
      <c r="I29" s="2"/>
      <c r="J29" s="2"/>
      <c r="K29" s="2"/>
    </row>
    <row r="30" spans="1:11" x14ac:dyDescent="0.25">
      <c r="A30" s="4">
        <f>T_UsersExtract[[#This Row],[Name]]</f>
        <v>0</v>
      </c>
      <c r="B30" s="4">
        <f>T_UsersExtract[[#This Row],[UserPrincipalName]]</f>
        <v>0</v>
      </c>
      <c r="C30" s="4" t="str">
        <f>IF(T_UsersExtract[[#This Row],[SamAccountName]]&lt;&gt;"", T_UsersExtract[[#This Row],[SamAccountName]], "-1")</f>
        <v>-1</v>
      </c>
      <c r="D30" s="2">
        <f>T_UsersExtract[[#This Row],[Enabled]]</f>
        <v>0</v>
      </c>
      <c r="E30" s="20"/>
      <c r="F3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IF(ISNUMBER(SEARCH($C30,_xlfn.TEXTJOIN(";", TRUE, T_PointageRH[Username],T_PointageRH[Username hors règle]))), "existe", "n'existe pas")     )</f>
        <v>n'existe pas</v>
      </c>
      <c r="G30" s="2"/>
      <c r="H30" s="2"/>
      <c r="I30" s="2"/>
      <c r="J30" s="2"/>
      <c r="K30" s="2"/>
    </row>
    <row r="31" spans="1:11" x14ac:dyDescent="0.25">
      <c r="A31" s="4">
        <f>T_UsersExtract[[#This Row],[Name]]</f>
        <v>0</v>
      </c>
      <c r="B31" s="4">
        <f>T_UsersExtract[[#This Row],[UserPrincipalName]]</f>
        <v>0</v>
      </c>
      <c r="C31" s="4" t="str">
        <f>IF(T_UsersExtract[[#This Row],[SamAccountName]]&lt;&gt;"", T_UsersExtract[[#This Row],[SamAccountName]], "-1")</f>
        <v>-1</v>
      </c>
      <c r="D31" s="2">
        <f>T_UsersExtract[[#This Row],[Enabled]]</f>
        <v>0</v>
      </c>
      <c r="E31" s="20"/>
      <c r="F3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IF(ISNUMBER(SEARCH($C31,_xlfn.TEXTJOIN(";", TRUE, T_PointageRH[Username],T_PointageRH[Username hors règle]))), "existe", "n'existe pas")     )</f>
        <v>n'existe pas</v>
      </c>
      <c r="G31" s="2"/>
      <c r="H31" s="2"/>
      <c r="I31" s="2"/>
      <c r="J31" s="2"/>
      <c r="K31" s="2"/>
    </row>
    <row r="32" spans="1:11" x14ac:dyDescent="0.25">
      <c r="A32" s="4">
        <f>T_UsersExtract[[#This Row],[Name]]</f>
        <v>0</v>
      </c>
      <c r="B32" s="4">
        <f>T_UsersExtract[[#This Row],[UserPrincipalName]]</f>
        <v>0</v>
      </c>
      <c r="C32" s="4" t="str">
        <f>IF(T_UsersExtract[[#This Row],[SamAccountName]]&lt;&gt;"", T_UsersExtract[[#This Row],[SamAccountName]], "-1")</f>
        <v>-1</v>
      </c>
      <c r="D32" s="2">
        <f>T_UsersExtract[[#This Row],[Enabled]]</f>
        <v>0</v>
      </c>
      <c r="E32" s="20"/>
      <c r="F3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IF(ISNUMBER(SEARCH($C32,_xlfn.TEXTJOIN(";", TRUE, T_PointageRH[Username],T_PointageRH[Username hors règle]))), "existe", "n'existe pas")     )</f>
        <v>n'existe pas</v>
      </c>
      <c r="G32" s="2"/>
      <c r="H32" s="2"/>
      <c r="I32" s="2"/>
      <c r="J32" s="2"/>
      <c r="K32" s="2"/>
    </row>
    <row r="33" spans="1:11" x14ac:dyDescent="0.25">
      <c r="A33" s="4">
        <f>T_UsersExtract[[#This Row],[Name]]</f>
        <v>0</v>
      </c>
      <c r="B33" s="4">
        <f>T_UsersExtract[[#This Row],[UserPrincipalName]]</f>
        <v>0</v>
      </c>
      <c r="C33" s="4" t="str">
        <f>IF(T_UsersExtract[[#This Row],[SamAccountName]]&lt;&gt;"", T_UsersExtract[[#This Row],[SamAccountName]], "-1")</f>
        <v>-1</v>
      </c>
      <c r="D33" s="2">
        <f>T_UsersExtract[[#This Row],[Enabled]]</f>
        <v>0</v>
      </c>
      <c r="E33" s="20"/>
      <c r="F3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IF(ISNUMBER(SEARCH($C33,_xlfn.TEXTJOIN(";", TRUE, T_PointageRH[Username],T_PointageRH[Username hors règle]))), "existe", "n'existe pas")     )</f>
        <v>n'existe pas</v>
      </c>
      <c r="G33" s="2"/>
      <c r="H33" s="2"/>
      <c r="I33" s="2"/>
      <c r="J33" s="2"/>
      <c r="K33" s="2"/>
    </row>
    <row r="34" spans="1:11" x14ac:dyDescent="0.25">
      <c r="A34" s="4">
        <f>T_UsersExtract[[#This Row],[Name]]</f>
        <v>0</v>
      </c>
      <c r="B34" s="4">
        <f>T_UsersExtract[[#This Row],[UserPrincipalName]]</f>
        <v>0</v>
      </c>
      <c r="C34" s="4" t="str">
        <f>IF(T_UsersExtract[[#This Row],[SamAccountName]]&lt;&gt;"", T_UsersExtract[[#This Row],[SamAccountName]], "-1")</f>
        <v>-1</v>
      </c>
      <c r="D34" s="2">
        <f>T_UsersExtract[[#This Row],[Enabled]]</f>
        <v>0</v>
      </c>
      <c r="E34" s="20"/>
      <c r="F3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IF(ISNUMBER(SEARCH($C34,_xlfn.TEXTJOIN(";", TRUE, T_PointageRH[Username],T_PointageRH[Username hors règle]))), "existe", "n'existe pas")     )</f>
        <v>n'existe pas</v>
      </c>
      <c r="G34" s="2"/>
      <c r="H34" s="2"/>
      <c r="I34" s="2"/>
      <c r="J34" s="2"/>
      <c r="K34" s="2"/>
    </row>
    <row r="35" spans="1:11" x14ac:dyDescent="0.25">
      <c r="A35" s="4">
        <f>T_UsersExtract[[#This Row],[Name]]</f>
        <v>0</v>
      </c>
      <c r="B35" s="4">
        <f>T_UsersExtract[[#This Row],[UserPrincipalName]]</f>
        <v>0</v>
      </c>
      <c r="C35" s="4" t="str">
        <f>IF(T_UsersExtract[[#This Row],[SamAccountName]]&lt;&gt;"", T_UsersExtract[[#This Row],[SamAccountName]], "-1")</f>
        <v>-1</v>
      </c>
      <c r="D35" s="2">
        <f>T_UsersExtract[[#This Row],[Enabled]]</f>
        <v>0</v>
      </c>
      <c r="E35" s="20"/>
      <c r="F3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IF(ISNUMBER(SEARCH($C35,_xlfn.TEXTJOIN(";", TRUE, T_PointageRH[Username],T_PointageRH[Username hors règle]))), "existe", "n'existe pas")     )</f>
        <v>n'existe pas</v>
      </c>
      <c r="G35" s="2"/>
      <c r="H35" s="2"/>
      <c r="I35" s="2"/>
      <c r="J35" s="2"/>
      <c r="K35" s="2"/>
    </row>
    <row r="36" spans="1:11" x14ac:dyDescent="0.25">
      <c r="A36" s="4">
        <f>T_UsersExtract[[#This Row],[Name]]</f>
        <v>0</v>
      </c>
      <c r="B36" s="4">
        <f>T_UsersExtract[[#This Row],[UserPrincipalName]]</f>
        <v>0</v>
      </c>
      <c r="C36" s="4" t="str">
        <f>IF(T_UsersExtract[[#This Row],[SamAccountName]]&lt;&gt;"", T_UsersExtract[[#This Row],[SamAccountName]], "-1")</f>
        <v>-1</v>
      </c>
      <c r="D36" s="2">
        <f>T_UsersExtract[[#This Row],[Enabled]]</f>
        <v>0</v>
      </c>
      <c r="E36" s="20"/>
      <c r="F3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IF(ISNUMBER(SEARCH($C36,_xlfn.TEXTJOIN(";", TRUE, T_PointageRH[Username],T_PointageRH[Username hors règle]))), "existe", "n'existe pas")     )</f>
        <v>n'existe pas</v>
      </c>
      <c r="G36" s="2"/>
      <c r="H36" s="2"/>
      <c r="I36" s="2"/>
      <c r="J36" s="2"/>
      <c r="K36" s="2"/>
    </row>
    <row r="37" spans="1:11" x14ac:dyDescent="0.25">
      <c r="A37" s="4">
        <f>T_UsersExtract[[#This Row],[Name]]</f>
        <v>0</v>
      </c>
      <c r="B37" s="4">
        <f>T_UsersExtract[[#This Row],[UserPrincipalName]]</f>
        <v>0</v>
      </c>
      <c r="C37" s="4" t="str">
        <f>IF(T_UsersExtract[[#This Row],[SamAccountName]]&lt;&gt;"", T_UsersExtract[[#This Row],[SamAccountName]], "-1")</f>
        <v>-1</v>
      </c>
      <c r="D37" s="2">
        <f>T_UsersExtract[[#This Row],[Enabled]]</f>
        <v>0</v>
      </c>
      <c r="E37" s="20"/>
      <c r="F3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IF(ISNUMBER(SEARCH($C37,_xlfn.TEXTJOIN(";", TRUE, T_PointageRH[Username],T_PointageRH[Username hors règle]))), "existe", "n'existe pas")     )</f>
        <v>n'existe pas</v>
      </c>
      <c r="G37" s="2"/>
      <c r="H37" s="2"/>
      <c r="I37" s="2"/>
      <c r="J37" s="2"/>
      <c r="K37" s="2"/>
    </row>
    <row r="38" spans="1:11" x14ac:dyDescent="0.25">
      <c r="A38" s="4">
        <f>T_UsersExtract[[#This Row],[Name]]</f>
        <v>0</v>
      </c>
      <c r="B38" s="4">
        <f>T_UsersExtract[[#This Row],[UserPrincipalName]]</f>
        <v>0</v>
      </c>
      <c r="C38" s="4" t="str">
        <f>IF(T_UsersExtract[[#This Row],[SamAccountName]]&lt;&gt;"", T_UsersExtract[[#This Row],[SamAccountName]], "-1")</f>
        <v>-1</v>
      </c>
      <c r="D38" s="2">
        <f>T_UsersExtract[[#This Row],[Enabled]]</f>
        <v>0</v>
      </c>
      <c r="E38" s="20"/>
      <c r="F3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IF(ISNUMBER(SEARCH($C38,_xlfn.TEXTJOIN(";", TRUE, T_PointageRH[Username],T_PointageRH[Username hors règle]))), "existe", "n'existe pas")     )</f>
        <v>n'existe pas</v>
      </c>
      <c r="G38" s="2"/>
      <c r="H38" s="2"/>
      <c r="I38" s="2"/>
      <c r="J38" s="2"/>
      <c r="K38" s="2"/>
    </row>
    <row r="39" spans="1:11" x14ac:dyDescent="0.25">
      <c r="A39" s="4">
        <f>T_UsersExtract[[#This Row],[Name]]</f>
        <v>0</v>
      </c>
      <c r="B39" s="4">
        <f>T_UsersExtract[[#This Row],[UserPrincipalName]]</f>
        <v>0</v>
      </c>
      <c r="C39" s="4" t="str">
        <f>IF(T_UsersExtract[[#This Row],[SamAccountName]]&lt;&gt;"", T_UsersExtract[[#This Row],[SamAccountName]], "-1")</f>
        <v>-1</v>
      </c>
      <c r="D39" s="2">
        <f>T_UsersExtract[[#This Row],[Enabled]]</f>
        <v>0</v>
      </c>
      <c r="E39" s="20"/>
      <c r="F3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IF(ISNUMBER(SEARCH($C39,_xlfn.TEXTJOIN(";", TRUE, T_PointageRH[Username],T_PointageRH[Username hors règle]))), "existe", "n'existe pas")     )</f>
        <v>n'existe pas</v>
      </c>
      <c r="G39" s="2"/>
      <c r="H39" s="2"/>
      <c r="I39" s="2"/>
      <c r="J39" s="2"/>
      <c r="K39" s="2"/>
    </row>
    <row r="40" spans="1:11" x14ac:dyDescent="0.25">
      <c r="A40" s="4">
        <f>T_UsersExtract[[#This Row],[Name]]</f>
        <v>0</v>
      </c>
      <c r="B40" s="4">
        <f>T_UsersExtract[[#This Row],[UserPrincipalName]]</f>
        <v>0</v>
      </c>
      <c r="C40" s="4" t="str">
        <f>IF(T_UsersExtract[[#This Row],[SamAccountName]]&lt;&gt;"", T_UsersExtract[[#This Row],[SamAccountName]], "-1")</f>
        <v>-1</v>
      </c>
      <c r="D40" s="2">
        <f>T_UsersExtract[[#This Row],[Enabled]]</f>
        <v>0</v>
      </c>
      <c r="E40" s="20"/>
      <c r="F4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IF(ISNUMBER(SEARCH($C40,_xlfn.TEXTJOIN(";", TRUE, T_PointageRH[Username],T_PointageRH[Username hors règle]))), "existe", "n'existe pas")     )</f>
        <v>n'existe pas</v>
      </c>
      <c r="G40" s="2"/>
      <c r="H40" s="2"/>
      <c r="I40" s="2"/>
      <c r="J40" s="2"/>
      <c r="K40" s="2"/>
    </row>
    <row r="41" spans="1:11" x14ac:dyDescent="0.25">
      <c r="A41" s="4">
        <f>T_UsersExtract[[#This Row],[Name]]</f>
        <v>0</v>
      </c>
      <c r="B41" s="4">
        <f>T_UsersExtract[[#This Row],[UserPrincipalName]]</f>
        <v>0</v>
      </c>
      <c r="C41" s="4" t="str">
        <f>IF(T_UsersExtract[[#This Row],[SamAccountName]]&lt;&gt;"", T_UsersExtract[[#This Row],[SamAccountName]], "-1")</f>
        <v>-1</v>
      </c>
      <c r="D41" s="2">
        <f>T_UsersExtract[[#This Row],[Enabled]]</f>
        <v>0</v>
      </c>
      <c r="E41" s="20"/>
      <c r="F4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IF(ISNUMBER(SEARCH($C41,_xlfn.TEXTJOIN(";", TRUE, T_PointageRH[Username],T_PointageRH[Username hors règle]))), "existe", "n'existe pas")     )</f>
        <v>n'existe pas</v>
      </c>
      <c r="G41" s="2"/>
      <c r="H41" s="2"/>
      <c r="I41" s="2"/>
      <c r="J41" s="2"/>
      <c r="K41" s="2"/>
    </row>
    <row r="42" spans="1:11" x14ac:dyDescent="0.25">
      <c r="A42" s="4">
        <f>T_UsersExtract[[#This Row],[Name]]</f>
        <v>0</v>
      </c>
      <c r="B42" s="4">
        <f>T_UsersExtract[[#This Row],[UserPrincipalName]]</f>
        <v>0</v>
      </c>
      <c r="C42" s="4" t="str">
        <f>IF(T_UsersExtract[[#This Row],[SamAccountName]]&lt;&gt;"", T_UsersExtract[[#This Row],[SamAccountName]], "-1")</f>
        <v>-1</v>
      </c>
      <c r="D42" s="2">
        <f>T_UsersExtract[[#This Row],[Enabled]]</f>
        <v>0</v>
      </c>
      <c r="E42" s="20"/>
      <c r="F4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IF(ISNUMBER(SEARCH($C42,_xlfn.TEXTJOIN(";", TRUE, T_PointageRH[Username],T_PointageRH[Username hors règle]))), "existe", "n'existe pas")     )</f>
        <v>n'existe pas</v>
      </c>
      <c r="G42" s="2"/>
      <c r="H42" s="2"/>
      <c r="I42" s="2"/>
      <c r="J42" s="2"/>
      <c r="K42" s="2"/>
    </row>
    <row r="43" spans="1:11" x14ac:dyDescent="0.25">
      <c r="A43" s="4">
        <f>T_UsersExtract[[#This Row],[Name]]</f>
        <v>0</v>
      </c>
      <c r="B43" s="4">
        <f>T_UsersExtract[[#This Row],[UserPrincipalName]]</f>
        <v>0</v>
      </c>
      <c r="C43" s="4" t="str">
        <f>IF(T_UsersExtract[[#This Row],[SamAccountName]]&lt;&gt;"", T_UsersExtract[[#This Row],[SamAccountName]], "-1")</f>
        <v>-1</v>
      </c>
      <c r="D43" s="2">
        <f>T_UsersExtract[[#This Row],[Enabled]]</f>
        <v>0</v>
      </c>
      <c r="E43" s="20"/>
      <c r="F4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IF(ISNUMBER(SEARCH($C43,_xlfn.TEXTJOIN(";", TRUE, T_PointageRH[Username],T_PointageRH[Username hors règle]))), "existe", "n'existe pas")     )</f>
        <v>n'existe pas</v>
      </c>
      <c r="G43" s="2"/>
      <c r="H43" s="2"/>
      <c r="I43" s="2"/>
      <c r="J43" s="2"/>
      <c r="K43" s="2"/>
    </row>
    <row r="44" spans="1:11" x14ac:dyDescent="0.25">
      <c r="A44" s="4">
        <f>T_UsersExtract[[#This Row],[Name]]</f>
        <v>0</v>
      </c>
      <c r="B44" s="4">
        <f>T_UsersExtract[[#This Row],[UserPrincipalName]]</f>
        <v>0</v>
      </c>
      <c r="C44" s="4" t="str">
        <f>IF(T_UsersExtract[[#This Row],[SamAccountName]]&lt;&gt;"", T_UsersExtract[[#This Row],[SamAccountName]], "-1")</f>
        <v>-1</v>
      </c>
      <c r="D44" s="2">
        <f>T_UsersExtract[[#This Row],[Enabled]]</f>
        <v>0</v>
      </c>
      <c r="E44" s="20"/>
      <c r="F4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IF(ISNUMBER(SEARCH($C44,_xlfn.TEXTJOIN(";", TRUE, T_PointageRH[Username],T_PointageRH[Username hors règle]))), "existe", "n'existe pas")     )</f>
        <v>n'existe pas</v>
      </c>
      <c r="G44" s="2"/>
      <c r="H44" s="2"/>
      <c r="I44" s="2"/>
      <c r="J44" s="2"/>
      <c r="K44" s="2"/>
    </row>
    <row r="45" spans="1:11" x14ac:dyDescent="0.25">
      <c r="A45" s="4">
        <f>T_UsersExtract[[#This Row],[Name]]</f>
        <v>0</v>
      </c>
      <c r="B45" s="4">
        <f>T_UsersExtract[[#This Row],[UserPrincipalName]]</f>
        <v>0</v>
      </c>
      <c r="C45" s="4" t="str">
        <f>IF(T_UsersExtract[[#This Row],[SamAccountName]]&lt;&gt;"", T_UsersExtract[[#This Row],[SamAccountName]], "-1")</f>
        <v>-1</v>
      </c>
      <c r="D45" s="2">
        <f>T_UsersExtract[[#This Row],[Enabled]]</f>
        <v>0</v>
      </c>
      <c r="E45" s="20"/>
      <c r="F4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IF(ISNUMBER(SEARCH($C45,_xlfn.TEXTJOIN(";", TRUE, T_PointageRH[Username],T_PointageRH[Username hors règle]))), "existe", "n'existe pas")     )</f>
        <v>n'existe pas</v>
      </c>
      <c r="G45" s="2"/>
      <c r="H45" s="2"/>
      <c r="I45" s="2"/>
      <c r="J45" s="2"/>
      <c r="K45" s="2"/>
    </row>
    <row r="46" spans="1:11" x14ac:dyDescent="0.25">
      <c r="A46" s="4">
        <f>T_UsersExtract[[#This Row],[Name]]</f>
        <v>0</v>
      </c>
      <c r="B46" s="4">
        <f>T_UsersExtract[[#This Row],[UserPrincipalName]]</f>
        <v>0</v>
      </c>
      <c r="C46" s="4" t="str">
        <f>IF(T_UsersExtract[[#This Row],[SamAccountName]]&lt;&gt;"", T_UsersExtract[[#This Row],[SamAccountName]], "-1")</f>
        <v>-1</v>
      </c>
      <c r="D46" s="2">
        <f>T_UsersExtract[[#This Row],[Enabled]]</f>
        <v>0</v>
      </c>
      <c r="E46" s="20"/>
      <c r="F4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IF(ISNUMBER(SEARCH($C46,_xlfn.TEXTJOIN(";", TRUE, T_PointageRH[Username],T_PointageRH[Username hors règle]))), "existe", "n'existe pas")     )</f>
        <v>n'existe pas</v>
      </c>
      <c r="G46" s="2"/>
      <c r="H46" s="2"/>
      <c r="I46" s="2"/>
      <c r="J46" s="2"/>
      <c r="K46" s="2"/>
    </row>
    <row r="47" spans="1:11" x14ac:dyDescent="0.25">
      <c r="A47" s="4">
        <f>T_UsersExtract[[#This Row],[Name]]</f>
        <v>0</v>
      </c>
      <c r="B47" s="4">
        <f>T_UsersExtract[[#This Row],[UserPrincipalName]]</f>
        <v>0</v>
      </c>
      <c r="C47" s="4" t="str">
        <f>IF(T_UsersExtract[[#This Row],[SamAccountName]]&lt;&gt;"", T_UsersExtract[[#This Row],[SamAccountName]], "-1")</f>
        <v>-1</v>
      </c>
      <c r="D47" s="2">
        <f>T_UsersExtract[[#This Row],[Enabled]]</f>
        <v>0</v>
      </c>
      <c r="E47" s="20"/>
      <c r="F4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IF(ISNUMBER(SEARCH($C47,_xlfn.TEXTJOIN(";", TRUE, T_PointageRH[Username],T_PointageRH[Username hors règle]))), "existe", "n'existe pas")     )</f>
        <v>n'existe pas</v>
      </c>
      <c r="G47" s="2"/>
      <c r="H47" s="2"/>
      <c r="I47" s="2"/>
      <c r="J47" s="2"/>
      <c r="K47" s="2"/>
    </row>
    <row r="48" spans="1:11" x14ac:dyDescent="0.25">
      <c r="A48" s="4">
        <f>T_UsersExtract[[#This Row],[Name]]</f>
        <v>0</v>
      </c>
      <c r="B48" s="4">
        <f>T_UsersExtract[[#This Row],[UserPrincipalName]]</f>
        <v>0</v>
      </c>
      <c r="C48" s="4" t="str">
        <f>IF(T_UsersExtract[[#This Row],[SamAccountName]]&lt;&gt;"", T_UsersExtract[[#This Row],[SamAccountName]], "-1")</f>
        <v>-1</v>
      </c>
      <c r="D48" s="2">
        <f>T_UsersExtract[[#This Row],[Enabled]]</f>
        <v>0</v>
      </c>
      <c r="E48" s="20"/>
      <c r="F4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IF(ISNUMBER(SEARCH($C48,_xlfn.TEXTJOIN(";", TRUE, T_PointageRH[Username],T_PointageRH[Username hors règle]))), "existe", "n'existe pas")     )</f>
        <v>n'existe pas</v>
      </c>
      <c r="G48" s="2"/>
      <c r="H48" s="2"/>
      <c r="I48" s="2"/>
      <c r="J48" s="2"/>
      <c r="K48" s="2"/>
    </row>
    <row r="49" spans="1:11" x14ac:dyDescent="0.25">
      <c r="A49" s="4">
        <f>T_UsersExtract[[#This Row],[Name]]</f>
        <v>0</v>
      </c>
      <c r="B49" s="4">
        <f>T_UsersExtract[[#This Row],[UserPrincipalName]]</f>
        <v>0</v>
      </c>
      <c r="C49" s="4" t="str">
        <f>IF(T_UsersExtract[[#This Row],[SamAccountName]]&lt;&gt;"", T_UsersExtract[[#This Row],[SamAccountName]], "-1")</f>
        <v>-1</v>
      </c>
      <c r="D49" s="2">
        <f>T_UsersExtract[[#This Row],[Enabled]]</f>
        <v>0</v>
      </c>
      <c r="E49" s="20"/>
      <c r="F4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IF(ISNUMBER(SEARCH($C49,_xlfn.TEXTJOIN(";", TRUE, T_PointageRH[Username],T_PointageRH[Username hors règle]))), "existe", "n'existe pas")     )</f>
        <v>n'existe pas</v>
      </c>
      <c r="G49" s="2"/>
      <c r="H49" s="2"/>
      <c r="I49" s="2"/>
      <c r="J49" s="2"/>
      <c r="K49" s="2"/>
    </row>
    <row r="50" spans="1:11" x14ac:dyDescent="0.25">
      <c r="A50" s="4">
        <f>T_UsersExtract[[#This Row],[Name]]</f>
        <v>0</v>
      </c>
      <c r="B50" s="4">
        <f>T_UsersExtract[[#This Row],[UserPrincipalName]]</f>
        <v>0</v>
      </c>
      <c r="C50" s="4" t="str">
        <f>IF(T_UsersExtract[[#This Row],[SamAccountName]]&lt;&gt;"", T_UsersExtract[[#This Row],[SamAccountName]], "-1")</f>
        <v>-1</v>
      </c>
      <c r="D50" s="2">
        <f>T_UsersExtract[[#This Row],[Enabled]]</f>
        <v>0</v>
      </c>
      <c r="E50" s="20"/>
      <c r="F5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IF(ISNUMBER(SEARCH($C50,_xlfn.TEXTJOIN(";", TRUE, T_PointageRH[Username],T_PointageRH[Username hors règle]))), "existe", "n'existe pas")     )</f>
        <v>n'existe pas</v>
      </c>
      <c r="G50" s="2"/>
      <c r="H50" s="2"/>
      <c r="I50" s="2"/>
      <c r="J50" s="2"/>
      <c r="K50" s="2"/>
    </row>
    <row r="51" spans="1:11" x14ac:dyDescent="0.25">
      <c r="A51" s="4">
        <f>T_UsersExtract[[#This Row],[Name]]</f>
        <v>0</v>
      </c>
      <c r="B51" s="4">
        <f>T_UsersExtract[[#This Row],[UserPrincipalName]]</f>
        <v>0</v>
      </c>
      <c r="C51" s="4" t="str">
        <f>IF(T_UsersExtract[[#This Row],[SamAccountName]]&lt;&gt;"", T_UsersExtract[[#This Row],[SamAccountName]], "-1")</f>
        <v>-1</v>
      </c>
      <c r="D51" s="2">
        <f>T_UsersExtract[[#This Row],[Enabled]]</f>
        <v>0</v>
      </c>
      <c r="E51" s="20"/>
      <c r="F5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IF(ISNUMBER(SEARCH($C51,_xlfn.TEXTJOIN(";", TRUE, T_PointageRH[Username],T_PointageRH[Username hors règle]))), "existe", "n'existe pas")     )</f>
        <v>n'existe pas</v>
      </c>
      <c r="G51" s="2"/>
      <c r="H51" s="2"/>
      <c r="I51" s="2"/>
      <c r="J51" s="2"/>
      <c r="K51" s="2"/>
    </row>
    <row r="52" spans="1:11" x14ac:dyDescent="0.25">
      <c r="A52" s="4">
        <f>T_UsersExtract[[#This Row],[Name]]</f>
        <v>0</v>
      </c>
      <c r="B52" s="4">
        <f>T_UsersExtract[[#This Row],[UserPrincipalName]]</f>
        <v>0</v>
      </c>
      <c r="C52" s="4" t="str">
        <f>IF(T_UsersExtract[[#This Row],[SamAccountName]]&lt;&gt;"", T_UsersExtract[[#This Row],[SamAccountName]], "-1")</f>
        <v>-1</v>
      </c>
      <c r="D52" s="2">
        <f>T_UsersExtract[[#This Row],[Enabled]]</f>
        <v>0</v>
      </c>
      <c r="E52" s="20"/>
      <c r="F5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IF(ISNUMBER(SEARCH($C52,_xlfn.TEXTJOIN(";", TRUE, T_PointageRH[Username],T_PointageRH[Username hors règle]))), "existe", "n'existe pas")     )</f>
        <v>n'existe pas</v>
      </c>
      <c r="G52" s="2"/>
      <c r="H52" s="2"/>
      <c r="I52" s="2"/>
      <c r="J52" s="2"/>
      <c r="K52" s="2"/>
    </row>
    <row r="53" spans="1:11" x14ac:dyDescent="0.25">
      <c r="A53" s="4">
        <f>T_UsersExtract[[#This Row],[Name]]</f>
        <v>0</v>
      </c>
      <c r="B53" s="4">
        <f>T_UsersExtract[[#This Row],[UserPrincipalName]]</f>
        <v>0</v>
      </c>
      <c r="C53" s="4" t="str">
        <f>IF(T_UsersExtract[[#This Row],[SamAccountName]]&lt;&gt;"", T_UsersExtract[[#This Row],[SamAccountName]], "-1")</f>
        <v>-1</v>
      </c>
      <c r="D53" s="2">
        <f>T_UsersExtract[[#This Row],[Enabled]]</f>
        <v>0</v>
      </c>
      <c r="E53" s="20"/>
      <c r="F5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IF(ISNUMBER(SEARCH($C53,_xlfn.TEXTJOIN(";", TRUE, T_PointageRH[Username],T_PointageRH[Username hors règle]))), "existe", "n'existe pas")     )</f>
        <v>n'existe pas</v>
      </c>
      <c r="G53" s="2"/>
      <c r="H53" s="2"/>
      <c r="I53" s="2"/>
      <c r="J53" s="2"/>
      <c r="K53" s="2"/>
    </row>
    <row r="54" spans="1:11" x14ac:dyDescent="0.25">
      <c r="A54" s="4">
        <f>T_UsersExtract[[#This Row],[Name]]</f>
        <v>0</v>
      </c>
      <c r="B54" s="4">
        <f>T_UsersExtract[[#This Row],[UserPrincipalName]]</f>
        <v>0</v>
      </c>
      <c r="C54" s="4" t="str">
        <f>IF(T_UsersExtract[[#This Row],[SamAccountName]]&lt;&gt;"", T_UsersExtract[[#This Row],[SamAccountName]], "-1")</f>
        <v>-1</v>
      </c>
      <c r="D54" s="2">
        <f>T_UsersExtract[[#This Row],[Enabled]]</f>
        <v>0</v>
      </c>
      <c r="E54" s="20"/>
      <c r="F5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IF(ISNUMBER(SEARCH($C54,_xlfn.TEXTJOIN(";", TRUE, T_PointageRH[Username],T_PointageRH[Username hors règle]))), "existe", "n'existe pas")     )</f>
        <v>n'existe pas</v>
      </c>
      <c r="G54" s="2"/>
      <c r="H54" s="2"/>
      <c r="I54" s="2"/>
      <c r="J54" s="2"/>
      <c r="K54" s="2"/>
    </row>
    <row r="55" spans="1:11" x14ac:dyDescent="0.25">
      <c r="A55" s="4">
        <f>T_UsersExtract[[#This Row],[Name]]</f>
        <v>0</v>
      </c>
      <c r="B55" s="4">
        <f>T_UsersExtract[[#This Row],[UserPrincipalName]]</f>
        <v>0</v>
      </c>
      <c r="C55" s="4" t="str">
        <f>IF(T_UsersExtract[[#This Row],[SamAccountName]]&lt;&gt;"", T_UsersExtract[[#This Row],[SamAccountName]], "-1")</f>
        <v>-1</v>
      </c>
      <c r="D55" s="2">
        <f>T_UsersExtract[[#This Row],[Enabled]]</f>
        <v>0</v>
      </c>
      <c r="E55" s="20"/>
      <c r="F5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IF(ISNUMBER(SEARCH($C55,_xlfn.TEXTJOIN(";", TRUE, T_PointageRH[Username],T_PointageRH[Username hors règle]))), "existe", "n'existe pas")     )</f>
        <v>n'existe pas</v>
      </c>
      <c r="G55" s="2"/>
      <c r="H55" s="2"/>
      <c r="I55" s="2"/>
      <c r="J55" s="2"/>
      <c r="K55" s="2"/>
    </row>
    <row r="56" spans="1:11" x14ac:dyDescent="0.25">
      <c r="A56" s="4">
        <f>T_UsersExtract[[#This Row],[Name]]</f>
        <v>0</v>
      </c>
      <c r="B56" s="4">
        <f>T_UsersExtract[[#This Row],[UserPrincipalName]]</f>
        <v>0</v>
      </c>
      <c r="C56" s="4" t="str">
        <f>IF(T_UsersExtract[[#This Row],[SamAccountName]]&lt;&gt;"", T_UsersExtract[[#This Row],[SamAccountName]], "-1")</f>
        <v>-1</v>
      </c>
      <c r="D56" s="2">
        <f>T_UsersExtract[[#This Row],[Enabled]]</f>
        <v>0</v>
      </c>
      <c r="E56" s="20"/>
      <c r="F5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IF(ISNUMBER(SEARCH($C56,_xlfn.TEXTJOIN(";", TRUE, T_PointageRH[Username],T_PointageRH[Username hors règle]))), "existe", "n'existe pas")     )</f>
        <v>n'existe pas</v>
      </c>
      <c r="G56" s="2"/>
      <c r="H56" s="2"/>
      <c r="I56" s="2"/>
      <c r="J56" s="2"/>
      <c r="K56" s="2"/>
    </row>
    <row r="57" spans="1:11" x14ac:dyDescent="0.25">
      <c r="A57" s="4">
        <f>T_UsersExtract[[#This Row],[Name]]</f>
        <v>0</v>
      </c>
      <c r="B57" s="4">
        <f>T_UsersExtract[[#This Row],[UserPrincipalName]]</f>
        <v>0</v>
      </c>
      <c r="C57" s="4" t="str">
        <f>IF(T_UsersExtract[[#This Row],[SamAccountName]]&lt;&gt;"", T_UsersExtract[[#This Row],[SamAccountName]], "-1")</f>
        <v>-1</v>
      </c>
      <c r="D57" s="2">
        <f>T_UsersExtract[[#This Row],[Enabled]]</f>
        <v>0</v>
      </c>
      <c r="E57" s="20"/>
      <c r="F5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IF(ISNUMBER(SEARCH($C57,_xlfn.TEXTJOIN(";", TRUE, T_PointageRH[Username],T_PointageRH[Username hors règle]))), "existe", "n'existe pas")     )</f>
        <v>n'existe pas</v>
      </c>
      <c r="G57" s="2"/>
      <c r="H57" s="2"/>
      <c r="I57" s="2"/>
      <c r="J57" s="2"/>
      <c r="K57" s="2"/>
    </row>
    <row r="58" spans="1:11" x14ac:dyDescent="0.25">
      <c r="A58" s="4">
        <f>T_UsersExtract[[#This Row],[Name]]</f>
        <v>0</v>
      </c>
      <c r="B58" s="4">
        <f>T_UsersExtract[[#This Row],[UserPrincipalName]]</f>
        <v>0</v>
      </c>
      <c r="C58" s="4" t="str">
        <f>IF(T_UsersExtract[[#This Row],[SamAccountName]]&lt;&gt;"", T_UsersExtract[[#This Row],[SamAccountName]], "-1")</f>
        <v>-1</v>
      </c>
      <c r="D58" s="2">
        <f>T_UsersExtract[[#This Row],[Enabled]]</f>
        <v>0</v>
      </c>
      <c r="E58" s="20"/>
      <c r="F5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IF(ISNUMBER(SEARCH($C58,_xlfn.TEXTJOIN(";", TRUE, T_PointageRH[Username],T_PointageRH[Username hors règle]))), "existe", "n'existe pas")     )</f>
        <v>n'existe pas</v>
      </c>
      <c r="G58" s="2"/>
      <c r="H58" s="2"/>
      <c r="I58" s="2"/>
      <c r="J58" s="2"/>
      <c r="K58" s="2"/>
    </row>
    <row r="59" spans="1:11" x14ac:dyDescent="0.25">
      <c r="A59" s="4">
        <f>T_UsersExtract[[#This Row],[Name]]</f>
        <v>0</v>
      </c>
      <c r="B59" s="4">
        <f>T_UsersExtract[[#This Row],[UserPrincipalName]]</f>
        <v>0</v>
      </c>
      <c r="C59" s="4" t="str">
        <f>IF(T_UsersExtract[[#This Row],[SamAccountName]]&lt;&gt;"", T_UsersExtract[[#This Row],[SamAccountName]], "-1")</f>
        <v>-1</v>
      </c>
      <c r="D59" s="2">
        <f>T_UsersExtract[[#This Row],[Enabled]]</f>
        <v>0</v>
      </c>
      <c r="E59" s="20"/>
      <c r="F5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IF(ISNUMBER(SEARCH($C59,_xlfn.TEXTJOIN(";", TRUE, T_PointageRH[Username],T_PointageRH[Username hors règle]))), "existe", "n'existe pas")     )</f>
        <v>n'existe pas</v>
      </c>
      <c r="G59" s="2"/>
      <c r="H59" s="2"/>
      <c r="I59" s="2"/>
      <c r="J59" s="2"/>
      <c r="K59" s="2"/>
    </row>
    <row r="60" spans="1:11" x14ac:dyDescent="0.25">
      <c r="A60" s="4">
        <f>T_UsersExtract[[#This Row],[Name]]</f>
        <v>0</v>
      </c>
      <c r="B60" s="4">
        <f>T_UsersExtract[[#This Row],[UserPrincipalName]]</f>
        <v>0</v>
      </c>
      <c r="C60" s="4" t="str">
        <f>IF(T_UsersExtract[[#This Row],[SamAccountName]]&lt;&gt;"", T_UsersExtract[[#This Row],[SamAccountName]], "-1")</f>
        <v>-1</v>
      </c>
      <c r="D60" s="2">
        <f>T_UsersExtract[[#This Row],[Enabled]]</f>
        <v>0</v>
      </c>
      <c r="E60" s="20"/>
      <c r="F6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IF(ISNUMBER(SEARCH($C60,_xlfn.TEXTJOIN(";", TRUE, T_PointageRH[Username],T_PointageRH[Username hors règle]))), "existe", "n'existe pas")     )</f>
        <v>n'existe pas</v>
      </c>
      <c r="G60" s="2"/>
      <c r="H60" s="2"/>
      <c r="I60" s="2"/>
      <c r="J60" s="2"/>
      <c r="K60" s="2"/>
    </row>
    <row r="61" spans="1:11" x14ac:dyDescent="0.25">
      <c r="A61" s="4">
        <f>T_UsersExtract[[#This Row],[Name]]</f>
        <v>0</v>
      </c>
      <c r="B61" s="4">
        <f>T_UsersExtract[[#This Row],[UserPrincipalName]]</f>
        <v>0</v>
      </c>
      <c r="C61" s="4" t="str">
        <f>IF(T_UsersExtract[[#This Row],[SamAccountName]]&lt;&gt;"", T_UsersExtract[[#This Row],[SamAccountName]], "-1")</f>
        <v>-1</v>
      </c>
      <c r="D61" s="2">
        <f>T_UsersExtract[[#This Row],[Enabled]]</f>
        <v>0</v>
      </c>
      <c r="E61" s="20"/>
      <c r="F6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IF(ISNUMBER(SEARCH($C61,_xlfn.TEXTJOIN(";", TRUE, T_PointageRH[Username],T_PointageRH[Username hors règle]))), "existe", "n'existe pas")     )</f>
        <v>n'existe pas</v>
      </c>
      <c r="G61" s="2"/>
      <c r="H61" s="2"/>
      <c r="I61" s="2"/>
      <c r="J61" s="2"/>
      <c r="K61" s="2"/>
    </row>
    <row r="62" spans="1:11" x14ac:dyDescent="0.25">
      <c r="A62" s="4">
        <f>T_UsersExtract[[#This Row],[Name]]</f>
        <v>0</v>
      </c>
      <c r="B62" s="4">
        <f>T_UsersExtract[[#This Row],[UserPrincipalName]]</f>
        <v>0</v>
      </c>
      <c r="C62" s="4" t="str">
        <f>IF(T_UsersExtract[[#This Row],[SamAccountName]]&lt;&gt;"", T_UsersExtract[[#This Row],[SamAccountName]], "-1")</f>
        <v>-1</v>
      </c>
      <c r="D62" s="2">
        <f>T_UsersExtract[[#This Row],[Enabled]]</f>
        <v>0</v>
      </c>
      <c r="E62" s="20"/>
      <c r="F6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IF(ISNUMBER(SEARCH($C62,_xlfn.TEXTJOIN(";", TRUE, T_PointageRH[Username],T_PointageRH[Username hors règle]))), "existe", "n'existe pas")     )</f>
        <v>n'existe pas</v>
      </c>
      <c r="G62" s="2"/>
      <c r="H62" s="2"/>
      <c r="I62" s="2"/>
      <c r="J62" s="2"/>
      <c r="K62" s="2"/>
    </row>
    <row r="63" spans="1:11" x14ac:dyDescent="0.25">
      <c r="A63" s="4">
        <f>T_UsersExtract[[#This Row],[Name]]</f>
        <v>0</v>
      </c>
      <c r="B63" s="4">
        <f>T_UsersExtract[[#This Row],[UserPrincipalName]]</f>
        <v>0</v>
      </c>
      <c r="C63" s="4" t="str">
        <f>IF(T_UsersExtract[[#This Row],[SamAccountName]]&lt;&gt;"", T_UsersExtract[[#This Row],[SamAccountName]], "-1")</f>
        <v>-1</v>
      </c>
      <c r="D63" s="2">
        <f>T_UsersExtract[[#This Row],[Enabled]]</f>
        <v>0</v>
      </c>
      <c r="E63" s="20"/>
      <c r="F6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IF(ISNUMBER(SEARCH($C63,_xlfn.TEXTJOIN(";", TRUE, T_PointageRH[Username],T_PointageRH[Username hors règle]))), "existe", "n'existe pas")     )</f>
        <v>n'existe pas</v>
      </c>
      <c r="G63" s="2"/>
      <c r="H63" s="2"/>
      <c r="I63" s="2"/>
      <c r="J63" s="2"/>
      <c r="K63" s="2"/>
    </row>
    <row r="64" spans="1:11" x14ac:dyDescent="0.25">
      <c r="A64" s="4">
        <f>T_UsersExtract[[#This Row],[Name]]</f>
        <v>0</v>
      </c>
      <c r="B64" s="4">
        <f>T_UsersExtract[[#This Row],[UserPrincipalName]]</f>
        <v>0</v>
      </c>
      <c r="C64" s="4" t="str">
        <f>IF(T_UsersExtract[[#This Row],[SamAccountName]]&lt;&gt;"", T_UsersExtract[[#This Row],[SamAccountName]], "-1")</f>
        <v>-1</v>
      </c>
      <c r="D64" s="2">
        <f>T_UsersExtract[[#This Row],[Enabled]]</f>
        <v>0</v>
      </c>
      <c r="E64" s="20"/>
      <c r="F6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IF(ISNUMBER(SEARCH($C64,_xlfn.TEXTJOIN(";", TRUE, T_PointageRH[Username],T_PointageRH[Username hors règle]))), "existe", "n'existe pas")     )</f>
        <v>n'existe pas</v>
      </c>
      <c r="G64" s="2"/>
      <c r="H64" s="2"/>
      <c r="I64" s="2"/>
      <c r="J64" s="2"/>
      <c r="K64" s="2"/>
    </row>
    <row r="65" spans="1:11" x14ac:dyDescent="0.25">
      <c r="A65" s="4">
        <f>T_UsersExtract[[#This Row],[Name]]</f>
        <v>0</v>
      </c>
      <c r="B65" s="4">
        <f>T_UsersExtract[[#This Row],[UserPrincipalName]]</f>
        <v>0</v>
      </c>
      <c r="C65" s="4" t="str">
        <f>IF(T_UsersExtract[[#This Row],[SamAccountName]]&lt;&gt;"", T_UsersExtract[[#This Row],[SamAccountName]], "-1")</f>
        <v>-1</v>
      </c>
      <c r="D65" s="2">
        <f>T_UsersExtract[[#This Row],[Enabled]]</f>
        <v>0</v>
      </c>
      <c r="E65" s="20"/>
      <c r="F6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IF(ISNUMBER(SEARCH($C65,_xlfn.TEXTJOIN(";", TRUE, T_PointageRH[Username],T_PointageRH[Username hors règle]))), "existe", "n'existe pas")     )</f>
        <v>n'existe pas</v>
      </c>
      <c r="G65" s="2"/>
      <c r="H65" s="2"/>
      <c r="I65" s="2"/>
      <c r="J65" s="2"/>
      <c r="K65" s="2"/>
    </row>
    <row r="66" spans="1:11" x14ac:dyDescent="0.25">
      <c r="A66" s="4">
        <f>T_UsersExtract[[#This Row],[Name]]</f>
        <v>0</v>
      </c>
      <c r="B66" s="4">
        <f>T_UsersExtract[[#This Row],[UserPrincipalName]]</f>
        <v>0</v>
      </c>
      <c r="C66" s="4" t="str">
        <f>IF(T_UsersExtract[[#This Row],[SamAccountName]]&lt;&gt;"", T_UsersExtract[[#This Row],[SamAccountName]], "-1")</f>
        <v>-1</v>
      </c>
      <c r="D66" s="2">
        <f>T_UsersExtract[[#This Row],[Enabled]]</f>
        <v>0</v>
      </c>
      <c r="E66" s="20"/>
      <c r="F6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IF(ISNUMBER(SEARCH($C66,_xlfn.TEXTJOIN(";", TRUE, T_PointageRH[Username],T_PointageRH[Username hors règle]))), "existe", "n'existe pas")     )</f>
        <v>n'existe pas</v>
      </c>
      <c r="G66" s="2"/>
      <c r="H66" s="2"/>
      <c r="I66" s="2"/>
      <c r="J66" s="2"/>
      <c r="K66" s="2"/>
    </row>
    <row r="67" spans="1:11" x14ac:dyDescent="0.25">
      <c r="A67" s="4">
        <f>T_UsersExtract[[#This Row],[Name]]</f>
        <v>0</v>
      </c>
      <c r="B67" s="4">
        <f>T_UsersExtract[[#This Row],[UserPrincipalName]]</f>
        <v>0</v>
      </c>
      <c r="C67" s="4" t="str">
        <f>IF(T_UsersExtract[[#This Row],[SamAccountName]]&lt;&gt;"", T_UsersExtract[[#This Row],[SamAccountName]], "-1")</f>
        <v>-1</v>
      </c>
      <c r="D67" s="2">
        <f>T_UsersExtract[[#This Row],[Enabled]]</f>
        <v>0</v>
      </c>
      <c r="E67" s="20"/>
      <c r="F6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IF(ISNUMBER(SEARCH($C67,_xlfn.TEXTJOIN(";", TRUE, T_PointageRH[Username],T_PointageRH[Username hors règle]))), "existe", "n'existe pas")     )</f>
        <v>n'existe pas</v>
      </c>
      <c r="G67" s="2"/>
      <c r="H67" s="2"/>
      <c r="I67" s="2"/>
      <c r="J67" s="2"/>
      <c r="K67" s="2"/>
    </row>
    <row r="68" spans="1:11" x14ac:dyDescent="0.25">
      <c r="A68" s="4">
        <f>T_UsersExtract[[#This Row],[Name]]</f>
        <v>0</v>
      </c>
      <c r="B68" s="4">
        <f>T_UsersExtract[[#This Row],[UserPrincipalName]]</f>
        <v>0</v>
      </c>
      <c r="C68" s="4" t="str">
        <f>IF(T_UsersExtract[[#This Row],[SamAccountName]]&lt;&gt;"", T_UsersExtract[[#This Row],[SamAccountName]], "-1")</f>
        <v>-1</v>
      </c>
      <c r="D68" s="2">
        <f>T_UsersExtract[[#This Row],[Enabled]]</f>
        <v>0</v>
      </c>
      <c r="E68" s="20"/>
      <c r="F6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IF(ISNUMBER(SEARCH($C68,_xlfn.TEXTJOIN(";", TRUE, T_PointageRH[Username],T_PointageRH[Username hors règle]))), "existe", "n'existe pas")     )</f>
        <v>n'existe pas</v>
      </c>
      <c r="G68" s="2"/>
      <c r="H68" s="2"/>
      <c r="I68" s="2"/>
      <c r="J68" s="2"/>
      <c r="K68" s="2"/>
    </row>
    <row r="69" spans="1:11" x14ac:dyDescent="0.25">
      <c r="A69" s="4">
        <f>T_UsersExtract[[#This Row],[Name]]</f>
        <v>0</v>
      </c>
      <c r="B69" s="4">
        <f>T_UsersExtract[[#This Row],[UserPrincipalName]]</f>
        <v>0</v>
      </c>
      <c r="C69" s="4" t="str">
        <f>IF(T_UsersExtract[[#This Row],[SamAccountName]]&lt;&gt;"", T_UsersExtract[[#This Row],[SamAccountName]], "-1")</f>
        <v>-1</v>
      </c>
      <c r="D69" s="2">
        <f>T_UsersExtract[[#This Row],[Enabled]]</f>
        <v>0</v>
      </c>
      <c r="E69" s="20"/>
      <c r="F6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IF(ISNUMBER(SEARCH($C69,_xlfn.TEXTJOIN(";", TRUE, T_PointageRH[Username],T_PointageRH[Username hors règle]))), "existe", "n'existe pas")     )</f>
        <v>n'existe pas</v>
      </c>
      <c r="G69" s="2"/>
      <c r="H69" s="2"/>
      <c r="I69" s="2"/>
      <c r="J69" s="2"/>
      <c r="K69" s="2"/>
    </row>
    <row r="70" spans="1:11" x14ac:dyDescent="0.25">
      <c r="A70" s="4">
        <f>T_UsersExtract[[#This Row],[Name]]</f>
        <v>0</v>
      </c>
      <c r="B70" s="4">
        <f>T_UsersExtract[[#This Row],[UserPrincipalName]]</f>
        <v>0</v>
      </c>
      <c r="C70" s="4" t="str">
        <f>IF(T_UsersExtract[[#This Row],[SamAccountName]]&lt;&gt;"", T_UsersExtract[[#This Row],[SamAccountName]], "-1")</f>
        <v>-1</v>
      </c>
      <c r="D70" s="2">
        <f>T_UsersExtract[[#This Row],[Enabled]]</f>
        <v>0</v>
      </c>
      <c r="E70" s="20"/>
      <c r="F7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IF(ISNUMBER(SEARCH($C70,_xlfn.TEXTJOIN(";", TRUE, T_PointageRH[Username],T_PointageRH[Username hors règle]))), "existe", "n'existe pas")     )</f>
        <v>n'existe pas</v>
      </c>
      <c r="G70" s="2"/>
      <c r="H70" s="2"/>
      <c r="I70" s="2"/>
      <c r="J70" s="2"/>
      <c r="K70" s="2"/>
    </row>
    <row r="71" spans="1:11" x14ac:dyDescent="0.25">
      <c r="A71" s="4">
        <f>T_UsersExtract[[#This Row],[Name]]</f>
        <v>0</v>
      </c>
      <c r="B71" s="4">
        <f>T_UsersExtract[[#This Row],[UserPrincipalName]]</f>
        <v>0</v>
      </c>
      <c r="C71" s="4" t="str">
        <f>IF(T_UsersExtract[[#This Row],[SamAccountName]]&lt;&gt;"", T_UsersExtract[[#This Row],[SamAccountName]], "-1")</f>
        <v>-1</v>
      </c>
      <c r="D71" s="2">
        <f>T_UsersExtract[[#This Row],[Enabled]]</f>
        <v>0</v>
      </c>
      <c r="E71" s="20"/>
      <c r="F7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IF(ISNUMBER(SEARCH($C71,_xlfn.TEXTJOIN(";", TRUE, T_PointageRH[Username],T_PointageRH[Username hors règle]))), "existe", "n'existe pas")     )</f>
        <v>n'existe pas</v>
      </c>
      <c r="G71" s="2"/>
      <c r="H71" s="2"/>
      <c r="I71" s="2"/>
      <c r="J71" s="2"/>
      <c r="K71" s="2"/>
    </row>
    <row r="72" spans="1:11" x14ac:dyDescent="0.25">
      <c r="A72" s="4">
        <f>T_UsersExtract[[#This Row],[Name]]</f>
        <v>0</v>
      </c>
      <c r="B72" s="4">
        <f>T_UsersExtract[[#This Row],[UserPrincipalName]]</f>
        <v>0</v>
      </c>
      <c r="C72" s="4" t="str">
        <f>IF(T_UsersExtract[[#This Row],[SamAccountName]]&lt;&gt;"", T_UsersExtract[[#This Row],[SamAccountName]], "-1")</f>
        <v>-1</v>
      </c>
      <c r="D72" s="2">
        <f>T_UsersExtract[[#This Row],[Enabled]]</f>
        <v>0</v>
      </c>
      <c r="E72" s="20"/>
      <c r="F7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IF(ISNUMBER(SEARCH($C72,_xlfn.TEXTJOIN(";", TRUE, T_PointageRH[Username],T_PointageRH[Username hors règle]))), "existe", "n'existe pas")     )</f>
        <v>n'existe pas</v>
      </c>
      <c r="G72" s="2"/>
      <c r="H72" s="2"/>
      <c r="I72" s="2"/>
      <c r="J72" s="2"/>
      <c r="K72" s="2"/>
    </row>
    <row r="73" spans="1:11" x14ac:dyDescent="0.25">
      <c r="A73" s="4">
        <f>T_UsersExtract[[#This Row],[Name]]</f>
        <v>0</v>
      </c>
      <c r="B73" s="4">
        <f>T_UsersExtract[[#This Row],[UserPrincipalName]]</f>
        <v>0</v>
      </c>
      <c r="C73" s="4" t="str">
        <f>IF(T_UsersExtract[[#This Row],[SamAccountName]]&lt;&gt;"", T_UsersExtract[[#This Row],[SamAccountName]], "-1")</f>
        <v>-1</v>
      </c>
      <c r="D73" s="2">
        <f>T_UsersExtract[[#This Row],[Enabled]]</f>
        <v>0</v>
      </c>
      <c r="E73" s="20"/>
      <c r="F7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IF(ISNUMBER(SEARCH($C73,_xlfn.TEXTJOIN(";", TRUE, T_PointageRH[Username],T_PointageRH[Username hors règle]))), "existe", "n'existe pas")     )</f>
        <v>n'existe pas</v>
      </c>
      <c r="G73" s="2"/>
      <c r="H73" s="2"/>
      <c r="I73" s="2"/>
      <c r="J73" s="2"/>
      <c r="K73" s="2"/>
    </row>
    <row r="74" spans="1:11" x14ac:dyDescent="0.25">
      <c r="A74" s="4">
        <f>T_UsersExtract[[#This Row],[Name]]</f>
        <v>0</v>
      </c>
      <c r="B74" s="4">
        <f>T_UsersExtract[[#This Row],[UserPrincipalName]]</f>
        <v>0</v>
      </c>
      <c r="C74" s="4" t="str">
        <f>IF(T_UsersExtract[[#This Row],[SamAccountName]]&lt;&gt;"", T_UsersExtract[[#This Row],[SamAccountName]], "-1")</f>
        <v>-1</v>
      </c>
      <c r="D74" s="2">
        <f>T_UsersExtract[[#This Row],[Enabled]]</f>
        <v>0</v>
      </c>
      <c r="E74" s="20"/>
      <c r="F7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IF(ISNUMBER(SEARCH($C74,_xlfn.TEXTJOIN(";", TRUE, T_PointageRH[Username],T_PointageRH[Username hors règle]))), "existe", "n'existe pas")     )</f>
        <v>n'existe pas</v>
      </c>
      <c r="G74" s="2"/>
      <c r="H74" s="2"/>
      <c r="I74" s="2"/>
      <c r="J74" s="2"/>
      <c r="K74" s="2"/>
    </row>
    <row r="75" spans="1:11" x14ac:dyDescent="0.25">
      <c r="A75" s="4">
        <f>T_UsersExtract[[#This Row],[Name]]</f>
        <v>0</v>
      </c>
      <c r="B75" s="4">
        <f>T_UsersExtract[[#This Row],[UserPrincipalName]]</f>
        <v>0</v>
      </c>
      <c r="C75" s="4" t="str">
        <f>IF(T_UsersExtract[[#This Row],[SamAccountName]]&lt;&gt;"", T_UsersExtract[[#This Row],[SamAccountName]], "-1")</f>
        <v>-1</v>
      </c>
      <c r="D75" s="2">
        <f>T_UsersExtract[[#This Row],[Enabled]]</f>
        <v>0</v>
      </c>
      <c r="E75" s="20"/>
      <c r="F7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IF(ISNUMBER(SEARCH($C75,_xlfn.TEXTJOIN(";", TRUE, T_PointageRH[Username],T_PointageRH[Username hors règle]))), "existe", "n'existe pas")     )</f>
        <v>n'existe pas</v>
      </c>
      <c r="G75" s="2"/>
      <c r="H75" s="2"/>
      <c r="I75" s="2"/>
      <c r="J75" s="2"/>
      <c r="K75" s="2"/>
    </row>
    <row r="76" spans="1:11" x14ac:dyDescent="0.25">
      <c r="A76" s="4">
        <f>T_UsersExtract[[#This Row],[Name]]</f>
        <v>0</v>
      </c>
      <c r="B76" s="4">
        <f>T_UsersExtract[[#This Row],[UserPrincipalName]]</f>
        <v>0</v>
      </c>
      <c r="C76" s="4" t="str">
        <f>IF(T_UsersExtract[[#This Row],[SamAccountName]]&lt;&gt;"", T_UsersExtract[[#This Row],[SamAccountName]], "-1")</f>
        <v>-1</v>
      </c>
      <c r="D76" s="2">
        <f>T_UsersExtract[[#This Row],[Enabled]]</f>
        <v>0</v>
      </c>
      <c r="E76" s="20"/>
      <c r="F7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IF(ISNUMBER(SEARCH($C76,_xlfn.TEXTJOIN(";", TRUE, T_PointageRH[Username],T_PointageRH[Username hors règle]))), "existe", "n'existe pas")     )</f>
        <v>n'existe pas</v>
      </c>
      <c r="G76" s="2"/>
      <c r="H76" s="2"/>
      <c r="I76" s="2"/>
      <c r="J76" s="2"/>
      <c r="K76" s="2"/>
    </row>
    <row r="77" spans="1:11" x14ac:dyDescent="0.25">
      <c r="A77" s="4">
        <f>T_UsersExtract[[#This Row],[Name]]</f>
        <v>0</v>
      </c>
      <c r="B77" s="4">
        <f>T_UsersExtract[[#This Row],[UserPrincipalName]]</f>
        <v>0</v>
      </c>
      <c r="C77" s="4" t="str">
        <f>IF(T_UsersExtract[[#This Row],[SamAccountName]]&lt;&gt;"", T_UsersExtract[[#This Row],[SamAccountName]], "-1")</f>
        <v>-1</v>
      </c>
      <c r="D77" s="2">
        <f>T_UsersExtract[[#This Row],[Enabled]]</f>
        <v>0</v>
      </c>
      <c r="E77" s="20"/>
      <c r="F7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IF(ISNUMBER(SEARCH($C77,_xlfn.TEXTJOIN(";", TRUE, T_PointageRH[Username],T_PointageRH[Username hors règle]))), "existe", "n'existe pas")     )</f>
        <v>n'existe pas</v>
      </c>
      <c r="G77" s="2"/>
      <c r="H77" s="2"/>
      <c r="I77" s="2"/>
      <c r="J77" s="2"/>
      <c r="K77" s="2"/>
    </row>
    <row r="78" spans="1:11" x14ac:dyDescent="0.25">
      <c r="A78" s="4">
        <f>T_UsersExtract[[#This Row],[Name]]</f>
        <v>0</v>
      </c>
      <c r="B78" s="4">
        <f>T_UsersExtract[[#This Row],[UserPrincipalName]]</f>
        <v>0</v>
      </c>
      <c r="C78" s="4" t="str">
        <f>IF(T_UsersExtract[[#This Row],[SamAccountName]]&lt;&gt;"", T_UsersExtract[[#This Row],[SamAccountName]], "-1")</f>
        <v>-1</v>
      </c>
      <c r="D78" s="2">
        <f>T_UsersExtract[[#This Row],[Enabled]]</f>
        <v>0</v>
      </c>
      <c r="E78" s="20"/>
      <c r="F7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IF(ISNUMBER(SEARCH($C78,_xlfn.TEXTJOIN(";", TRUE, T_PointageRH[Username],T_PointageRH[Username hors règle]))), "existe", "n'existe pas")     )</f>
        <v>n'existe pas</v>
      </c>
      <c r="G78" s="2"/>
      <c r="H78" s="2"/>
      <c r="I78" s="2"/>
      <c r="J78" s="2"/>
      <c r="K78" s="2"/>
    </row>
    <row r="79" spans="1:11" x14ac:dyDescent="0.25">
      <c r="A79" s="4">
        <f>T_UsersExtract[[#This Row],[Name]]</f>
        <v>0</v>
      </c>
      <c r="B79" s="4">
        <f>T_UsersExtract[[#This Row],[UserPrincipalName]]</f>
        <v>0</v>
      </c>
      <c r="C79" s="4" t="str">
        <f>IF(T_UsersExtract[[#This Row],[SamAccountName]]&lt;&gt;"", T_UsersExtract[[#This Row],[SamAccountName]], "-1")</f>
        <v>-1</v>
      </c>
      <c r="D79" s="2">
        <f>T_UsersExtract[[#This Row],[Enabled]]</f>
        <v>0</v>
      </c>
      <c r="E79" s="20"/>
      <c r="F7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IF(ISNUMBER(SEARCH($C79,_xlfn.TEXTJOIN(";", TRUE, T_PointageRH[Username],T_PointageRH[Username hors règle]))), "existe", "n'existe pas")     )</f>
        <v>n'existe pas</v>
      </c>
      <c r="G79" s="2"/>
      <c r="H79" s="2"/>
      <c r="I79" s="2"/>
      <c r="J79" s="2"/>
      <c r="K79" s="2"/>
    </row>
    <row r="80" spans="1:11" x14ac:dyDescent="0.25">
      <c r="A80" s="4">
        <f>T_UsersExtract[[#This Row],[Name]]</f>
        <v>0</v>
      </c>
      <c r="B80" s="4">
        <f>T_UsersExtract[[#This Row],[UserPrincipalName]]</f>
        <v>0</v>
      </c>
      <c r="C80" s="4" t="str">
        <f>IF(T_UsersExtract[[#This Row],[SamAccountName]]&lt;&gt;"", T_UsersExtract[[#This Row],[SamAccountName]], "-1")</f>
        <v>-1</v>
      </c>
      <c r="D80" s="2">
        <f>T_UsersExtract[[#This Row],[Enabled]]</f>
        <v>0</v>
      </c>
      <c r="E80" s="20"/>
      <c r="F8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IF(ISNUMBER(SEARCH($C80,_xlfn.TEXTJOIN(";", TRUE, T_PointageRH[Username],T_PointageRH[Username hors règle]))), "existe", "n'existe pas")     )</f>
        <v>n'existe pas</v>
      </c>
      <c r="G80" s="2"/>
      <c r="H80" s="2"/>
      <c r="I80" s="2"/>
      <c r="J80" s="2"/>
      <c r="K80" s="2"/>
    </row>
    <row r="81" spans="1:11" x14ac:dyDescent="0.25">
      <c r="A81" s="4">
        <f>T_UsersExtract[[#This Row],[Name]]</f>
        <v>0</v>
      </c>
      <c r="B81" s="4">
        <f>T_UsersExtract[[#This Row],[UserPrincipalName]]</f>
        <v>0</v>
      </c>
      <c r="C81" s="4" t="str">
        <f>IF(T_UsersExtract[[#This Row],[SamAccountName]]&lt;&gt;"", T_UsersExtract[[#This Row],[SamAccountName]], "-1")</f>
        <v>-1</v>
      </c>
      <c r="D81" s="2">
        <f>T_UsersExtract[[#This Row],[Enabled]]</f>
        <v>0</v>
      </c>
      <c r="E81" s="20"/>
      <c r="F8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IF(ISNUMBER(SEARCH($C81,_xlfn.TEXTJOIN(";", TRUE, T_PointageRH[Username],T_PointageRH[Username hors règle]))), "existe", "n'existe pas")     )</f>
        <v>n'existe pas</v>
      </c>
      <c r="G81" s="2"/>
      <c r="H81" s="2"/>
      <c r="I81" s="2"/>
      <c r="J81" s="2"/>
      <c r="K81" s="2"/>
    </row>
    <row r="82" spans="1:11" x14ac:dyDescent="0.25">
      <c r="A82" s="4">
        <f>T_UsersExtract[[#This Row],[Name]]</f>
        <v>0</v>
      </c>
      <c r="B82" s="4">
        <f>T_UsersExtract[[#This Row],[UserPrincipalName]]</f>
        <v>0</v>
      </c>
      <c r="C82" s="4" t="str">
        <f>IF(T_UsersExtract[[#This Row],[SamAccountName]]&lt;&gt;"", T_UsersExtract[[#This Row],[SamAccountName]], "-1")</f>
        <v>-1</v>
      </c>
      <c r="D82" s="2">
        <f>T_UsersExtract[[#This Row],[Enabled]]</f>
        <v>0</v>
      </c>
      <c r="E82" s="20"/>
      <c r="F8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IF(ISNUMBER(SEARCH($C82,_xlfn.TEXTJOIN(";", TRUE, T_PointageRH[Username],T_PointageRH[Username hors règle]))), "existe", "n'existe pas")     )</f>
        <v>n'existe pas</v>
      </c>
      <c r="G82" s="2"/>
      <c r="H82" s="2"/>
      <c r="I82" s="2"/>
      <c r="J82" s="2"/>
      <c r="K82" s="2"/>
    </row>
    <row r="83" spans="1:11" x14ac:dyDescent="0.25">
      <c r="A83" s="4">
        <f>T_UsersExtract[[#This Row],[Name]]</f>
        <v>0</v>
      </c>
      <c r="B83" s="4">
        <f>T_UsersExtract[[#This Row],[UserPrincipalName]]</f>
        <v>0</v>
      </c>
      <c r="C83" s="4" t="str">
        <f>IF(T_UsersExtract[[#This Row],[SamAccountName]]&lt;&gt;"", T_UsersExtract[[#This Row],[SamAccountName]], "-1")</f>
        <v>-1</v>
      </c>
      <c r="D83" s="2">
        <f>T_UsersExtract[[#This Row],[Enabled]]</f>
        <v>0</v>
      </c>
      <c r="E83" s="20"/>
      <c r="F8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IF(ISNUMBER(SEARCH($C83,_xlfn.TEXTJOIN(";", TRUE, T_PointageRH[Username],T_PointageRH[Username hors règle]))), "existe", "n'existe pas")     )</f>
        <v>n'existe pas</v>
      </c>
      <c r="G83" s="2"/>
      <c r="H83" s="2"/>
      <c r="I83" s="2"/>
      <c r="J83" s="2"/>
      <c r="K83" s="2"/>
    </row>
    <row r="84" spans="1:11" x14ac:dyDescent="0.25">
      <c r="A84" s="4">
        <f>T_UsersExtract[[#This Row],[Name]]</f>
        <v>0</v>
      </c>
      <c r="B84" s="4">
        <f>T_UsersExtract[[#This Row],[UserPrincipalName]]</f>
        <v>0</v>
      </c>
      <c r="C84" s="4" t="str">
        <f>IF(T_UsersExtract[[#This Row],[SamAccountName]]&lt;&gt;"", T_UsersExtract[[#This Row],[SamAccountName]], "-1")</f>
        <v>-1</v>
      </c>
      <c r="D84" s="2">
        <f>T_UsersExtract[[#This Row],[Enabled]]</f>
        <v>0</v>
      </c>
      <c r="E84" s="20"/>
      <c r="F8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IF(ISNUMBER(SEARCH($C84,_xlfn.TEXTJOIN(";", TRUE, T_PointageRH[Username],T_PointageRH[Username hors règle]))), "existe", "n'existe pas")     )</f>
        <v>n'existe pas</v>
      </c>
      <c r="G84" s="2"/>
      <c r="H84" s="2"/>
      <c r="I84" s="2"/>
      <c r="J84" s="2"/>
      <c r="K84" s="2"/>
    </row>
    <row r="85" spans="1:11" x14ac:dyDescent="0.25">
      <c r="A85" s="4">
        <f>T_UsersExtract[[#This Row],[Name]]</f>
        <v>0</v>
      </c>
      <c r="B85" s="4">
        <f>T_UsersExtract[[#This Row],[UserPrincipalName]]</f>
        <v>0</v>
      </c>
      <c r="C85" s="4" t="str">
        <f>IF(T_UsersExtract[[#This Row],[SamAccountName]]&lt;&gt;"", T_UsersExtract[[#This Row],[SamAccountName]], "-1")</f>
        <v>-1</v>
      </c>
      <c r="D85" s="2">
        <f>T_UsersExtract[[#This Row],[Enabled]]</f>
        <v>0</v>
      </c>
      <c r="E85" s="20"/>
      <c r="F8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IF(ISNUMBER(SEARCH($C85,_xlfn.TEXTJOIN(";", TRUE, T_PointageRH[Username],T_PointageRH[Username hors règle]))), "existe", "n'existe pas")     )</f>
        <v>n'existe pas</v>
      </c>
      <c r="G85" s="2"/>
      <c r="H85" s="2"/>
      <c r="I85" s="2"/>
      <c r="J85" s="2"/>
      <c r="K85" s="2"/>
    </row>
    <row r="86" spans="1:11" x14ac:dyDescent="0.25">
      <c r="A86" s="4">
        <f>T_UsersExtract[[#This Row],[Name]]</f>
        <v>0</v>
      </c>
      <c r="B86" s="4">
        <f>T_UsersExtract[[#This Row],[UserPrincipalName]]</f>
        <v>0</v>
      </c>
      <c r="C86" s="4" t="str">
        <f>IF(T_UsersExtract[[#This Row],[SamAccountName]]&lt;&gt;"", T_UsersExtract[[#This Row],[SamAccountName]], "-1")</f>
        <v>-1</v>
      </c>
      <c r="D86" s="2">
        <f>T_UsersExtract[[#This Row],[Enabled]]</f>
        <v>0</v>
      </c>
      <c r="E86" s="20"/>
      <c r="F8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IF(ISNUMBER(SEARCH($C86,_xlfn.TEXTJOIN(";", TRUE, T_PointageRH[Username],T_PointageRH[Username hors règle]))), "existe", "n'existe pas")     )</f>
        <v>n'existe pas</v>
      </c>
      <c r="G86" s="2"/>
      <c r="H86" s="2"/>
      <c r="I86" s="2"/>
      <c r="J86" s="2"/>
      <c r="K86" s="2"/>
    </row>
    <row r="87" spans="1:11" x14ac:dyDescent="0.25">
      <c r="A87" s="4">
        <f>T_UsersExtract[[#This Row],[Name]]</f>
        <v>0</v>
      </c>
      <c r="B87" s="4">
        <f>T_UsersExtract[[#This Row],[UserPrincipalName]]</f>
        <v>0</v>
      </c>
      <c r="C87" s="4" t="str">
        <f>IF(T_UsersExtract[[#This Row],[SamAccountName]]&lt;&gt;"", T_UsersExtract[[#This Row],[SamAccountName]], "-1")</f>
        <v>-1</v>
      </c>
      <c r="D87" s="2">
        <f>T_UsersExtract[[#This Row],[Enabled]]</f>
        <v>0</v>
      </c>
      <c r="E87" s="20"/>
      <c r="F8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IF(ISNUMBER(SEARCH($C87,_xlfn.TEXTJOIN(";", TRUE, T_PointageRH[Username],T_PointageRH[Username hors règle]))), "existe", "n'existe pas")     )</f>
        <v>n'existe pas</v>
      </c>
      <c r="G87" s="2"/>
      <c r="H87" s="2"/>
      <c r="I87" s="2"/>
      <c r="J87" s="2"/>
      <c r="K87" s="2"/>
    </row>
    <row r="88" spans="1:11" x14ac:dyDescent="0.25">
      <c r="A88" s="4">
        <f>T_UsersExtract[[#This Row],[Name]]</f>
        <v>0</v>
      </c>
      <c r="B88" s="4">
        <f>T_UsersExtract[[#This Row],[UserPrincipalName]]</f>
        <v>0</v>
      </c>
      <c r="C88" s="4" t="str">
        <f>IF(T_UsersExtract[[#This Row],[SamAccountName]]&lt;&gt;"", T_UsersExtract[[#This Row],[SamAccountName]], "-1")</f>
        <v>-1</v>
      </c>
      <c r="D88" s="2">
        <f>T_UsersExtract[[#This Row],[Enabled]]</f>
        <v>0</v>
      </c>
      <c r="E88" s="20"/>
      <c r="F8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IF(ISNUMBER(SEARCH($C88,_xlfn.TEXTJOIN(";", TRUE, T_PointageRH[Username],T_PointageRH[Username hors règle]))), "existe", "n'existe pas")     )</f>
        <v>n'existe pas</v>
      </c>
      <c r="G88" s="2"/>
      <c r="H88" s="2"/>
      <c r="I88" s="2"/>
      <c r="J88" s="2"/>
      <c r="K88" s="2"/>
    </row>
    <row r="89" spans="1:11" x14ac:dyDescent="0.25">
      <c r="A89" s="4">
        <f>T_UsersExtract[[#This Row],[Name]]</f>
        <v>0</v>
      </c>
      <c r="B89" s="4">
        <f>T_UsersExtract[[#This Row],[UserPrincipalName]]</f>
        <v>0</v>
      </c>
      <c r="C89" s="4" t="str">
        <f>IF(T_UsersExtract[[#This Row],[SamAccountName]]&lt;&gt;"", T_UsersExtract[[#This Row],[SamAccountName]], "-1")</f>
        <v>-1</v>
      </c>
      <c r="D89" s="2">
        <f>T_UsersExtract[[#This Row],[Enabled]]</f>
        <v>0</v>
      </c>
      <c r="E89" s="20"/>
      <c r="F8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IF(ISNUMBER(SEARCH($C89,_xlfn.TEXTJOIN(";", TRUE, T_PointageRH[Username],T_PointageRH[Username hors règle]))), "existe", "n'existe pas")     )</f>
        <v>n'existe pas</v>
      </c>
      <c r="G89" s="2"/>
      <c r="H89" s="2"/>
      <c r="I89" s="2"/>
      <c r="J89" s="2"/>
      <c r="K89" s="2"/>
    </row>
    <row r="90" spans="1:11" x14ac:dyDescent="0.25">
      <c r="A90" s="4">
        <f>T_UsersExtract[[#This Row],[Name]]</f>
        <v>0</v>
      </c>
      <c r="B90" s="4">
        <f>T_UsersExtract[[#This Row],[UserPrincipalName]]</f>
        <v>0</v>
      </c>
      <c r="C90" s="4" t="str">
        <f>IF(T_UsersExtract[[#This Row],[SamAccountName]]&lt;&gt;"", T_UsersExtract[[#This Row],[SamAccountName]], "-1")</f>
        <v>-1</v>
      </c>
      <c r="D90" s="2">
        <f>T_UsersExtract[[#This Row],[Enabled]]</f>
        <v>0</v>
      </c>
      <c r="E90" s="20"/>
      <c r="F9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IF(ISNUMBER(SEARCH($C90,_xlfn.TEXTJOIN(";", TRUE, T_PointageRH[Username],T_PointageRH[Username hors règle]))), "existe", "n'existe pas")     )</f>
        <v>n'existe pas</v>
      </c>
      <c r="G90" s="2"/>
      <c r="H90" s="2"/>
      <c r="I90" s="2"/>
      <c r="J90" s="2"/>
      <c r="K90" s="2"/>
    </row>
    <row r="91" spans="1:11" x14ac:dyDescent="0.25">
      <c r="A91" s="4">
        <f>T_UsersExtract[[#This Row],[Name]]</f>
        <v>0</v>
      </c>
      <c r="B91" s="4">
        <f>T_UsersExtract[[#This Row],[UserPrincipalName]]</f>
        <v>0</v>
      </c>
      <c r="C91" s="4" t="str">
        <f>IF(T_UsersExtract[[#This Row],[SamAccountName]]&lt;&gt;"", T_UsersExtract[[#This Row],[SamAccountName]], "-1")</f>
        <v>-1</v>
      </c>
      <c r="D91" s="2">
        <f>T_UsersExtract[[#This Row],[Enabled]]</f>
        <v>0</v>
      </c>
      <c r="E91" s="20"/>
      <c r="F9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IF(ISNUMBER(SEARCH($C91,_xlfn.TEXTJOIN(";", TRUE, T_PointageRH[Username],T_PointageRH[Username hors règle]))), "existe", "n'existe pas")     )</f>
        <v>n'existe pas</v>
      </c>
      <c r="G91" s="2"/>
      <c r="H91" s="2"/>
      <c r="I91" s="2"/>
      <c r="J91" s="2"/>
      <c r="K91" s="2"/>
    </row>
    <row r="92" spans="1:11" x14ac:dyDescent="0.25">
      <c r="A92" s="4">
        <f>T_UsersExtract[[#This Row],[Name]]</f>
        <v>0</v>
      </c>
      <c r="B92" s="4">
        <f>T_UsersExtract[[#This Row],[UserPrincipalName]]</f>
        <v>0</v>
      </c>
      <c r="C92" s="4" t="str">
        <f>IF(T_UsersExtract[[#This Row],[SamAccountName]]&lt;&gt;"", T_UsersExtract[[#This Row],[SamAccountName]], "-1")</f>
        <v>-1</v>
      </c>
      <c r="D92" s="2">
        <f>T_UsersExtract[[#This Row],[Enabled]]</f>
        <v>0</v>
      </c>
      <c r="E92" s="20"/>
      <c r="F9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IF(ISNUMBER(SEARCH($C92,_xlfn.TEXTJOIN(";", TRUE, T_PointageRH[Username],T_PointageRH[Username hors règle]))), "existe", "n'existe pas")     )</f>
        <v>n'existe pas</v>
      </c>
      <c r="G92" s="2"/>
      <c r="H92" s="2"/>
      <c r="I92" s="2"/>
      <c r="J92" s="2"/>
      <c r="K92" s="2"/>
    </row>
    <row r="93" spans="1:11" x14ac:dyDescent="0.25">
      <c r="A93" s="4">
        <f>T_UsersExtract[[#This Row],[Name]]</f>
        <v>0</v>
      </c>
      <c r="B93" s="4">
        <f>T_UsersExtract[[#This Row],[UserPrincipalName]]</f>
        <v>0</v>
      </c>
      <c r="C93" s="4" t="str">
        <f>IF(T_UsersExtract[[#This Row],[SamAccountName]]&lt;&gt;"", T_UsersExtract[[#This Row],[SamAccountName]], "-1")</f>
        <v>-1</v>
      </c>
      <c r="D93" s="2">
        <f>T_UsersExtract[[#This Row],[Enabled]]</f>
        <v>0</v>
      </c>
      <c r="E93" s="20"/>
      <c r="F9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IF(ISNUMBER(SEARCH($C93,_xlfn.TEXTJOIN(";", TRUE, T_PointageRH[Username],T_PointageRH[Username hors règle]))), "existe", "n'existe pas")     )</f>
        <v>n'existe pas</v>
      </c>
      <c r="G93" s="2"/>
      <c r="H93" s="2"/>
      <c r="I93" s="2"/>
      <c r="J93" s="2"/>
      <c r="K93" s="2"/>
    </row>
    <row r="94" spans="1:11" x14ac:dyDescent="0.25">
      <c r="A94" s="4">
        <f>T_UsersExtract[[#This Row],[Name]]</f>
        <v>0</v>
      </c>
      <c r="B94" s="4">
        <f>T_UsersExtract[[#This Row],[UserPrincipalName]]</f>
        <v>0</v>
      </c>
      <c r="C94" s="4" t="str">
        <f>IF(T_UsersExtract[[#This Row],[SamAccountName]]&lt;&gt;"", T_UsersExtract[[#This Row],[SamAccountName]], "-1")</f>
        <v>-1</v>
      </c>
      <c r="D94" s="2">
        <f>T_UsersExtract[[#This Row],[Enabled]]</f>
        <v>0</v>
      </c>
      <c r="E94" s="20"/>
      <c r="F9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IF(ISNUMBER(SEARCH($C94,_xlfn.TEXTJOIN(";", TRUE, T_PointageRH[Username],T_PointageRH[Username hors règle]))), "existe", "n'existe pas")     )</f>
        <v>n'existe pas</v>
      </c>
      <c r="G94" s="2"/>
      <c r="H94" s="2"/>
      <c r="I94" s="2"/>
      <c r="J94" s="2"/>
      <c r="K94" s="2"/>
    </row>
    <row r="95" spans="1:11" x14ac:dyDescent="0.25">
      <c r="A95" s="4">
        <f>T_UsersExtract[[#This Row],[Name]]</f>
        <v>0</v>
      </c>
      <c r="B95" s="4">
        <f>T_UsersExtract[[#This Row],[UserPrincipalName]]</f>
        <v>0</v>
      </c>
      <c r="C95" s="4" t="str">
        <f>IF(T_UsersExtract[[#This Row],[SamAccountName]]&lt;&gt;"", T_UsersExtract[[#This Row],[SamAccountName]], "-1")</f>
        <v>-1</v>
      </c>
      <c r="D95" s="2">
        <f>T_UsersExtract[[#This Row],[Enabled]]</f>
        <v>0</v>
      </c>
      <c r="E95" s="20"/>
      <c r="F9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IF(ISNUMBER(SEARCH($C95,_xlfn.TEXTJOIN(";", TRUE, T_PointageRH[Username],T_PointageRH[Username hors règle]))), "existe", "n'existe pas")     )</f>
        <v>n'existe pas</v>
      </c>
      <c r="G95" s="2"/>
      <c r="H95" s="2"/>
      <c r="I95" s="2"/>
      <c r="J95" s="2"/>
      <c r="K95" s="2"/>
    </row>
    <row r="96" spans="1:11" x14ac:dyDescent="0.25">
      <c r="A96" s="4">
        <f>T_UsersExtract[[#This Row],[Name]]</f>
        <v>0</v>
      </c>
      <c r="B96" s="4">
        <f>T_UsersExtract[[#This Row],[UserPrincipalName]]</f>
        <v>0</v>
      </c>
      <c r="C96" s="4" t="str">
        <f>IF(T_UsersExtract[[#This Row],[SamAccountName]]&lt;&gt;"", T_UsersExtract[[#This Row],[SamAccountName]], "-1")</f>
        <v>-1</v>
      </c>
      <c r="D96" s="2">
        <f>T_UsersExtract[[#This Row],[Enabled]]</f>
        <v>0</v>
      </c>
      <c r="E96" s="20"/>
      <c r="F9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IF(ISNUMBER(SEARCH($C96,_xlfn.TEXTJOIN(";", TRUE, T_PointageRH[Username],T_PointageRH[Username hors règle]))), "existe", "n'existe pas")     )</f>
        <v>n'existe pas</v>
      </c>
      <c r="G96" s="2"/>
      <c r="H96" s="2"/>
      <c r="I96" s="2"/>
      <c r="J96" s="2"/>
      <c r="K96" s="2"/>
    </row>
    <row r="97" spans="1:11" x14ac:dyDescent="0.25">
      <c r="A97" s="4">
        <f>T_UsersExtract[[#This Row],[Name]]</f>
        <v>0</v>
      </c>
      <c r="B97" s="4">
        <f>T_UsersExtract[[#This Row],[UserPrincipalName]]</f>
        <v>0</v>
      </c>
      <c r="C97" s="4" t="str">
        <f>IF(T_UsersExtract[[#This Row],[SamAccountName]]&lt;&gt;"", T_UsersExtract[[#This Row],[SamAccountName]], "-1")</f>
        <v>-1</v>
      </c>
      <c r="D97" s="2">
        <f>T_UsersExtract[[#This Row],[Enabled]]</f>
        <v>0</v>
      </c>
      <c r="E97" s="20"/>
      <c r="F9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IF(ISNUMBER(SEARCH($C97,_xlfn.TEXTJOIN(";", TRUE, T_PointageRH[Username],T_PointageRH[Username hors règle]))), "existe", "n'existe pas")     )</f>
        <v>n'existe pas</v>
      </c>
      <c r="G97" s="2"/>
      <c r="H97" s="2"/>
      <c r="I97" s="2"/>
      <c r="J97" s="2"/>
      <c r="K97" s="2"/>
    </row>
    <row r="98" spans="1:11" x14ac:dyDescent="0.25">
      <c r="A98" s="4">
        <f>T_UsersExtract[[#This Row],[Name]]</f>
        <v>0</v>
      </c>
      <c r="B98" s="4">
        <f>T_UsersExtract[[#This Row],[UserPrincipalName]]</f>
        <v>0</v>
      </c>
      <c r="C98" s="4" t="str">
        <f>IF(T_UsersExtract[[#This Row],[SamAccountName]]&lt;&gt;"", T_UsersExtract[[#This Row],[SamAccountName]], "-1")</f>
        <v>-1</v>
      </c>
      <c r="D98" s="2">
        <f>T_UsersExtract[[#This Row],[Enabled]]</f>
        <v>0</v>
      </c>
      <c r="E98" s="20"/>
      <c r="F9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IF(ISNUMBER(SEARCH($C98,_xlfn.TEXTJOIN(";", TRUE, T_PointageRH[Username],T_PointageRH[Username hors règle]))), "existe", "n'existe pas")     )</f>
        <v>n'existe pas</v>
      </c>
      <c r="G98" s="2"/>
      <c r="H98" s="2"/>
      <c r="I98" s="2"/>
      <c r="J98" s="2"/>
      <c r="K98" s="2"/>
    </row>
    <row r="99" spans="1:11" x14ac:dyDescent="0.25">
      <c r="A99" s="4">
        <f>T_UsersExtract[[#This Row],[Name]]</f>
        <v>0</v>
      </c>
      <c r="B99" s="4">
        <f>T_UsersExtract[[#This Row],[UserPrincipalName]]</f>
        <v>0</v>
      </c>
      <c r="C99" s="4" t="str">
        <f>IF(T_UsersExtract[[#This Row],[SamAccountName]]&lt;&gt;"", T_UsersExtract[[#This Row],[SamAccountName]], "-1")</f>
        <v>-1</v>
      </c>
      <c r="D99" s="2">
        <f>T_UsersExtract[[#This Row],[Enabled]]</f>
        <v>0</v>
      </c>
      <c r="E99" s="20"/>
      <c r="F9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IF(ISNUMBER(SEARCH($C99,_xlfn.TEXTJOIN(";", TRUE, T_PointageRH[Username],T_PointageRH[Username hors règle]))), "existe", "n'existe pas")     )</f>
        <v>n'existe pas</v>
      </c>
      <c r="G99" s="2"/>
      <c r="H99" s="2"/>
      <c r="I99" s="2"/>
      <c r="J99" s="2"/>
      <c r="K99" s="2"/>
    </row>
    <row r="100" spans="1:11" x14ac:dyDescent="0.25">
      <c r="A100" s="4">
        <f>T_UsersExtract[[#This Row],[Name]]</f>
        <v>0</v>
      </c>
      <c r="B100" s="4">
        <f>T_UsersExtract[[#This Row],[UserPrincipalName]]</f>
        <v>0</v>
      </c>
      <c r="C100" s="4" t="str">
        <f>IF(T_UsersExtract[[#This Row],[SamAccountName]]&lt;&gt;"", T_UsersExtract[[#This Row],[SamAccountName]], "-1")</f>
        <v>-1</v>
      </c>
      <c r="D100" s="2">
        <f>T_UsersExtract[[#This Row],[Enabled]]</f>
        <v>0</v>
      </c>
      <c r="E100" s="20"/>
      <c r="F10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IF(ISNUMBER(SEARCH($C100,_xlfn.TEXTJOIN(";", TRUE, T_PointageRH[Username],T_PointageRH[Username hors règle]))), "existe", "n'existe pas")     )</f>
        <v>n'existe pas</v>
      </c>
      <c r="G100" s="2"/>
      <c r="H100" s="2"/>
      <c r="I100" s="2"/>
      <c r="J100" s="2"/>
      <c r="K100" s="2"/>
    </row>
    <row r="101" spans="1:11" x14ac:dyDescent="0.25">
      <c r="A101" s="4">
        <f>T_UsersExtract[[#This Row],[Name]]</f>
        <v>0</v>
      </c>
      <c r="B101" s="4">
        <f>T_UsersExtract[[#This Row],[UserPrincipalName]]</f>
        <v>0</v>
      </c>
      <c r="C101" s="4" t="str">
        <f>IF(T_UsersExtract[[#This Row],[SamAccountName]]&lt;&gt;"", T_UsersExtract[[#This Row],[SamAccountName]], "-1")</f>
        <v>-1</v>
      </c>
      <c r="D101" s="2">
        <f>T_UsersExtract[[#This Row],[Enabled]]</f>
        <v>0</v>
      </c>
      <c r="E101" s="20"/>
      <c r="F10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IF(ISNUMBER(SEARCH($C101,_xlfn.TEXTJOIN(";", TRUE, T_PointageRH[Username],T_PointageRH[Username hors règle]))), "existe", "n'existe pas")     )</f>
        <v>n'existe pas</v>
      </c>
      <c r="G101" s="2"/>
      <c r="H101" s="2"/>
      <c r="I101" s="2"/>
      <c r="J101" s="2"/>
      <c r="K101" s="2"/>
    </row>
    <row r="102" spans="1:11" x14ac:dyDescent="0.25">
      <c r="A102" s="4">
        <f>T_UsersExtract[[#This Row],[Name]]</f>
        <v>0</v>
      </c>
      <c r="B102" s="4">
        <f>T_UsersExtract[[#This Row],[UserPrincipalName]]</f>
        <v>0</v>
      </c>
      <c r="C102" s="4" t="str">
        <f>IF(T_UsersExtract[[#This Row],[SamAccountName]]&lt;&gt;"", T_UsersExtract[[#This Row],[SamAccountName]], "-1")</f>
        <v>-1</v>
      </c>
      <c r="D102" s="2">
        <f>T_UsersExtract[[#This Row],[Enabled]]</f>
        <v>0</v>
      </c>
      <c r="E102" s="20"/>
      <c r="F10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IF(ISNUMBER(SEARCH($C102,_xlfn.TEXTJOIN(";", TRUE, T_PointageRH[Username],T_PointageRH[Username hors règle]))), "existe", "n'existe pas")     )</f>
        <v>n'existe pas</v>
      </c>
      <c r="G102" s="2"/>
      <c r="H102" s="2"/>
      <c r="I102" s="2"/>
      <c r="J102" s="2"/>
      <c r="K102" s="2"/>
    </row>
    <row r="103" spans="1:11" x14ac:dyDescent="0.25">
      <c r="A103" s="4">
        <f>T_UsersExtract[[#This Row],[Name]]</f>
        <v>0</v>
      </c>
      <c r="B103" s="4">
        <f>T_UsersExtract[[#This Row],[UserPrincipalName]]</f>
        <v>0</v>
      </c>
      <c r="C103" s="4" t="str">
        <f>IF(T_UsersExtract[[#This Row],[SamAccountName]]&lt;&gt;"", T_UsersExtract[[#This Row],[SamAccountName]], "-1")</f>
        <v>-1</v>
      </c>
      <c r="D103" s="2">
        <f>T_UsersExtract[[#This Row],[Enabled]]</f>
        <v>0</v>
      </c>
      <c r="E103" s="20"/>
      <c r="F10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IF(ISNUMBER(SEARCH($C103,_xlfn.TEXTJOIN(";", TRUE, T_PointageRH[Username],T_PointageRH[Username hors règle]))), "existe", "n'existe pas")     )</f>
        <v>n'existe pas</v>
      </c>
      <c r="G103" s="2"/>
      <c r="H103" s="2"/>
      <c r="I103" s="2"/>
      <c r="J103" s="2"/>
      <c r="K103" s="2"/>
    </row>
    <row r="104" spans="1:11" x14ac:dyDescent="0.25">
      <c r="A104" s="4">
        <f>T_UsersExtract[[#This Row],[Name]]</f>
        <v>0</v>
      </c>
      <c r="B104" s="4">
        <f>T_UsersExtract[[#This Row],[UserPrincipalName]]</f>
        <v>0</v>
      </c>
      <c r="C104" s="4" t="str">
        <f>IF(T_UsersExtract[[#This Row],[SamAccountName]]&lt;&gt;"", T_UsersExtract[[#This Row],[SamAccountName]], "-1")</f>
        <v>-1</v>
      </c>
      <c r="D104" s="2">
        <f>T_UsersExtract[[#This Row],[Enabled]]</f>
        <v>0</v>
      </c>
      <c r="E104" s="20"/>
      <c r="F10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IF(ISNUMBER(SEARCH($C104,_xlfn.TEXTJOIN(";", TRUE, T_PointageRH[Username],T_PointageRH[Username hors règle]))), "existe", "n'existe pas")     )</f>
        <v>n'existe pas</v>
      </c>
      <c r="G104" s="2"/>
      <c r="H104" s="2"/>
      <c r="I104" s="2"/>
      <c r="J104" s="2"/>
      <c r="K104" s="2"/>
    </row>
    <row r="105" spans="1:11" x14ac:dyDescent="0.25">
      <c r="A105" s="4">
        <f>T_UsersExtract[[#This Row],[Name]]</f>
        <v>0</v>
      </c>
      <c r="B105" s="4">
        <f>T_UsersExtract[[#This Row],[UserPrincipalName]]</f>
        <v>0</v>
      </c>
      <c r="C105" s="4" t="str">
        <f>IF(T_UsersExtract[[#This Row],[SamAccountName]]&lt;&gt;"", T_UsersExtract[[#This Row],[SamAccountName]], "-1")</f>
        <v>-1</v>
      </c>
      <c r="D105" s="2">
        <f>T_UsersExtract[[#This Row],[Enabled]]</f>
        <v>0</v>
      </c>
      <c r="E105" s="20"/>
      <c r="F10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IF(ISNUMBER(SEARCH($C105,_xlfn.TEXTJOIN(";", TRUE, T_PointageRH[Username],T_PointageRH[Username hors règle]))), "existe", "n'existe pas")     )</f>
        <v>n'existe pas</v>
      </c>
      <c r="G105" s="2"/>
      <c r="H105" s="2"/>
      <c r="I105" s="2"/>
      <c r="J105" s="2"/>
      <c r="K105" s="2"/>
    </row>
    <row r="106" spans="1:11" x14ac:dyDescent="0.25">
      <c r="A106" s="4">
        <f>T_UsersExtract[[#This Row],[Name]]</f>
        <v>0</v>
      </c>
      <c r="B106" s="4">
        <f>T_UsersExtract[[#This Row],[UserPrincipalName]]</f>
        <v>0</v>
      </c>
      <c r="C106" s="4" t="str">
        <f>IF(T_UsersExtract[[#This Row],[SamAccountName]]&lt;&gt;"", T_UsersExtract[[#This Row],[SamAccountName]], "-1")</f>
        <v>-1</v>
      </c>
      <c r="D106" s="2">
        <f>T_UsersExtract[[#This Row],[Enabled]]</f>
        <v>0</v>
      </c>
      <c r="E106" s="20"/>
      <c r="F10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IF(ISNUMBER(SEARCH($C106,_xlfn.TEXTJOIN(";", TRUE, T_PointageRH[Username],T_PointageRH[Username hors règle]))), "existe", "n'existe pas")     )</f>
        <v>n'existe pas</v>
      </c>
      <c r="G106" s="2"/>
      <c r="H106" s="2"/>
      <c r="I106" s="2"/>
      <c r="J106" s="2"/>
      <c r="K106" s="2"/>
    </row>
    <row r="107" spans="1:11" x14ac:dyDescent="0.25">
      <c r="A107" s="4">
        <f>T_UsersExtract[[#This Row],[Name]]</f>
        <v>0</v>
      </c>
      <c r="B107" s="4">
        <f>T_UsersExtract[[#This Row],[UserPrincipalName]]</f>
        <v>0</v>
      </c>
      <c r="C107" s="4" t="str">
        <f>IF(T_UsersExtract[[#This Row],[SamAccountName]]&lt;&gt;"", T_UsersExtract[[#This Row],[SamAccountName]], "-1")</f>
        <v>-1</v>
      </c>
      <c r="D107" s="2">
        <f>T_UsersExtract[[#This Row],[Enabled]]</f>
        <v>0</v>
      </c>
      <c r="E107" s="20"/>
      <c r="F10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IF(ISNUMBER(SEARCH($C107,_xlfn.TEXTJOIN(";", TRUE, T_PointageRH[Username],T_PointageRH[Username hors règle]))), "existe", "n'existe pas")     )</f>
        <v>n'existe pas</v>
      </c>
      <c r="G107" s="2"/>
      <c r="H107" s="2"/>
      <c r="I107" s="2"/>
      <c r="J107" s="2"/>
      <c r="K107" s="2"/>
    </row>
    <row r="108" spans="1:11" x14ac:dyDescent="0.25">
      <c r="A108" s="4">
        <f>T_UsersExtract[[#This Row],[Name]]</f>
        <v>0</v>
      </c>
      <c r="B108" s="4">
        <f>T_UsersExtract[[#This Row],[UserPrincipalName]]</f>
        <v>0</v>
      </c>
      <c r="C108" s="4" t="str">
        <f>IF(T_UsersExtract[[#This Row],[SamAccountName]]&lt;&gt;"", T_UsersExtract[[#This Row],[SamAccountName]], "-1")</f>
        <v>-1</v>
      </c>
      <c r="D108" s="2">
        <f>T_UsersExtract[[#This Row],[Enabled]]</f>
        <v>0</v>
      </c>
      <c r="E108" s="20"/>
      <c r="F10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IF(ISNUMBER(SEARCH($C108,_xlfn.TEXTJOIN(";", TRUE, T_PointageRH[Username],T_PointageRH[Username hors règle]))), "existe", "n'existe pas")     )</f>
        <v>n'existe pas</v>
      </c>
      <c r="G108" s="2"/>
      <c r="H108" s="2"/>
      <c r="I108" s="2"/>
      <c r="J108" s="2"/>
      <c r="K108" s="2"/>
    </row>
    <row r="109" spans="1:11" x14ac:dyDescent="0.25">
      <c r="A109" s="4">
        <f>T_UsersExtract[[#This Row],[Name]]</f>
        <v>0</v>
      </c>
      <c r="B109" s="4">
        <f>T_UsersExtract[[#This Row],[UserPrincipalName]]</f>
        <v>0</v>
      </c>
      <c r="C109" s="4" t="str">
        <f>IF(T_UsersExtract[[#This Row],[SamAccountName]]&lt;&gt;"", T_UsersExtract[[#This Row],[SamAccountName]], "-1")</f>
        <v>-1</v>
      </c>
      <c r="D109" s="2">
        <f>T_UsersExtract[[#This Row],[Enabled]]</f>
        <v>0</v>
      </c>
      <c r="E109" s="20"/>
      <c r="F10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IF(ISNUMBER(SEARCH($C109,_xlfn.TEXTJOIN(";", TRUE, T_PointageRH[Username],T_PointageRH[Username hors règle]))), "existe", "n'existe pas")     )</f>
        <v>n'existe pas</v>
      </c>
      <c r="G109" s="2"/>
      <c r="H109" s="2"/>
      <c r="I109" s="2"/>
      <c r="J109" s="2"/>
      <c r="K109" s="2"/>
    </row>
    <row r="110" spans="1:11" x14ac:dyDescent="0.25">
      <c r="A110" s="4">
        <f>T_UsersExtract[[#This Row],[Name]]</f>
        <v>0</v>
      </c>
      <c r="B110" s="4">
        <f>T_UsersExtract[[#This Row],[UserPrincipalName]]</f>
        <v>0</v>
      </c>
      <c r="C110" s="4" t="str">
        <f>IF(T_UsersExtract[[#This Row],[SamAccountName]]&lt;&gt;"", T_UsersExtract[[#This Row],[SamAccountName]], "-1")</f>
        <v>-1</v>
      </c>
      <c r="D110" s="2">
        <f>T_UsersExtract[[#This Row],[Enabled]]</f>
        <v>0</v>
      </c>
      <c r="E110" s="20"/>
      <c r="F11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IF(ISNUMBER(SEARCH($C110,_xlfn.TEXTJOIN(";", TRUE, T_PointageRH[Username],T_PointageRH[Username hors règle]))), "existe", "n'existe pas")     )</f>
        <v>n'existe pas</v>
      </c>
      <c r="G110" s="2"/>
      <c r="H110" s="2"/>
      <c r="I110" s="2"/>
      <c r="J110" s="2"/>
      <c r="K110" s="2"/>
    </row>
    <row r="111" spans="1:11" x14ac:dyDescent="0.25">
      <c r="A111" s="4">
        <f>T_UsersExtract[[#This Row],[Name]]</f>
        <v>0</v>
      </c>
      <c r="B111" s="4">
        <f>T_UsersExtract[[#This Row],[UserPrincipalName]]</f>
        <v>0</v>
      </c>
      <c r="C111" s="4" t="str">
        <f>IF(T_UsersExtract[[#This Row],[SamAccountName]]&lt;&gt;"", T_UsersExtract[[#This Row],[SamAccountName]], "-1")</f>
        <v>-1</v>
      </c>
      <c r="D111" s="2">
        <f>T_UsersExtract[[#This Row],[Enabled]]</f>
        <v>0</v>
      </c>
      <c r="E111" s="20"/>
      <c r="F11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IF(ISNUMBER(SEARCH($C111,_xlfn.TEXTJOIN(";", TRUE, T_PointageRH[Username],T_PointageRH[Username hors règle]))), "existe", "n'existe pas")     )</f>
        <v>n'existe pas</v>
      </c>
      <c r="G111" s="2"/>
      <c r="H111" s="2"/>
      <c r="I111" s="2"/>
      <c r="J111" s="2"/>
      <c r="K111" s="2"/>
    </row>
    <row r="112" spans="1:11" x14ac:dyDescent="0.25">
      <c r="A112" s="4">
        <f>T_UsersExtract[[#This Row],[Name]]</f>
        <v>0</v>
      </c>
      <c r="B112" s="4">
        <f>T_UsersExtract[[#This Row],[UserPrincipalName]]</f>
        <v>0</v>
      </c>
      <c r="C112" s="4" t="str">
        <f>IF(T_UsersExtract[[#This Row],[SamAccountName]]&lt;&gt;"", T_UsersExtract[[#This Row],[SamAccountName]], "-1")</f>
        <v>-1</v>
      </c>
      <c r="D112" s="2">
        <f>T_UsersExtract[[#This Row],[Enabled]]</f>
        <v>0</v>
      </c>
      <c r="E112" s="20"/>
      <c r="F11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IF(ISNUMBER(SEARCH($C112,_xlfn.TEXTJOIN(";", TRUE, T_PointageRH[Username],T_PointageRH[Username hors règle]))), "existe", "n'existe pas")     )</f>
        <v>n'existe pas</v>
      </c>
      <c r="G112" s="2"/>
      <c r="H112" s="2"/>
      <c r="I112" s="2"/>
      <c r="J112" s="2"/>
      <c r="K112" s="2"/>
    </row>
    <row r="113" spans="1:11" x14ac:dyDescent="0.25">
      <c r="A113" s="4">
        <f>T_UsersExtract[[#This Row],[Name]]</f>
        <v>0</v>
      </c>
      <c r="B113" s="4">
        <f>T_UsersExtract[[#This Row],[UserPrincipalName]]</f>
        <v>0</v>
      </c>
      <c r="C113" s="4" t="str">
        <f>IF(T_UsersExtract[[#This Row],[SamAccountName]]&lt;&gt;"", T_UsersExtract[[#This Row],[SamAccountName]], "-1")</f>
        <v>-1</v>
      </c>
      <c r="D113" s="2">
        <f>T_UsersExtract[[#This Row],[Enabled]]</f>
        <v>0</v>
      </c>
      <c r="E113" s="20"/>
      <c r="F11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IF(ISNUMBER(SEARCH($C113,_xlfn.TEXTJOIN(";", TRUE, T_PointageRH[Username],T_PointageRH[Username hors règle]))), "existe", "n'existe pas")     )</f>
        <v>n'existe pas</v>
      </c>
      <c r="G113" s="2"/>
      <c r="H113" s="2"/>
      <c r="I113" s="2"/>
      <c r="J113" s="2"/>
      <c r="K113" s="2"/>
    </row>
    <row r="114" spans="1:11" x14ac:dyDescent="0.25">
      <c r="A114" s="4">
        <f>T_UsersExtract[[#This Row],[Name]]</f>
        <v>0</v>
      </c>
      <c r="B114" s="4">
        <f>T_UsersExtract[[#This Row],[UserPrincipalName]]</f>
        <v>0</v>
      </c>
      <c r="C114" s="4" t="str">
        <f>IF(T_UsersExtract[[#This Row],[SamAccountName]]&lt;&gt;"", T_UsersExtract[[#This Row],[SamAccountName]], "-1")</f>
        <v>-1</v>
      </c>
      <c r="D114" s="2">
        <f>T_UsersExtract[[#This Row],[Enabled]]</f>
        <v>0</v>
      </c>
      <c r="E114" s="20"/>
      <c r="F11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IF(ISNUMBER(SEARCH($C114,_xlfn.TEXTJOIN(";", TRUE, T_PointageRH[Username],T_PointageRH[Username hors règle]))), "existe", "n'existe pas")     )</f>
        <v>n'existe pas</v>
      </c>
      <c r="G114" s="2"/>
      <c r="H114" s="2"/>
      <c r="I114" s="2"/>
      <c r="J114" s="2"/>
      <c r="K114" s="2"/>
    </row>
    <row r="115" spans="1:11" x14ac:dyDescent="0.25">
      <c r="A115" s="4">
        <f>T_UsersExtract[[#This Row],[Name]]</f>
        <v>0</v>
      </c>
      <c r="B115" s="4">
        <f>T_UsersExtract[[#This Row],[UserPrincipalName]]</f>
        <v>0</v>
      </c>
      <c r="C115" s="4" t="str">
        <f>IF(T_UsersExtract[[#This Row],[SamAccountName]]&lt;&gt;"", T_UsersExtract[[#This Row],[SamAccountName]], "-1")</f>
        <v>-1</v>
      </c>
      <c r="D115" s="2">
        <f>T_UsersExtract[[#This Row],[Enabled]]</f>
        <v>0</v>
      </c>
      <c r="E115" s="20"/>
      <c r="F11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IF(ISNUMBER(SEARCH($C115,_xlfn.TEXTJOIN(";", TRUE, T_PointageRH[Username],T_PointageRH[Username hors règle]))), "existe", "n'existe pas")     )</f>
        <v>n'existe pas</v>
      </c>
      <c r="G115" s="2"/>
      <c r="H115" s="2"/>
      <c r="I115" s="2"/>
      <c r="J115" s="2"/>
      <c r="K115" s="2"/>
    </row>
    <row r="116" spans="1:11" x14ac:dyDescent="0.25">
      <c r="A116" s="4">
        <f>T_UsersExtract[[#This Row],[Name]]</f>
        <v>0</v>
      </c>
      <c r="B116" s="4">
        <f>T_UsersExtract[[#This Row],[UserPrincipalName]]</f>
        <v>0</v>
      </c>
      <c r="C116" s="4" t="str">
        <f>IF(T_UsersExtract[[#This Row],[SamAccountName]]&lt;&gt;"", T_UsersExtract[[#This Row],[SamAccountName]], "-1")</f>
        <v>-1</v>
      </c>
      <c r="D116" s="2">
        <f>T_UsersExtract[[#This Row],[Enabled]]</f>
        <v>0</v>
      </c>
      <c r="E116" s="20"/>
      <c r="F11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IF(ISNUMBER(SEARCH($C116,_xlfn.TEXTJOIN(";", TRUE, T_PointageRH[Username],T_PointageRH[Username hors règle]))), "existe", "n'existe pas")     )</f>
        <v>n'existe pas</v>
      </c>
      <c r="G116" s="2"/>
      <c r="H116" s="2"/>
      <c r="I116" s="2"/>
      <c r="J116" s="2"/>
      <c r="K116" s="2"/>
    </row>
    <row r="117" spans="1:11" x14ac:dyDescent="0.25">
      <c r="A117" s="4">
        <f>T_UsersExtract[[#This Row],[Name]]</f>
        <v>0</v>
      </c>
      <c r="B117" s="4">
        <f>T_UsersExtract[[#This Row],[UserPrincipalName]]</f>
        <v>0</v>
      </c>
      <c r="C117" s="4" t="str">
        <f>IF(T_UsersExtract[[#This Row],[SamAccountName]]&lt;&gt;"", T_UsersExtract[[#This Row],[SamAccountName]], "-1")</f>
        <v>-1</v>
      </c>
      <c r="D117" s="2">
        <f>T_UsersExtract[[#This Row],[Enabled]]</f>
        <v>0</v>
      </c>
      <c r="E117" s="20"/>
      <c r="F11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IF(ISNUMBER(SEARCH($C117,_xlfn.TEXTJOIN(";", TRUE, T_PointageRH[Username],T_PointageRH[Username hors règle]))), "existe", "n'existe pas")     )</f>
        <v>n'existe pas</v>
      </c>
      <c r="G117" s="2"/>
      <c r="H117" s="2"/>
      <c r="I117" s="2"/>
      <c r="J117" s="2"/>
      <c r="K117" s="2"/>
    </row>
    <row r="118" spans="1:11" x14ac:dyDescent="0.25">
      <c r="A118" s="4">
        <f>T_UsersExtract[[#This Row],[Name]]</f>
        <v>0</v>
      </c>
      <c r="B118" s="4">
        <f>T_UsersExtract[[#This Row],[UserPrincipalName]]</f>
        <v>0</v>
      </c>
      <c r="C118" s="4" t="str">
        <f>IF(T_UsersExtract[[#This Row],[SamAccountName]]&lt;&gt;"", T_UsersExtract[[#This Row],[SamAccountName]], "-1")</f>
        <v>-1</v>
      </c>
      <c r="D118" s="2">
        <f>T_UsersExtract[[#This Row],[Enabled]]</f>
        <v>0</v>
      </c>
      <c r="E118" s="20"/>
      <c r="F11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IF(ISNUMBER(SEARCH($C118,_xlfn.TEXTJOIN(";", TRUE, T_PointageRH[Username],T_PointageRH[Username hors règle]))), "existe", "n'existe pas")     )</f>
        <v>n'existe pas</v>
      </c>
      <c r="G118" s="2"/>
      <c r="H118" s="2"/>
      <c r="I118" s="2"/>
      <c r="J118" s="2"/>
      <c r="K118" s="2"/>
    </row>
    <row r="119" spans="1:11" x14ac:dyDescent="0.25">
      <c r="A119" s="4">
        <f>T_UsersExtract[[#This Row],[Name]]</f>
        <v>0</v>
      </c>
      <c r="B119" s="4">
        <f>T_UsersExtract[[#This Row],[UserPrincipalName]]</f>
        <v>0</v>
      </c>
      <c r="C119" s="4" t="str">
        <f>IF(T_UsersExtract[[#This Row],[SamAccountName]]&lt;&gt;"", T_UsersExtract[[#This Row],[SamAccountName]], "-1")</f>
        <v>-1</v>
      </c>
      <c r="D119" s="2">
        <f>T_UsersExtract[[#This Row],[Enabled]]</f>
        <v>0</v>
      </c>
      <c r="E119" s="20"/>
      <c r="F11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IF(ISNUMBER(SEARCH($C119,_xlfn.TEXTJOIN(";", TRUE, T_PointageRH[Username],T_PointageRH[Username hors règle]))), "existe", "n'existe pas")     )</f>
        <v>n'existe pas</v>
      </c>
      <c r="G119" s="2"/>
      <c r="H119" s="2"/>
      <c r="I119" s="2"/>
      <c r="J119" s="2"/>
      <c r="K119" s="2"/>
    </row>
    <row r="120" spans="1:11" x14ac:dyDescent="0.25">
      <c r="A120" s="4">
        <f>T_UsersExtract[[#This Row],[Name]]</f>
        <v>0</v>
      </c>
      <c r="B120" s="4">
        <f>T_UsersExtract[[#This Row],[UserPrincipalName]]</f>
        <v>0</v>
      </c>
      <c r="C120" s="4" t="str">
        <f>IF(T_UsersExtract[[#This Row],[SamAccountName]]&lt;&gt;"", T_UsersExtract[[#This Row],[SamAccountName]], "-1")</f>
        <v>-1</v>
      </c>
      <c r="D120" s="2">
        <f>T_UsersExtract[[#This Row],[Enabled]]</f>
        <v>0</v>
      </c>
      <c r="E120" s="20"/>
      <c r="F12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IF(ISNUMBER(SEARCH($C120,_xlfn.TEXTJOIN(";", TRUE, T_PointageRH[Username],T_PointageRH[Username hors règle]))), "existe", "n'existe pas")     )</f>
        <v>n'existe pas</v>
      </c>
      <c r="G120" s="2"/>
      <c r="H120" s="2"/>
      <c r="I120" s="2"/>
      <c r="J120" s="2"/>
      <c r="K120" s="2"/>
    </row>
    <row r="121" spans="1:11" x14ac:dyDescent="0.25">
      <c r="A121" s="4">
        <f>T_UsersExtract[[#This Row],[Name]]</f>
        <v>0</v>
      </c>
      <c r="B121" s="4">
        <f>T_UsersExtract[[#This Row],[UserPrincipalName]]</f>
        <v>0</v>
      </c>
      <c r="C121" s="4" t="str">
        <f>IF(T_UsersExtract[[#This Row],[SamAccountName]]&lt;&gt;"", T_UsersExtract[[#This Row],[SamAccountName]], "-1")</f>
        <v>-1</v>
      </c>
      <c r="D121" s="2">
        <f>T_UsersExtract[[#This Row],[Enabled]]</f>
        <v>0</v>
      </c>
      <c r="E121" s="20"/>
      <c r="F12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IF(ISNUMBER(SEARCH($C121,_xlfn.TEXTJOIN(";", TRUE, T_PointageRH[Username],T_PointageRH[Username hors règle]))), "existe", "n'existe pas")     )</f>
        <v>n'existe pas</v>
      </c>
      <c r="G121" s="2"/>
      <c r="H121" s="2"/>
      <c r="I121" s="2"/>
      <c r="J121" s="2"/>
      <c r="K121" s="2"/>
    </row>
    <row r="122" spans="1:11" x14ac:dyDescent="0.25">
      <c r="A122" s="4">
        <f>T_UsersExtract[[#This Row],[Name]]</f>
        <v>0</v>
      </c>
      <c r="B122" s="4">
        <f>T_UsersExtract[[#This Row],[UserPrincipalName]]</f>
        <v>0</v>
      </c>
      <c r="C122" s="4" t="str">
        <f>IF(T_UsersExtract[[#This Row],[SamAccountName]]&lt;&gt;"", T_UsersExtract[[#This Row],[SamAccountName]], "-1")</f>
        <v>-1</v>
      </c>
      <c r="D122" s="2">
        <f>T_UsersExtract[[#This Row],[Enabled]]</f>
        <v>0</v>
      </c>
      <c r="E122" s="20"/>
      <c r="F12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IF(ISNUMBER(SEARCH($C122,_xlfn.TEXTJOIN(";", TRUE, T_PointageRH[Username],T_PointageRH[Username hors règle]))), "existe", "n'existe pas")     )</f>
        <v>n'existe pas</v>
      </c>
      <c r="G122" s="2"/>
      <c r="H122" s="2"/>
      <c r="I122" s="2"/>
      <c r="J122" s="2"/>
      <c r="K122" s="2"/>
    </row>
    <row r="123" spans="1:11" x14ac:dyDescent="0.25">
      <c r="A123" s="4">
        <f>T_UsersExtract[[#This Row],[Name]]</f>
        <v>0</v>
      </c>
      <c r="B123" s="4">
        <f>T_UsersExtract[[#This Row],[UserPrincipalName]]</f>
        <v>0</v>
      </c>
      <c r="C123" s="4" t="str">
        <f>IF(T_UsersExtract[[#This Row],[SamAccountName]]&lt;&gt;"", T_UsersExtract[[#This Row],[SamAccountName]], "-1")</f>
        <v>-1</v>
      </c>
      <c r="D123" s="2">
        <f>T_UsersExtract[[#This Row],[Enabled]]</f>
        <v>0</v>
      </c>
      <c r="E123" s="20"/>
      <c r="F12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IF(ISNUMBER(SEARCH($C123,_xlfn.TEXTJOIN(";", TRUE, T_PointageRH[Username],T_PointageRH[Username hors règle]))), "existe", "n'existe pas")     )</f>
        <v>n'existe pas</v>
      </c>
      <c r="G123" s="2"/>
      <c r="H123" s="2"/>
      <c r="I123" s="2"/>
      <c r="J123" s="2"/>
      <c r="K123" s="2"/>
    </row>
    <row r="124" spans="1:11" x14ac:dyDescent="0.25">
      <c r="A124" s="4">
        <f>T_UsersExtract[[#This Row],[Name]]</f>
        <v>0</v>
      </c>
      <c r="B124" s="4">
        <f>T_UsersExtract[[#This Row],[UserPrincipalName]]</f>
        <v>0</v>
      </c>
      <c r="C124" s="4" t="str">
        <f>IF(T_UsersExtract[[#This Row],[SamAccountName]]&lt;&gt;"", T_UsersExtract[[#This Row],[SamAccountName]], "-1")</f>
        <v>-1</v>
      </c>
      <c r="D124" s="2">
        <f>T_UsersExtract[[#This Row],[Enabled]]</f>
        <v>0</v>
      </c>
      <c r="E124" s="20"/>
      <c r="F12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IF(ISNUMBER(SEARCH($C124,_xlfn.TEXTJOIN(";", TRUE, T_PointageRH[Username],T_PointageRH[Username hors règle]))), "existe", "n'existe pas")     )</f>
        <v>n'existe pas</v>
      </c>
      <c r="G124" s="2"/>
      <c r="H124" s="2"/>
      <c r="I124" s="2"/>
      <c r="J124" s="2"/>
      <c r="K124" s="2"/>
    </row>
    <row r="125" spans="1:11" x14ac:dyDescent="0.25">
      <c r="A125" s="4">
        <f>T_UsersExtract[[#This Row],[Name]]</f>
        <v>0</v>
      </c>
      <c r="B125" s="4">
        <f>T_UsersExtract[[#This Row],[UserPrincipalName]]</f>
        <v>0</v>
      </c>
      <c r="C125" s="4" t="str">
        <f>IF(T_UsersExtract[[#This Row],[SamAccountName]]&lt;&gt;"", T_UsersExtract[[#This Row],[SamAccountName]], "-1")</f>
        <v>-1</v>
      </c>
      <c r="D125" s="2">
        <f>T_UsersExtract[[#This Row],[Enabled]]</f>
        <v>0</v>
      </c>
      <c r="E125" s="20"/>
      <c r="F12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IF(ISNUMBER(SEARCH($C125,_xlfn.TEXTJOIN(";", TRUE, T_PointageRH[Username],T_PointageRH[Username hors règle]))), "existe", "n'existe pas")     )</f>
        <v>n'existe pas</v>
      </c>
      <c r="G125" s="2"/>
      <c r="H125" s="2"/>
      <c r="I125" s="2"/>
      <c r="J125" s="2"/>
      <c r="K125" s="2"/>
    </row>
    <row r="126" spans="1:11" x14ac:dyDescent="0.25">
      <c r="A126" s="4">
        <f>T_UsersExtract[[#This Row],[Name]]</f>
        <v>0</v>
      </c>
      <c r="B126" s="4">
        <f>T_UsersExtract[[#This Row],[UserPrincipalName]]</f>
        <v>0</v>
      </c>
      <c r="C126" s="4" t="str">
        <f>IF(T_UsersExtract[[#This Row],[SamAccountName]]&lt;&gt;"", T_UsersExtract[[#This Row],[SamAccountName]], "-1")</f>
        <v>-1</v>
      </c>
      <c r="D126" s="2">
        <f>T_UsersExtract[[#This Row],[Enabled]]</f>
        <v>0</v>
      </c>
      <c r="E126" s="20"/>
      <c r="F12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IF(ISNUMBER(SEARCH($C126,_xlfn.TEXTJOIN(";", TRUE, T_PointageRH[Username],T_PointageRH[Username hors règle]))), "existe", "n'existe pas")     )</f>
        <v>n'existe pas</v>
      </c>
      <c r="G126" s="2"/>
      <c r="H126" s="2"/>
      <c r="I126" s="2"/>
      <c r="J126" s="2"/>
      <c r="K126" s="2"/>
    </row>
    <row r="127" spans="1:11" x14ac:dyDescent="0.25">
      <c r="A127" s="4">
        <f>T_UsersExtract[[#This Row],[Name]]</f>
        <v>0</v>
      </c>
      <c r="B127" s="4">
        <f>T_UsersExtract[[#This Row],[UserPrincipalName]]</f>
        <v>0</v>
      </c>
      <c r="C127" s="4" t="str">
        <f>IF(T_UsersExtract[[#This Row],[SamAccountName]]&lt;&gt;"", T_UsersExtract[[#This Row],[SamAccountName]], "-1")</f>
        <v>-1</v>
      </c>
      <c r="D127" s="2">
        <f>T_UsersExtract[[#This Row],[Enabled]]</f>
        <v>0</v>
      </c>
      <c r="E127" s="20"/>
      <c r="F12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IF(ISNUMBER(SEARCH($C127,_xlfn.TEXTJOIN(";", TRUE, T_PointageRH[Username],T_PointageRH[Username hors règle]))), "existe", "n'existe pas")     )</f>
        <v>n'existe pas</v>
      </c>
      <c r="G127" s="2"/>
      <c r="H127" s="2"/>
      <c r="I127" s="2"/>
      <c r="J127" s="2"/>
      <c r="K127" s="2"/>
    </row>
    <row r="128" spans="1:11" x14ac:dyDescent="0.25">
      <c r="A128" s="4">
        <f>T_UsersExtract[[#This Row],[Name]]</f>
        <v>0</v>
      </c>
      <c r="B128" s="4">
        <f>T_UsersExtract[[#This Row],[UserPrincipalName]]</f>
        <v>0</v>
      </c>
      <c r="C128" s="4" t="str">
        <f>IF(T_UsersExtract[[#This Row],[SamAccountName]]&lt;&gt;"", T_UsersExtract[[#This Row],[SamAccountName]], "-1")</f>
        <v>-1</v>
      </c>
      <c r="D128" s="2">
        <f>T_UsersExtract[[#This Row],[Enabled]]</f>
        <v>0</v>
      </c>
      <c r="E128" s="20"/>
      <c r="F12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IF(ISNUMBER(SEARCH($C128,_xlfn.TEXTJOIN(";", TRUE, T_PointageRH[Username],T_PointageRH[Username hors règle]))), "existe", "n'existe pas")     )</f>
        <v>n'existe pas</v>
      </c>
      <c r="G128" s="2"/>
      <c r="H128" s="2"/>
      <c r="I128" s="2"/>
      <c r="J128" s="2"/>
      <c r="K128" s="2"/>
    </row>
    <row r="129" spans="1:11" x14ac:dyDescent="0.25">
      <c r="A129" s="4">
        <f>T_UsersExtract[[#This Row],[Name]]</f>
        <v>0</v>
      </c>
      <c r="B129" s="4">
        <f>T_UsersExtract[[#This Row],[UserPrincipalName]]</f>
        <v>0</v>
      </c>
      <c r="C129" s="4" t="str">
        <f>IF(T_UsersExtract[[#This Row],[SamAccountName]]&lt;&gt;"", T_UsersExtract[[#This Row],[SamAccountName]], "-1")</f>
        <v>-1</v>
      </c>
      <c r="D129" s="2">
        <f>T_UsersExtract[[#This Row],[Enabled]]</f>
        <v>0</v>
      </c>
      <c r="E129" s="20"/>
      <c r="F12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IF(ISNUMBER(SEARCH($C129,_xlfn.TEXTJOIN(";", TRUE, T_PointageRH[Username],T_PointageRH[Username hors règle]))), "existe", "n'existe pas")     )</f>
        <v>n'existe pas</v>
      </c>
      <c r="G129" s="2"/>
      <c r="H129" s="2"/>
      <c r="I129" s="2"/>
      <c r="J129" s="2"/>
      <c r="K129" s="2"/>
    </row>
    <row r="130" spans="1:11" x14ac:dyDescent="0.25">
      <c r="A130" s="4">
        <f>T_UsersExtract[[#This Row],[Name]]</f>
        <v>0</v>
      </c>
      <c r="B130" s="4">
        <f>T_UsersExtract[[#This Row],[UserPrincipalName]]</f>
        <v>0</v>
      </c>
      <c r="C130" s="4" t="str">
        <f>IF(T_UsersExtract[[#This Row],[SamAccountName]]&lt;&gt;"", T_UsersExtract[[#This Row],[SamAccountName]], "-1")</f>
        <v>-1</v>
      </c>
      <c r="D130" s="2">
        <f>T_UsersExtract[[#This Row],[Enabled]]</f>
        <v>0</v>
      </c>
      <c r="E130" s="20"/>
      <c r="F13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IF(ISNUMBER(SEARCH($C130,_xlfn.TEXTJOIN(";", TRUE, T_PointageRH[Username],T_PointageRH[Username hors règle]))), "existe", "n'existe pas")     )</f>
        <v>n'existe pas</v>
      </c>
      <c r="G130" s="2"/>
      <c r="H130" s="2"/>
      <c r="I130" s="2"/>
      <c r="J130" s="2"/>
      <c r="K130" s="2"/>
    </row>
    <row r="131" spans="1:11" x14ac:dyDescent="0.25">
      <c r="A131" s="4">
        <f>T_UsersExtract[[#This Row],[Name]]</f>
        <v>0</v>
      </c>
      <c r="B131" s="4">
        <f>T_UsersExtract[[#This Row],[UserPrincipalName]]</f>
        <v>0</v>
      </c>
      <c r="C131" s="4" t="str">
        <f>IF(T_UsersExtract[[#This Row],[SamAccountName]]&lt;&gt;"", T_UsersExtract[[#This Row],[SamAccountName]], "-1")</f>
        <v>-1</v>
      </c>
      <c r="D131" s="2">
        <f>T_UsersExtract[[#This Row],[Enabled]]</f>
        <v>0</v>
      </c>
      <c r="E131" s="20"/>
      <c r="F13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IF(ISNUMBER(SEARCH($C131,_xlfn.TEXTJOIN(";", TRUE, T_PointageRH[Username],T_PointageRH[Username hors règle]))), "existe", "n'existe pas")     )</f>
        <v>n'existe pas</v>
      </c>
      <c r="G131" s="2"/>
      <c r="H131" s="2"/>
      <c r="I131" s="2"/>
      <c r="J131" s="2"/>
      <c r="K131" s="2"/>
    </row>
    <row r="132" spans="1:11" x14ac:dyDescent="0.25">
      <c r="A132" s="4">
        <f>T_UsersExtract[[#This Row],[Name]]</f>
        <v>0</v>
      </c>
      <c r="B132" s="4">
        <f>T_UsersExtract[[#This Row],[UserPrincipalName]]</f>
        <v>0</v>
      </c>
      <c r="C132" s="4" t="str">
        <f>IF(T_UsersExtract[[#This Row],[SamAccountName]]&lt;&gt;"", T_UsersExtract[[#This Row],[SamAccountName]], "-1")</f>
        <v>-1</v>
      </c>
      <c r="D132" s="2">
        <f>T_UsersExtract[[#This Row],[Enabled]]</f>
        <v>0</v>
      </c>
      <c r="E132" s="20"/>
      <c r="F13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IF(ISNUMBER(SEARCH($C132,_xlfn.TEXTJOIN(";", TRUE, T_PointageRH[Username],T_PointageRH[Username hors règle]))), "existe", "n'existe pas")     )</f>
        <v>n'existe pas</v>
      </c>
      <c r="G132" s="2"/>
      <c r="H132" s="2"/>
      <c r="I132" s="2"/>
      <c r="J132" s="2"/>
      <c r="K132" s="2"/>
    </row>
    <row r="133" spans="1:11" x14ac:dyDescent="0.25">
      <c r="A133" s="4">
        <f>T_UsersExtract[[#This Row],[Name]]</f>
        <v>0</v>
      </c>
      <c r="B133" s="4">
        <f>T_UsersExtract[[#This Row],[UserPrincipalName]]</f>
        <v>0</v>
      </c>
      <c r="C133" s="4" t="str">
        <f>IF(T_UsersExtract[[#This Row],[SamAccountName]]&lt;&gt;"", T_UsersExtract[[#This Row],[SamAccountName]], "-1")</f>
        <v>-1</v>
      </c>
      <c r="D133" s="2">
        <f>T_UsersExtract[[#This Row],[Enabled]]</f>
        <v>0</v>
      </c>
      <c r="E133" s="20"/>
      <c r="F13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IF(ISNUMBER(SEARCH($C133,_xlfn.TEXTJOIN(";", TRUE, T_PointageRH[Username],T_PointageRH[Username hors règle]))), "existe", "n'existe pas")     )</f>
        <v>n'existe pas</v>
      </c>
      <c r="G133" s="2"/>
      <c r="H133" s="2"/>
      <c r="I133" s="2"/>
      <c r="J133" s="2"/>
      <c r="K133" s="2"/>
    </row>
    <row r="134" spans="1:11" x14ac:dyDescent="0.25">
      <c r="A134" s="4">
        <f>T_UsersExtract[[#This Row],[Name]]</f>
        <v>0</v>
      </c>
      <c r="B134" s="4">
        <f>T_UsersExtract[[#This Row],[UserPrincipalName]]</f>
        <v>0</v>
      </c>
      <c r="C134" s="4" t="str">
        <f>IF(T_UsersExtract[[#This Row],[SamAccountName]]&lt;&gt;"", T_UsersExtract[[#This Row],[SamAccountName]], "-1")</f>
        <v>-1</v>
      </c>
      <c r="D134" s="2">
        <f>T_UsersExtract[[#This Row],[Enabled]]</f>
        <v>0</v>
      </c>
      <c r="E134" s="20"/>
      <c r="F13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IF(ISNUMBER(SEARCH($C134,_xlfn.TEXTJOIN(";", TRUE, T_PointageRH[Username],T_PointageRH[Username hors règle]))), "existe", "n'existe pas")     )</f>
        <v>n'existe pas</v>
      </c>
      <c r="G134" s="2"/>
      <c r="H134" s="2"/>
      <c r="I134" s="2"/>
      <c r="J134" s="2"/>
      <c r="K134" s="2"/>
    </row>
    <row r="135" spans="1:11" x14ac:dyDescent="0.25">
      <c r="A135" s="4">
        <f>T_UsersExtract[[#This Row],[Name]]</f>
        <v>0</v>
      </c>
      <c r="B135" s="4">
        <f>T_UsersExtract[[#This Row],[UserPrincipalName]]</f>
        <v>0</v>
      </c>
      <c r="C135" s="4" t="str">
        <f>IF(T_UsersExtract[[#This Row],[SamAccountName]]&lt;&gt;"", T_UsersExtract[[#This Row],[SamAccountName]], "-1")</f>
        <v>-1</v>
      </c>
      <c r="D135" s="2">
        <f>T_UsersExtract[[#This Row],[Enabled]]</f>
        <v>0</v>
      </c>
      <c r="E135" s="20"/>
      <c r="F13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IF(ISNUMBER(SEARCH($C135,_xlfn.TEXTJOIN(";", TRUE, T_PointageRH[Username],T_PointageRH[Username hors règle]))), "existe", "n'existe pas")     )</f>
        <v>n'existe pas</v>
      </c>
      <c r="G135" s="2"/>
      <c r="H135" s="2"/>
      <c r="I135" s="2"/>
      <c r="J135" s="2"/>
      <c r="K135" s="2"/>
    </row>
    <row r="136" spans="1:11" x14ac:dyDescent="0.25">
      <c r="A136" s="4">
        <f>T_UsersExtract[[#This Row],[Name]]</f>
        <v>0</v>
      </c>
      <c r="B136" s="4">
        <f>T_UsersExtract[[#This Row],[UserPrincipalName]]</f>
        <v>0</v>
      </c>
      <c r="C136" s="4" t="str">
        <f>IF(T_UsersExtract[[#This Row],[SamAccountName]]&lt;&gt;"", T_UsersExtract[[#This Row],[SamAccountName]], "-1")</f>
        <v>-1</v>
      </c>
      <c r="D136" s="2">
        <f>T_UsersExtract[[#This Row],[Enabled]]</f>
        <v>0</v>
      </c>
      <c r="E136" s="20"/>
      <c r="F13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IF(ISNUMBER(SEARCH($C136,_xlfn.TEXTJOIN(";", TRUE, T_PointageRH[Username],T_PointageRH[Username hors règle]))), "existe", "n'existe pas")     )</f>
        <v>n'existe pas</v>
      </c>
      <c r="G136" s="2"/>
      <c r="H136" s="2"/>
      <c r="I136" s="2"/>
      <c r="J136" s="2"/>
      <c r="K136" s="2"/>
    </row>
    <row r="137" spans="1:11" x14ac:dyDescent="0.25">
      <c r="A137" s="4">
        <f>T_UsersExtract[[#This Row],[Name]]</f>
        <v>0</v>
      </c>
      <c r="B137" s="4">
        <f>T_UsersExtract[[#This Row],[UserPrincipalName]]</f>
        <v>0</v>
      </c>
      <c r="C137" s="4" t="str">
        <f>IF(T_UsersExtract[[#This Row],[SamAccountName]]&lt;&gt;"", T_UsersExtract[[#This Row],[SamAccountName]], "-1")</f>
        <v>-1</v>
      </c>
      <c r="D137" s="2">
        <f>T_UsersExtract[[#This Row],[Enabled]]</f>
        <v>0</v>
      </c>
      <c r="E137" s="20"/>
      <c r="F13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IF(ISNUMBER(SEARCH($C137,_xlfn.TEXTJOIN(";", TRUE, T_PointageRH[Username],T_PointageRH[Username hors règle]))), "existe", "n'existe pas")     )</f>
        <v>n'existe pas</v>
      </c>
      <c r="G137" s="2"/>
      <c r="H137" s="2"/>
      <c r="I137" s="2"/>
      <c r="J137" s="2"/>
      <c r="K137" s="2"/>
    </row>
    <row r="138" spans="1:11" x14ac:dyDescent="0.25">
      <c r="A138" s="4">
        <f>T_UsersExtract[[#This Row],[Name]]</f>
        <v>0</v>
      </c>
      <c r="B138" s="4">
        <f>T_UsersExtract[[#This Row],[UserPrincipalName]]</f>
        <v>0</v>
      </c>
      <c r="C138" s="4" t="str">
        <f>IF(T_UsersExtract[[#This Row],[SamAccountName]]&lt;&gt;"", T_UsersExtract[[#This Row],[SamAccountName]], "-1")</f>
        <v>-1</v>
      </c>
      <c r="D138" s="2">
        <f>T_UsersExtract[[#This Row],[Enabled]]</f>
        <v>0</v>
      </c>
      <c r="E138" s="20"/>
      <c r="F13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IF(ISNUMBER(SEARCH($C138,_xlfn.TEXTJOIN(";", TRUE, T_PointageRH[Username],T_PointageRH[Username hors règle]))), "existe", "n'existe pas")     )</f>
        <v>n'existe pas</v>
      </c>
      <c r="G138" s="2"/>
      <c r="H138" s="2"/>
      <c r="I138" s="2"/>
      <c r="J138" s="2"/>
      <c r="K138" s="2"/>
    </row>
    <row r="139" spans="1:11" x14ac:dyDescent="0.25">
      <c r="A139" s="4">
        <f>T_UsersExtract[[#This Row],[Name]]</f>
        <v>0</v>
      </c>
      <c r="B139" s="4">
        <f>T_UsersExtract[[#This Row],[UserPrincipalName]]</f>
        <v>0</v>
      </c>
      <c r="C139" s="4" t="str">
        <f>IF(T_UsersExtract[[#This Row],[SamAccountName]]&lt;&gt;"", T_UsersExtract[[#This Row],[SamAccountName]], "-1")</f>
        <v>-1</v>
      </c>
      <c r="D139" s="2">
        <f>T_UsersExtract[[#This Row],[Enabled]]</f>
        <v>0</v>
      </c>
      <c r="E139" s="20"/>
      <c r="F13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IF(ISNUMBER(SEARCH($C139,_xlfn.TEXTJOIN(";", TRUE, T_PointageRH[Username],T_PointageRH[Username hors règle]))), "existe", "n'existe pas")     )</f>
        <v>n'existe pas</v>
      </c>
      <c r="G139" s="2"/>
      <c r="H139" s="2"/>
      <c r="I139" s="2"/>
      <c r="J139" s="2"/>
      <c r="K139" s="2"/>
    </row>
    <row r="140" spans="1:11" x14ac:dyDescent="0.25">
      <c r="A140" s="4">
        <f>T_UsersExtract[[#This Row],[Name]]</f>
        <v>0</v>
      </c>
      <c r="B140" s="4">
        <f>T_UsersExtract[[#This Row],[UserPrincipalName]]</f>
        <v>0</v>
      </c>
      <c r="C140" s="4" t="str">
        <f>IF(T_UsersExtract[[#This Row],[SamAccountName]]&lt;&gt;"", T_UsersExtract[[#This Row],[SamAccountName]], "-1")</f>
        <v>-1</v>
      </c>
      <c r="D140" s="2">
        <f>T_UsersExtract[[#This Row],[Enabled]]</f>
        <v>0</v>
      </c>
      <c r="E140" s="20"/>
      <c r="F14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IF(ISNUMBER(SEARCH($C140,_xlfn.TEXTJOIN(";", TRUE, T_PointageRH[Username],T_PointageRH[Username hors règle]))), "existe", "n'existe pas")     )</f>
        <v>n'existe pas</v>
      </c>
      <c r="G140" s="2"/>
      <c r="H140" s="2"/>
      <c r="I140" s="2"/>
      <c r="J140" s="2"/>
      <c r="K140" s="2"/>
    </row>
    <row r="141" spans="1:11" x14ac:dyDescent="0.25">
      <c r="A141" s="4">
        <f>T_UsersExtract[[#This Row],[Name]]</f>
        <v>0</v>
      </c>
      <c r="B141" s="4">
        <f>T_UsersExtract[[#This Row],[UserPrincipalName]]</f>
        <v>0</v>
      </c>
      <c r="C141" s="4" t="str">
        <f>IF(T_UsersExtract[[#This Row],[SamAccountName]]&lt;&gt;"", T_UsersExtract[[#This Row],[SamAccountName]], "-1")</f>
        <v>-1</v>
      </c>
      <c r="D141" s="2">
        <f>T_UsersExtract[[#This Row],[Enabled]]</f>
        <v>0</v>
      </c>
      <c r="E141" s="20"/>
      <c r="F14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IF(ISNUMBER(SEARCH($C141,_xlfn.TEXTJOIN(";", TRUE, T_PointageRH[Username],T_PointageRH[Username hors règle]))), "existe", "n'existe pas")     )</f>
        <v>n'existe pas</v>
      </c>
      <c r="G141" s="2"/>
      <c r="H141" s="2"/>
      <c r="I141" s="2"/>
      <c r="J141" s="2"/>
      <c r="K141" s="2"/>
    </row>
    <row r="142" spans="1:11" x14ac:dyDescent="0.25">
      <c r="A142" s="4">
        <f>T_UsersExtract[[#This Row],[Name]]</f>
        <v>0</v>
      </c>
      <c r="B142" s="4">
        <f>T_UsersExtract[[#This Row],[UserPrincipalName]]</f>
        <v>0</v>
      </c>
      <c r="C142" s="4" t="str">
        <f>IF(T_UsersExtract[[#This Row],[SamAccountName]]&lt;&gt;"", T_UsersExtract[[#This Row],[SamAccountName]], "-1")</f>
        <v>-1</v>
      </c>
      <c r="D142" s="2">
        <f>T_UsersExtract[[#This Row],[Enabled]]</f>
        <v>0</v>
      </c>
      <c r="E142" s="20"/>
      <c r="F14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IF(ISNUMBER(SEARCH($C142,_xlfn.TEXTJOIN(";", TRUE, T_PointageRH[Username],T_PointageRH[Username hors règle]))), "existe", "n'existe pas")     )</f>
        <v>n'existe pas</v>
      </c>
      <c r="G142" s="2"/>
      <c r="H142" s="2"/>
      <c r="I142" s="2"/>
      <c r="J142" s="2"/>
      <c r="K142" s="2"/>
    </row>
    <row r="143" spans="1:11" x14ac:dyDescent="0.25">
      <c r="A143" s="4">
        <f>T_UsersExtract[[#This Row],[Name]]</f>
        <v>0</v>
      </c>
      <c r="B143" s="4">
        <f>T_UsersExtract[[#This Row],[UserPrincipalName]]</f>
        <v>0</v>
      </c>
      <c r="C143" s="4" t="str">
        <f>IF(T_UsersExtract[[#This Row],[SamAccountName]]&lt;&gt;"", T_UsersExtract[[#This Row],[SamAccountName]], "-1")</f>
        <v>-1</v>
      </c>
      <c r="D143" s="2">
        <f>T_UsersExtract[[#This Row],[Enabled]]</f>
        <v>0</v>
      </c>
      <c r="E143" s="20"/>
      <c r="F14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IF(ISNUMBER(SEARCH($C143,_xlfn.TEXTJOIN(";", TRUE, T_PointageRH[Username],T_PointageRH[Username hors règle]))), "existe", "n'existe pas")     )</f>
        <v>n'existe pas</v>
      </c>
      <c r="G143" s="2"/>
      <c r="H143" s="2"/>
      <c r="I143" s="2"/>
      <c r="J143" s="2"/>
      <c r="K143" s="2"/>
    </row>
    <row r="144" spans="1:11" x14ac:dyDescent="0.25">
      <c r="A144" s="4">
        <f>T_UsersExtract[[#This Row],[Name]]</f>
        <v>0</v>
      </c>
      <c r="B144" s="4">
        <f>T_UsersExtract[[#This Row],[UserPrincipalName]]</f>
        <v>0</v>
      </c>
      <c r="C144" s="4" t="str">
        <f>IF(T_UsersExtract[[#This Row],[SamAccountName]]&lt;&gt;"", T_UsersExtract[[#This Row],[SamAccountName]], "-1")</f>
        <v>-1</v>
      </c>
      <c r="D144" s="2">
        <f>T_UsersExtract[[#This Row],[Enabled]]</f>
        <v>0</v>
      </c>
      <c r="E144" s="20"/>
      <c r="F14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IF(ISNUMBER(SEARCH($C144,_xlfn.TEXTJOIN(";", TRUE, T_PointageRH[Username],T_PointageRH[Username hors règle]))), "existe", "n'existe pas")     )</f>
        <v>n'existe pas</v>
      </c>
      <c r="G144" s="2"/>
      <c r="H144" s="2"/>
      <c r="I144" s="2"/>
      <c r="J144" s="2"/>
      <c r="K144" s="2"/>
    </row>
    <row r="145" spans="1:11" x14ac:dyDescent="0.25">
      <c r="A145" s="4">
        <f>T_UsersExtract[[#This Row],[Name]]</f>
        <v>0</v>
      </c>
      <c r="B145" s="4">
        <f>T_UsersExtract[[#This Row],[UserPrincipalName]]</f>
        <v>0</v>
      </c>
      <c r="C145" s="4" t="str">
        <f>IF(T_UsersExtract[[#This Row],[SamAccountName]]&lt;&gt;"", T_UsersExtract[[#This Row],[SamAccountName]], "-1")</f>
        <v>-1</v>
      </c>
      <c r="D145" s="2">
        <f>T_UsersExtract[[#This Row],[Enabled]]</f>
        <v>0</v>
      </c>
      <c r="E145" s="20"/>
      <c r="F14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IF(ISNUMBER(SEARCH($C145,_xlfn.TEXTJOIN(";", TRUE, T_PointageRH[Username],T_PointageRH[Username hors règle]))), "existe", "n'existe pas")     )</f>
        <v>n'existe pas</v>
      </c>
      <c r="G145" s="2"/>
      <c r="H145" s="2"/>
      <c r="I145" s="2"/>
      <c r="J145" s="2"/>
      <c r="K145" s="2"/>
    </row>
    <row r="146" spans="1:11" x14ac:dyDescent="0.25">
      <c r="A146" s="4">
        <f>T_UsersExtract[[#This Row],[Name]]</f>
        <v>0</v>
      </c>
      <c r="B146" s="4">
        <f>T_UsersExtract[[#This Row],[UserPrincipalName]]</f>
        <v>0</v>
      </c>
      <c r="C146" s="4" t="str">
        <f>IF(T_UsersExtract[[#This Row],[SamAccountName]]&lt;&gt;"", T_UsersExtract[[#This Row],[SamAccountName]], "-1")</f>
        <v>-1</v>
      </c>
      <c r="D146" s="2">
        <f>T_UsersExtract[[#This Row],[Enabled]]</f>
        <v>0</v>
      </c>
      <c r="E146" s="20"/>
      <c r="F14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IF(ISNUMBER(SEARCH($C146,_xlfn.TEXTJOIN(";", TRUE, T_PointageRH[Username],T_PointageRH[Username hors règle]))), "existe", "n'existe pas")     )</f>
        <v>n'existe pas</v>
      </c>
      <c r="G146" s="2"/>
      <c r="H146" s="2"/>
      <c r="I146" s="2"/>
      <c r="J146" s="2"/>
      <c r="K146" s="2"/>
    </row>
    <row r="147" spans="1:11" x14ac:dyDescent="0.25">
      <c r="A147" s="4">
        <f>T_UsersExtract[[#This Row],[Name]]</f>
        <v>0</v>
      </c>
      <c r="B147" s="4">
        <f>T_UsersExtract[[#This Row],[UserPrincipalName]]</f>
        <v>0</v>
      </c>
      <c r="C147" s="4" t="str">
        <f>IF(T_UsersExtract[[#This Row],[SamAccountName]]&lt;&gt;"", T_UsersExtract[[#This Row],[SamAccountName]], "-1")</f>
        <v>-1</v>
      </c>
      <c r="D147" s="2">
        <f>T_UsersExtract[[#This Row],[Enabled]]</f>
        <v>0</v>
      </c>
      <c r="E147" s="20"/>
      <c r="F14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IF(ISNUMBER(SEARCH($C147,_xlfn.TEXTJOIN(";", TRUE, T_PointageRH[Username],T_PointageRH[Username hors règle]))), "existe", "n'existe pas")     )</f>
        <v>n'existe pas</v>
      </c>
      <c r="G147" s="2"/>
      <c r="H147" s="2"/>
      <c r="I147" s="2"/>
      <c r="J147" s="2"/>
      <c r="K147" s="2"/>
    </row>
    <row r="148" spans="1:11" x14ac:dyDescent="0.25">
      <c r="A148" s="4">
        <f>T_UsersExtract[[#This Row],[Name]]</f>
        <v>0</v>
      </c>
      <c r="B148" s="4">
        <f>T_UsersExtract[[#This Row],[UserPrincipalName]]</f>
        <v>0</v>
      </c>
      <c r="C148" s="4" t="str">
        <f>IF(T_UsersExtract[[#This Row],[SamAccountName]]&lt;&gt;"", T_UsersExtract[[#This Row],[SamAccountName]], "-1")</f>
        <v>-1</v>
      </c>
      <c r="D148" s="2">
        <f>T_UsersExtract[[#This Row],[Enabled]]</f>
        <v>0</v>
      </c>
      <c r="E148" s="20"/>
      <c r="F14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IF(ISNUMBER(SEARCH($C148,_xlfn.TEXTJOIN(";", TRUE, T_PointageRH[Username],T_PointageRH[Username hors règle]))), "existe", "n'existe pas")     )</f>
        <v>n'existe pas</v>
      </c>
      <c r="G148" s="2"/>
      <c r="H148" s="2"/>
      <c r="I148" s="2"/>
      <c r="J148" s="2"/>
      <c r="K148" s="2"/>
    </row>
    <row r="149" spans="1:11" x14ac:dyDescent="0.25">
      <c r="A149" s="4">
        <f>T_UsersExtract[[#This Row],[Name]]</f>
        <v>0</v>
      </c>
      <c r="B149" s="4">
        <f>T_UsersExtract[[#This Row],[UserPrincipalName]]</f>
        <v>0</v>
      </c>
      <c r="C149" s="4" t="str">
        <f>IF(T_UsersExtract[[#This Row],[SamAccountName]]&lt;&gt;"", T_UsersExtract[[#This Row],[SamAccountName]], "-1")</f>
        <v>-1</v>
      </c>
      <c r="D149" s="2">
        <f>T_UsersExtract[[#This Row],[Enabled]]</f>
        <v>0</v>
      </c>
      <c r="E149" s="20"/>
      <c r="F14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IF(ISNUMBER(SEARCH($C149,_xlfn.TEXTJOIN(";", TRUE, T_PointageRH[Username],T_PointageRH[Username hors règle]))), "existe", "n'existe pas")     )</f>
        <v>n'existe pas</v>
      </c>
      <c r="G149" s="2"/>
      <c r="H149" s="2"/>
      <c r="I149" s="2"/>
      <c r="J149" s="2"/>
      <c r="K149" s="2"/>
    </row>
    <row r="150" spans="1:11" x14ac:dyDescent="0.25">
      <c r="A150" s="4">
        <f>T_UsersExtract[[#This Row],[Name]]</f>
        <v>0</v>
      </c>
      <c r="B150" s="4">
        <f>T_UsersExtract[[#This Row],[UserPrincipalName]]</f>
        <v>0</v>
      </c>
      <c r="C150" s="4" t="str">
        <f>IF(T_UsersExtract[[#This Row],[SamAccountName]]&lt;&gt;"", T_UsersExtract[[#This Row],[SamAccountName]], "-1")</f>
        <v>-1</v>
      </c>
      <c r="D150" s="2">
        <f>T_UsersExtract[[#This Row],[Enabled]]</f>
        <v>0</v>
      </c>
      <c r="E150" s="20"/>
      <c r="F15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IF(ISNUMBER(SEARCH($C150,_xlfn.TEXTJOIN(";", TRUE, T_PointageRH[Username],T_PointageRH[Username hors règle]))), "existe", "n'existe pas")     )</f>
        <v>n'existe pas</v>
      </c>
      <c r="G150" s="2"/>
      <c r="H150" s="2"/>
      <c r="I150" s="2"/>
      <c r="J150" s="2"/>
      <c r="K150" s="2"/>
    </row>
    <row r="151" spans="1:11" x14ac:dyDescent="0.25">
      <c r="A151" s="4">
        <f>T_UsersExtract[[#This Row],[Name]]</f>
        <v>0</v>
      </c>
      <c r="B151" s="4">
        <f>T_UsersExtract[[#This Row],[UserPrincipalName]]</f>
        <v>0</v>
      </c>
      <c r="C151" s="4" t="str">
        <f>IF(T_UsersExtract[[#This Row],[SamAccountName]]&lt;&gt;"", T_UsersExtract[[#This Row],[SamAccountName]], "-1")</f>
        <v>-1</v>
      </c>
      <c r="D151" s="2">
        <f>T_UsersExtract[[#This Row],[Enabled]]</f>
        <v>0</v>
      </c>
      <c r="E151" s="20"/>
      <c r="F15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IF(ISNUMBER(SEARCH($C151,_xlfn.TEXTJOIN(";", TRUE, T_PointageRH[Username],T_PointageRH[Username hors règle]))), "existe", "n'existe pas")     )</f>
        <v>n'existe pas</v>
      </c>
      <c r="G151" s="2"/>
      <c r="H151" s="2"/>
      <c r="I151" s="2"/>
      <c r="J151" s="2"/>
      <c r="K151" s="2"/>
    </row>
    <row r="152" spans="1:11" x14ac:dyDescent="0.25">
      <c r="A152" s="4">
        <f>T_UsersExtract[[#This Row],[Name]]</f>
        <v>0</v>
      </c>
      <c r="B152" s="4">
        <f>T_UsersExtract[[#This Row],[UserPrincipalName]]</f>
        <v>0</v>
      </c>
      <c r="C152" s="4" t="str">
        <f>IF(T_UsersExtract[[#This Row],[SamAccountName]]&lt;&gt;"", T_UsersExtract[[#This Row],[SamAccountName]], "-1")</f>
        <v>-1</v>
      </c>
      <c r="D152" s="2">
        <f>T_UsersExtract[[#This Row],[Enabled]]</f>
        <v>0</v>
      </c>
      <c r="E152" s="20"/>
      <c r="F15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IF(ISNUMBER(SEARCH($C152,_xlfn.TEXTJOIN(";", TRUE, T_PointageRH[Username],T_PointageRH[Username hors règle]))), "existe", "n'existe pas")     )</f>
        <v>n'existe pas</v>
      </c>
      <c r="G152" s="2"/>
      <c r="H152" s="2"/>
      <c r="I152" s="2"/>
      <c r="J152" s="2"/>
      <c r="K152" s="2"/>
    </row>
    <row r="153" spans="1:11" x14ac:dyDescent="0.25">
      <c r="A153" s="4">
        <f>T_UsersExtract[[#This Row],[Name]]</f>
        <v>0</v>
      </c>
      <c r="B153" s="4">
        <f>T_UsersExtract[[#This Row],[UserPrincipalName]]</f>
        <v>0</v>
      </c>
      <c r="C153" s="4" t="str">
        <f>IF(T_UsersExtract[[#This Row],[SamAccountName]]&lt;&gt;"", T_UsersExtract[[#This Row],[SamAccountName]], "-1")</f>
        <v>-1</v>
      </c>
      <c r="D153" s="2">
        <f>T_UsersExtract[[#This Row],[Enabled]]</f>
        <v>0</v>
      </c>
      <c r="E153" s="20"/>
      <c r="F15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IF(ISNUMBER(SEARCH($C153,_xlfn.TEXTJOIN(";", TRUE, T_PointageRH[Username],T_PointageRH[Username hors règle]))), "existe", "n'existe pas")     )</f>
        <v>n'existe pas</v>
      </c>
      <c r="G153" s="2"/>
      <c r="H153" s="2"/>
      <c r="I153" s="2"/>
      <c r="J153" s="2"/>
      <c r="K153" s="2"/>
    </row>
    <row r="154" spans="1:11" x14ac:dyDescent="0.25">
      <c r="A154" s="4">
        <f>T_UsersExtract[[#This Row],[Name]]</f>
        <v>0</v>
      </c>
      <c r="B154" s="4">
        <f>T_UsersExtract[[#This Row],[UserPrincipalName]]</f>
        <v>0</v>
      </c>
      <c r="C154" s="4" t="str">
        <f>IF(T_UsersExtract[[#This Row],[SamAccountName]]&lt;&gt;"", T_UsersExtract[[#This Row],[SamAccountName]], "-1")</f>
        <v>-1</v>
      </c>
      <c r="D154" s="2">
        <f>T_UsersExtract[[#This Row],[Enabled]]</f>
        <v>0</v>
      </c>
      <c r="E154" s="20"/>
      <c r="F15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IF(ISNUMBER(SEARCH($C154,_xlfn.TEXTJOIN(";", TRUE, T_PointageRH[Username],T_PointageRH[Username hors règle]))), "existe", "n'existe pas")     )</f>
        <v>n'existe pas</v>
      </c>
      <c r="G154" s="2"/>
      <c r="H154" s="2"/>
      <c r="I154" s="2"/>
      <c r="J154" s="2"/>
      <c r="K154" s="2"/>
    </row>
    <row r="155" spans="1:11" x14ac:dyDescent="0.25">
      <c r="A155" s="4">
        <f>T_UsersExtract[[#This Row],[Name]]</f>
        <v>0</v>
      </c>
      <c r="B155" s="4">
        <f>T_UsersExtract[[#This Row],[UserPrincipalName]]</f>
        <v>0</v>
      </c>
      <c r="C155" s="4" t="str">
        <f>IF(T_UsersExtract[[#This Row],[SamAccountName]]&lt;&gt;"", T_UsersExtract[[#This Row],[SamAccountName]], "-1")</f>
        <v>-1</v>
      </c>
      <c r="D155" s="2">
        <f>T_UsersExtract[[#This Row],[Enabled]]</f>
        <v>0</v>
      </c>
      <c r="E155" s="20"/>
      <c r="F15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IF(ISNUMBER(SEARCH($C155,_xlfn.TEXTJOIN(";", TRUE, T_PointageRH[Username],T_PointageRH[Username hors règle]))), "existe", "n'existe pas")     )</f>
        <v>n'existe pas</v>
      </c>
      <c r="G155" s="2"/>
      <c r="H155" s="2"/>
      <c r="I155" s="2"/>
      <c r="J155" s="2"/>
      <c r="K155" s="2"/>
    </row>
    <row r="156" spans="1:11" x14ac:dyDescent="0.25">
      <c r="A156" s="4">
        <f>T_UsersExtract[[#This Row],[Name]]</f>
        <v>0</v>
      </c>
      <c r="B156" s="4">
        <f>T_UsersExtract[[#This Row],[UserPrincipalName]]</f>
        <v>0</v>
      </c>
      <c r="C156" s="4" t="str">
        <f>IF(T_UsersExtract[[#This Row],[SamAccountName]]&lt;&gt;"", T_UsersExtract[[#This Row],[SamAccountName]], "-1")</f>
        <v>-1</v>
      </c>
      <c r="D156" s="2">
        <f>T_UsersExtract[[#This Row],[Enabled]]</f>
        <v>0</v>
      </c>
      <c r="E156" s="20"/>
      <c r="F15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IF(ISNUMBER(SEARCH($C156,_xlfn.TEXTJOIN(";", TRUE, T_PointageRH[Username],T_PointageRH[Username hors règle]))), "existe", "n'existe pas")     )</f>
        <v>n'existe pas</v>
      </c>
      <c r="G156" s="2"/>
      <c r="H156" s="2"/>
      <c r="I156" s="2"/>
      <c r="J156" s="2"/>
      <c r="K156" s="2"/>
    </row>
    <row r="157" spans="1:11" x14ac:dyDescent="0.25">
      <c r="A157" s="4">
        <f>T_UsersExtract[[#This Row],[Name]]</f>
        <v>0</v>
      </c>
      <c r="B157" s="4">
        <f>T_UsersExtract[[#This Row],[UserPrincipalName]]</f>
        <v>0</v>
      </c>
      <c r="C157" s="4" t="str">
        <f>IF(T_UsersExtract[[#This Row],[SamAccountName]]&lt;&gt;"", T_UsersExtract[[#This Row],[SamAccountName]], "-1")</f>
        <v>-1</v>
      </c>
      <c r="D157" s="2">
        <f>T_UsersExtract[[#This Row],[Enabled]]</f>
        <v>0</v>
      </c>
      <c r="E157" s="20"/>
      <c r="F15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IF(ISNUMBER(SEARCH($C157,_xlfn.TEXTJOIN(";", TRUE, T_PointageRH[Username],T_PointageRH[Username hors règle]))), "existe", "n'existe pas")     )</f>
        <v>n'existe pas</v>
      </c>
      <c r="G157" s="2"/>
      <c r="H157" s="2"/>
      <c r="I157" s="2"/>
      <c r="J157" s="2"/>
      <c r="K157" s="2"/>
    </row>
    <row r="158" spans="1:11" x14ac:dyDescent="0.25">
      <c r="A158" s="4">
        <f>T_UsersExtract[[#This Row],[Name]]</f>
        <v>0</v>
      </c>
      <c r="B158" s="4">
        <f>T_UsersExtract[[#This Row],[UserPrincipalName]]</f>
        <v>0</v>
      </c>
      <c r="C158" s="4" t="str">
        <f>IF(T_UsersExtract[[#This Row],[SamAccountName]]&lt;&gt;"", T_UsersExtract[[#This Row],[SamAccountName]], "-1")</f>
        <v>-1</v>
      </c>
      <c r="D158" s="2">
        <f>T_UsersExtract[[#This Row],[Enabled]]</f>
        <v>0</v>
      </c>
      <c r="E158" s="20"/>
      <c r="F15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IF(ISNUMBER(SEARCH($C158,_xlfn.TEXTJOIN(";", TRUE, T_PointageRH[Username],T_PointageRH[Username hors règle]))), "existe", "n'existe pas")     )</f>
        <v>n'existe pas</v>
      </c>
      <c r="G158" s="2"/>
      <c r="H158" s="2"/>
      <c r="I158" s="2"/>
      <c r="J158" s="2"/>
      <c r="K158" s="2"/>
    </row>
    <row r="159" spans="1:11" x14ac:dyDescent="0.25">
      <c r="A159" s="4">
        <f>T_UsersExtract[[#This Row],[Name]]</f>
        <v>0</v>
      </c>
      <c r="B159" s="4">
        <f>T_UsersExtract[[#This Row],[UserPrincipalName]]</f>
        <v>0</v>
      </c>
      <c r="C159" s="4" t="str">
        <f>IF(T_UsersExtract[[#This Row],[SamAccountName]]&lt;&gt;"", T_UsersExtract[[#This Row],[SamAccountName]], "-1")</f>
        <v>-1</v>
      </c>
      <c r="D159" s="2">
        <f>T_UsersExtract[[#This Row],[Enabled]]</f>
        <v>0</v>
      </c>
      <c r="E159" s="20"/>
      <c r="F15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IF(ISNUMBER(SEARCH($C159,_xlfn.TEXTJOIN(";", TRUE, T_PointageRH[Username],T_PointageRH[Username hors règle]))), "existe", "n'existe pas")     )</f>
        <v>n'existe pas</v>
      </c>
      <c r="G159" s="2"/>
      <c r="H159" s="2"/>
      <c r="I159" s="2"/>
      <c r="J159" s="2"/>
      <c r="K159" s="2"/>
    </row>
    <row r="160" spans="1:11" x14ac:dyDescent="0.25">
      <c r="A160" s="4">
        <f>T_UsersExtract[[#This Row],[Name]]</f>
        <v>0</v>
      </c>
      <c r="B160" s="4">
        <f>T_UsersExtract[[#This Row],[UserPrincipalName]]</f>
        <v>0</v>
      </c>
      <c r="C160" s="4" t="str">
        <f>IF(T_UsersExtract[[#This Row],[SamAccountName]]&lt;&gt;"", T_UsersExtract[[#This Row],[SamAccountName]], "-1")</f>
        <v>-1</v>
      </c>
      <c r="D160" s="2">
        <f>T_UsersExtract[[#This Row],[Enabled]]</f>
        <v>0</v>
      </c>
      <c r="E160" s="20"/>
      <c r="F16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IF(ISNUMBER(SEARCH($C160,_xlfn.TEXTJOIN(";", TRUE, T_PointageRH[Username],T_PointageRH[Username hors règle]))), "existe", "n'existe pas")     )</f>
        <v>n'existe pas</v>
      </c>
      <c r="G160" s="2"/>
      <c r="H160" s="2"/>
      <c r="I160" s="2"/>
      <c r="J160" s="2"/>
      <c r="K160" s="2"/>
    </row>
    <row r="161" spans="1:11" x14ac:dyDescent="0.25">
      <c r="A161" s="4">
        <f>T_UsersExtract[[#This Row],[Name]]</f>
        <v>0</v>
      </c>
      <c r="B161" s="4">
        <f>T_UsersExtract[[#This Row],[UserPrincipalName]]</f>
        <v>0</v>
      </c>
      <c r="C161" s="4" t="str">
        <f>IF(T_UsersExtract[[#This Row],[SamAccountName]]&lt;&gt;"", T_UsersExtract[[#This Row],[SamAccountName]], "-1")</f>
        <v>-1</v>
      </c>
      <c r="D161" s="2">
        <f>T_UsersExtract[[#This Row],[Enabled]]</f>
        <v>0</v>
      </c>
      <c r="E161" s="20"/>
      <c r="F16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IF(ISNUMBER(SEARCH($C161,_xlfn.TEXTJOIN(";", TRUE, T_PointageRH[Username],T_PointageRH[Username hors règle]))), "existe", "n'existe pas")     )</f>
        <v>n'existe pas</v>
      </c>
      <c r="G161" s="2"/>
      <c r="H161" s="2"/>
      <c r="I161" s="2"/>
      <c r="J161" s="2"/>
      <c r="K161" s="2"/>
    </row>
    <row r="162" spans="1:11" x14ac:dyDescent="0.25">
      <c r="A162" s="4">
        <f>T_UsersExtract[[#This Row],[Name]]</f>
        <v>0</v>
      </c>
      <c r="B162" s="4">
        <f>T_UsersExtract[[#This Row],[UserPrincipalName]]</f>
        <v>0</v>
      </c>
      <c r="C162" s="4" t="str">
        <f>IF(T_UsersExtract[[#This Row],[SamAccountName]]&lt;&gt;"", T_UsersExtract[[#This Row],[SamAccountName]], "-1")</f>
        <v>-1</v>
      </c>
      <c r="D162" s="2">
        <f>T_UsersExtract[[#This Row],[Enabled]]</f>
        <v>0</v>
      </c>
      <c r="E162" s="20"/>
      <c r="F16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IF(ISNUMBER(SEARCH($C162,_xlfn.TEXTJOIN(";", TRUE, T_PointageRH[Username],T_PointageRH[Username hors règle]))), "existe", "n'existe pas")     )</f>
        <v>n'existe pas</v>
      </c>
      <c r="G162" s="2"/>
      <c r="H162" s="2"/>
      <c r="I162" s="2"/>
      <c r="J162" s="2"/>
      <c r="K162" s="2"/>
    </row>
    <row r="163" spans="1:11" x14ac:dyDescent="0.25">
      <c r="A163" s="4">
        <f>T_UsersExtract[[#This Row],[Name]]</f>
        <v>0</v>
      </c>
      <c r="B163" s="4">
        <f>T_UsersExtract[[#This Row],[UserPrincipalName]]</f>
        <v>0</v>
      </c>
      <c r="C163" s="4" t="str">
        <f>IF(T_UsersExtract[[#This Row],[SamAccountName]]&lt;&gt;"", T_UsersExtract[[#This Row],[SamAccountName]], "-1")</f>
        <v>-1</v>
      </c>
      <c r="D163" s="2">
        <f>T_UsersExtract[[#This Row],[Enabled]]</f>
        <v>0</v>
      </c>
      <c r="E163" s="20"/>
      <c r="F16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IF(ISNUMBER(SEARCH($C163,_xlfn.TEXTJOIN(";", TRUE, T_PointageRH[Username],T_PointageRH[Username hors règle]))), "existe", "n'existe pas")     )</f>
        <v>n'existe pas</v>
      </c>
      <c r="G163" s="2"/>
      <c r="H163" s="2"/>
      <c r="I163" s="2"/>
      <c r="J163" s="2"/>
      <c r="K163" s="2"/>
    </row>
    <row r="164" spans="1:11" x14ac:dyDescent="0.25">
      <c r="A164" s="4">
        <f>T_UsersExtract[[#This Row],[Name]]</f>
        <v>0</v>
      </c>
      <c r="B164" s="4">
        <f>T_UsersExtract[[#This Row],[UserPrincipalName]]</f>
        <v>0</v>
      </c>
      <c r="C164" s="4" t="str">
        <f>IF(T_UsersExtract[[#This Row],[SamAccountName]]&lt;&gt;"", T_UsersExtract[[#This Row],[SamAccountName]], "-1")</f>
        <v>-1</v>
      </c>
      <c r="D164" s="2">
        <f>T_UsersExtract[[#This Row],[Enabled]]</f>
        <v>0</v>
      </c>
      <c r="E164" s="20"/>
      <c r="F16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IF(ISNUMBER(SEARCH($C164,_xlfn.TEXTJOIN(";", TRUE, T_PointageRH[Username],T_PointageRH[Username hors règle]))), "existe", "n'existe pas")     )</f>
        <v>n'existe pas</v>
      </c>
      <c r="G164" s="2"/>
      <c r="H164" s="2"/>
      <c r="I164" s="2"/>
      <c r="J164" s="2"/>
      <c r="K164" s="2"/>
    </row>
    <row r="165" spans="1:11" x14ac:dyDescent="0.25">
      <c r="A165" s="4">
        <f>T_UsersExtract[[#This Row],[Name]]</f>
        <v>0</v>
      </c>
      <c r="B165" s="4">
        <f>T_UsersExtract[[#This Row],[UserPrincipalName]]</f>
        <v>0</v>
      </c>
      <c r="C165" s="4" t="str">
        <f>IF(T_UsersExtract[[#This Row],[SamAccountName]]&lt;&gt;"", T_UsersExtract[[#This Row],[SamAccountName]], "-1")</f>
        <v>-1</v>
      </c>
      <c r="D165" s="2">
        <f>T_UsersExtract[[#This Row],[Enabled]]</f>
        <v>0</v>
      </c>
      <c r="E165" s="20"/>
      <c r="F16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IF(ISNUMBER(SEARCH($C165,_xlfn.TEXTJOIN(";", TRUE, T_PointageRH[Username],T_PointageRH[Username hors règle]))), "existe", "n'existe pas")     )</f>
        <v>n'existe pas</v>
      </c>
      <c r="G165" s="2"/>
      <c r="H165" s="2"/>
      <c r="I165" s="2"/>
      <c r="J165" s="2"/>
      <c r="K165" s="2"/>
    </row>
    <row r="166" spans="1:11" x14ac:dyDescent="0.25">
      <c r="A166" s="4">
        <f>T_UsersExtract[[#This Row],[Name]]</f>
        <v>0</v>
      </c>
      <c r="B166" s="4">
        <f>T_UsersExtract[[#This Row],[UserPrincipalName]]</f>
        <v>0</v>
      </c>
      <c r="C166" s="4" t="str">
        <f>IF(T_UsersExtract[[#This Row],[SamAccountName]]&lt;&gt;"", T_UsersExtract[[#This Row],[SamAccountName]], "-1")</f>
        <v>-1</v>
      </c>
      <c r="D166" s="2">
        <f>T_UsersExtract[[#This Row],[Enabled]]</f>
        <v>0</v>
      </c>
      <c r="E166" s="20"/>
      <c r="F16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IF(ISNUMBER(SEARCH($C166,_xlfn.TEXTJOIN(";", TRUE, T_PointageRH[Username],T_PointageRH[Username hors règle]))), "existe", "n'existe pas")     )</f>
        <v>n'existe pas</v>
      </c>
      <c r="G166" s="2"/>
      <c r="H166" s="2"/>
      <c r="I166" s="2"/>
      <c r="J166" s="2"/>
      <c r="K166" s="2"/>
    </row>
    <row r="167" spans="1:11" x14ac:dyDescent="0.25">
      <c r="A167" s="4">
        <f>T_UsersExtract[[#This Row],[Name]]</f>
        <v>0</v>
      </c>
      <c r="B167" s="4">
        <f>T_UsersExtract[[#This Row],[UserPrincipalName]]</f>
        <v>0</v>
      </c>
      <c r="C167" s="4" t="str">
        <f>IF(T_UsersExtract[[#This Row],[SamAccountName]]&lt;&gt;"", T_UsersExtract[[#This Row],[SamAccountName]], "-1")</f>
        <v>-1</v>
      </c>
      <c r="D167" s="2">
        <f>T_UsersExtract[[#This Row],[Enabled]]</f>
        <v>0</v>
      </c>
      <c r="E167" s="20"/>
      <c r="F16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IF(ISNUMBER(SEARCH($C167,_xlfn.TEXTJOIN(";", TRUE, T_PointageRH[Username],T_PointageRH[Username hors règle]))), "existe", "n'existe pas")     )</f>
        <v>n'existe pas</v>
      </c>
      <c r="G167" s="2"/>
      <c r="H167" s="2"/>
      <c r="I167" s="2"/>
      <c r="J167" s="2"/>
      <c r="K167" s="2"/>
    </row>
    <row r="168" spans="1:11" x14ac:dyDescent="0.25">
      <c r="A168" s="4">
        <f>T_UsersExtract[[#This Row],[Name]]</f>
        <v>0</v>
      </c>
      <c r="B168" s="4">
        <f>T_UsersExtract[[#This Row],[UserPrincipalName]]</f>
        <v>0</v>
      </c>
      <c r="C168" s="4" t="str">
        <f>IF(T_UsersExtract[[#This Row],[SamAccountName]]&lt;&gt;"", T_UsersExtract[[#This Row],[SamAccountName]], "-1")</f>
        <v>-1</v>
      </c>
      <c r="D168" s="2">
        <f>T_UsersExtract[[#This Row],[Enabled]]</f>
        <v>0</v>
      </c>
      <c r="E168" s="20"/>
      <c r="F16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IF(ISNUMBER(SEARCH($C168,_xlfn.TEXTJOIN(";", TRUE, T_PointageRH[Username],T_PointageRH[Username hors règle]))), "existe", "n'existe pas")     )</f>
        <v>n'existe pas</v>
      </c>
      <c r="G168" s="2"/>
      <c r="H168" s="2"/>
      <c r="I168" s="2"/>
      <c r="J168" s="2"/>
      <c r="K168" s="2"/>
    </row>
    <row r="169" spans="1:11" x14ac:dyDescent="0.25">
      <c r="A169" s="4">
        <f>T_UsersExtract[[#This Row],[Name]]</f>
        <v>0</v>
      </c>
      <c r="B169" s="4">
        <f>T_UsersExtract[[#This Row],[UserPrincipalName]]</f>
        <v>0</v>
      </c>
      <c r="C169" s="4" t="str">
        <f>IF(T_UsersExtract[[#This Row],[SamAccountName]]&lt;&gt;"", T_UsersExtract[[#This Row],[SamAccountName]], "-1")</f>
        <v>-1</v>
      </c>
      <c r="D169" s="2">
        <f>T_UsersExtract[[#This Row],[Enabled]]</f>
        <v>0</v>
      </c>
      <c r="E169" s="20"/>
      <c r="F16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IF(ISNUMBER(SEARCH($C169,_xlfn.TEXTJOIN(";", TRUE, T_PointageRH[Username],T_PointageRH[Username hors règle]))), "existe", "n'existe pas")     )</f>
        <v>n'existe pas</v>
      </c>
      <c r="G169" s="2"/>
      <c r="H169" s="2"/>
      <c r="I169" s="2"/>
      <c r="J169" s="2"/>
      <c r="K169" s="2"/>
    </row>
    <row r="170" spans="1:11" x14ac:dyDescent="0.25">
      <c r="A170" s="4">
        <f>T_UsersExtract[[#This Row],[Name]]</f>
        <v>0</v>
      </c>
      <c r="B170" s="4">
        <f>T_UsersExtract[[#This Row],[UserPrincipalName]]</f>
        <v>0</v>
      </c>
      <c r="C170" s="4" t="str">
        <f>IF(T_UsersExtract[[#This Row],[SamAccountName]]&lt;&gt;"", T_UsersExtract[[#This Row],[SamAccountName]], "-1")</f>
        <v>-1</v>
      </c>
      <c r="D170" s="2">
        <f>T_UsersExtract[[#This Row],[Enabled]]</f>
        <v>0</v>
      </c>
      <c r="E170" s="20"/>
      <c r="F17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IF(ISNUMBER(SEARCH($C170,_xlfn.TEXTJOIN(";", TRUE, T_PointageRH[Username],T_PointageRH[Username hors règle]))), "existe", "n'existe pas")     )</f>
        <v>n'existe pas</v>
      </c>
      <c r="G170" s="2"/>
      <c r="H170" s="2"/>
      <c r="I170" s="2"/>
      <c r="J170" s="2"/>
      <c r="K170" s="2"/>
    </row>
    <row r="171" spans="1:11" x14ac:dyDescent="0.25">
      <c r="A171" s="4">
        <f>T_UsersExtract[[#This Row],[Name]]</f>
        <v>0</v>
      </c>
      <c r="B171" s="4">
        <f>T_UsersExtract[[#This Row],[UserPrincipalName]]</f>
        <v>0</v>
      </c>
      <c r="C171" s="4" t="str">
        <f>IF(T_UsersExtract[[#This Row],[SamAccountName]]&lt;&gt;"", T_UsersExtract[[#This Row],[SamAccountName]], "-1")</f>
        <v>-1</v>
      </c>
      <c r="D171" s="2">
        <f>T_UsersExtract[[#This Row],[Enabled]]</f>
        <v>0</v>
      </c>
      <c r="E171" s="20"/>
      <c r="F17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IF(ISNUMBER(SEARCH($C171,_xlfn.TEXTJOIN(";", TRUE, T_PointageRH[Username],T_PointageRH[Username hors règle]))), "existe", "n'existe pas")     )</f>
        <v>n'existe pas</v>
      </c>
      <c r="G171" s="2"/>
      <c r="H171" s="2"/>
      <c r="I171" s="2"/>
      <c r="J171" s="2"/>
      <c r="K171" s="2"/>
    </row>
    <row r="172" spans="1:11" x14ac:dyDescent="0.25">
      <c r="A172" s="4">
        <f>T_UsersExtract[[#This Row],[Name]]</f>
        <v>0</v>
      </c>
      <c r="B172" s="4">
        <f>T_UsersExtract[[#This Row],[UserPrincipalName]]</f>
        <v>0</v>
      </c>
      <c r="C172" s="4" t="str">
        <f>IF(T_UsersExtract[[#This Row],[SamAccountName]]&lt;&gt;"", T_UsersExtract[[#This Row],[SamAccountName]], "-1")</f>
        <v>-1</v>
      </c>
      <c r="D172" s="2">
        <f>T_UsersExtract[[#This Row],[Enabled]]</f>
        <v>0</v>
      </c>
      <c r="E172" s="20"/>
      <c r="F17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IF(ISNUMBER(SEARCH($C172,_xlfn.TEXTJOIN(";", TRUE, T_PointageRH[Username],T_PointageRH[Username hors règle]))), "existe", "n'existe pas")     )</f>
        <v>n'existe pas</v>
      </c>
      <c r="G172" s="2"/>
      <c r="H172" s="2"/>
      <c r="I172" s="2"/>
      <c r="J172" s="2"/>
      <c r="K172" s="2"/>
    </row>
    <row r="173" spans="1:11" x14ac:dyDescent="0.25">
      <c r="A173" s="4">
        <f>T_UsersExtract[[#This Row],[Name]]</f>
        <v>0</v>
      </c>
      <c r="B173" s="4">
        <f>T_UsersExtract[[#This Row],[UserPrincipalName]]</f>
        <v>0</v>
      </c>
      <c r="C173" s="4" t="str">
        <f>IF(T_UsersExtract[[#This Row],[SamAccountName]]&lt;&gt;"", T_UsersExtract[[#This Row],[SamAccountName]], "-1")</f>
        <v>-1</v>
      </c>
      <c r="D173" s="2">
        <f>T_UsersExtract[[#This Row],[Enabled]]</f>
        <v>0</v>
      </c>
      <c r="E173" s="20"/>
      <c r="F17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IF(ISNUMBER(SEARCH($C173,_xlfn.TEXTJOIN(";", TRUE, T_PointageRH[Username],T_PointageRH[Username hors règle]))), "existe", "n'existe pas")     )</f>
        <v>n'existe pas</v>
      </c>
      <c r="G173" s="2"/>
      <c r="H173" s="2"/>
      <c r="I173" s="2"/>
      <c r="J173" s="2"/>
      <c r="K173" s="2"/>
    </row>
    <row r="174" spans="1:11" x14ac:dyDescent="0.25">
      <c r="A174" s="4">
        <f>T_UsersExtract[[#This Row],[Name]]</f>
        <v>0</v>
      </c>
      <c r="B174" s="4">
        <f>T_UsersExtract[[#This Row],[UserPrincipalName]]</f>
        <v>0</v>
      </c>
      <c r="C174" s="4" t="str">
        <f>IF(T_UsersExtract[[#This Row],[SamAccountName]]&lt;&gt;"", T_UsersExtract[[#This Row],[SamAccountName]], "-1")</f>
        <v>-1</v>
      </c>
      <c r="D174" s="2">
        <f>T_UsersExtract[[#This Row],[Enabled]]</f>
        <v>0</v>
      </c>
      <c r="E174" s="20"/>
      <c r="F17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IF(ISNUMBER(SEARCH($C174,_xlfn.TEXTJOIN(";", TRUE, T_PointageRH[Username],T_PointageRH[Username hors règle]))), "existe", "n'existe pas")     )</f>
        <v>n'existe pas</v>
      </c>
      <c r="G174" s="2"/>
      <c r="H174" s="2"/>
      <c r="I174" s="2"/>
      <c r="J174" s="2"/>
      <c r="K174" s="2"/>
    </row>
    <row r="175" spans="1:11" x14ac:dyDescent="0.25">
      <c r="A175" s="4">
        <f>T_UsersExtract[[#This Row],[Name]]</f>
        <v>0</v>
      </c>
      <c r="B175" s="4">
        <f>T_UsersExtract[[#This Row],[UserPrincipalName]]</f>
        <v>0</v>
      </c>
      <c r="C175" s="4" t="str">
        <f>IF(T_UsersExtract[[#This Row],[SamAccountName]]&lt;&gt;"", T_UsersExtract[[#This Row],[SamAccountName]], "-1")</f>
        <v>-1</v>
      </c>
      <c r="D175" s="2">
        <f>T_UsersExtract[[#This Row],[Enabled]]</f>
        <v>0</v>
      </c>
      <c r="E175" s="20"/>
      <c r="F17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IF(ISNUMBER(SEARCH($C175,_xlfn.TEXTJOIN(";", TRUE, T_PointageRH[Username],T_PointageRH[Username hors règle]))), "existe", "n'existe pas")     )</f>
        <v>n'existe pas</v>
      </c>
      <c r="G175" s="2"/>
      <c r="H175" s="2"/>
      <c r="I175" s="2"/>
      <c r="J175" s="2"/>
      <c r="K175" s="2"/>
    </row>
    <row r="176" spans="1:11" x14ac:dyDescent="0.25">
      <c r="A176" s="4">
        <f>T_UsersExtract[[#This Row],[Name]]</f>
        <v>0</v>
      </c>
      <c r="B176" s="4">
        <f>T_UsersExtract[[#This Row],[UserPrincipalName]]</f>
        <v>0</v>
      </c>
      <c r="C176" s="4" t="str">
        <f>IF(T_UsersExtract[[#This Row],[SamAccountName]]&lt;&gt;"", T_UsersExtract[[#This Row],[SamAccountName]], "-1")</f>
        <v>-1</v>
      </c>
      <c r="D176" s="2">
        <f>T_UsersExtract[[#This Row],[Enabled]]</f>
        <v>0</v>
      </c>
      <c r="E176" s="20"/>
      <c r="F17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IF(ISNUMBER(SEARCH($C176,_xlfn.TEXTJOIN(";", TRUE, T_PointageRH[Username],T_PointageRH[Username hors règle]))), "existe", "n'existe pas")     )</f>
        <v>n'existe pas</v>
      </c>
      <c r="G176" s="2"/>
      <c r="H176" s="2"/>
      <c r="I176" s="2"/>
      <c r="J176" s="2"/>
      <c r="K176" s="2"/>
    </row>
    <row r="177" spans="1:11" x14ac:dyDescent="0.25">
      <c r="A177" s="4">
        <f>T_UsersExtract[[#This Row],[Name]]</f>
        <v>0</v>
      </c>
      <c r="B177" s="4">
        <f>T_UsersExtract[[#This Row],[UserPrincipalName]]</f>
        <v>0</v>
      </c>
      <c r="C177" s="4" t="str">
        <f>IF(T_UsersExtract[[#This Row],[SamAccountName]]&lt;&gt;"", T_UsersExtract[[#This Row],[SamAccountName]], "-1")</f>
        <v>-1</v>
      </c>
      <c r="D177" s="2">
        <f>T_UsersExtract[[#This Row],[Enabled]]</f>
        <v>0</v>
      </c>
      <c r="E177" s="20"/>
      <c r="F17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IF(ISNUMBER(SEARCH($C177,_xlfn.TEXTJOIN(";", TRUE, T_PointageRH[Username],T_PointageRH[Username hors règle]))), "existe", "n'existe pas")     )</f>
        <v>n'existe pas</v>
      </c>
      <c r="G177" s="2"/>
      <c r="H177" s="2"/>
      <c r="I177" s="2"/>
      <c r="J177" s="2"/>
      <c r="K177" s="2"/>
    </row>
    <row r="178" spans="1:11" x14ac:dyDescent="0.25">
      <c r="A178" s="4">
        <f>T_UsersExtract[[#This Row],[Name]]</f>
        <v>0</v>
      </c>
      <c r="B178" s="4">
        <f>T_UsersExtract[[#This Row],[UserPrincipalName]]</f>
        <v>0</v>
      </c>
      <c r="C178" s="4" t="str">
        <f>IF(T_UsersExtract[[#This Row],[SamAccountName]]&lt;&gt;"", T_UsersExtract[[#This Row],[SamAccountName]], "-1")</f>
        <v>-1</v>
      </c>
      <c r="D178" s="2">
        <f>T_UsersExtract[[#This Row],[Enabled]]</f>
        <v>0</v>
      </c>
      <c r="E178" s="20"/>
      <c r="F17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IF(ISNUMBER(SEARCH($C178,_xlfn.TEXTJOIN(";", TRUE, T_PointageRH[Username],T_PointageRH[Username hors règle]))), "existe", "n'existe pas")     )</f>
        <v>n'existe pas</v>
      </c>
      <c r="G178" s="2"/>
      <c r="H178" s="2"/>
      <c r="I178" s="2"/>
      <c r="J178" s="2"/>
      <c r="K178" s="2"/>
    </row>
    <row r="179" spans="1:11" x14ac:dyDescent="0.25">
      <c r="A179" s="4">
        <f>T_UsersExtract[[#This Row],[Name]]</f>
        <v>0</v>
      </c>
      <c r="B179" s="4">
        <f>T_UsersExtract[[#This Row],[UserPrincipalName]]</f>
        <v>0</v>
      </c>
      <c r="C179" s="4" t="str">
        <f>IF(T_UsersExtract[[#This Row],[SamAccountName]]&lt;&gt;"", T_UsersExtract[[#This Row],[SamAccountName]], "-1")</f>
        <v>-1</v>
      </c>
      <c r="D179" s="2">
        <f>T_UsersExtract[[#This Row],[Enabled]]</f>
        <v>0</v>
      </c>
      <c r="E179" s="20"/>
      <c r="F17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IF(ISNUMBER(SEARCH($C179,_xlfn.TEXTJOIN(";", TRUE, T_PointageRH[Username],T_PointageRH[Username hors règle]))), "existe", "n'existe pas")     )</f>
        <v>n'existe pas</v>
      </c>
      <c r="G179" s="2"/>
      <c r="H179" s="2"/>
      <c r="I179" s="2"/>
      <c r="J179" s="2"/>
      <c r="K179" s="2"/>
    </row>
    <row r="180" spans="1:11" x14ac:dyDescent="0.25">
      <c r="A180" s="4">
        <f>T_UsersExtract[[#This Row],[Name]]</f>
        <v>0</v>
      </c>
      <c r="B180" s="4">
        <f>T_UsersExtract[[#This Row],[UserPrincipalName]]</f>
        <v>0</v>
      </c>
      <c r="C180" s="4" t="str">
        <f>IF(T_UsersExtract[[#This Row],[SamAccountName]]&lt;&gt;"", T_UsersExtract[[#This Row],[SamAccountName]], "-1")</f>
        <v>-1</v>
      </c>
      <c r="D180" s="2">
        <f>T_UsersExtract[[#This Row],[Enabled]]</f>
        <v>0</v>
      </c>
      <c r="E180" s="20"/>
      <c r="F18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IF(ISNUMBER(SEARCH($C180,_xlfn.TEXTJOIN(";", TRUE, T_PointageRH[Username],T_PointageRH[Username hors règle]))), "existe", "n'existe pas")     )</f>
        <v>n'existe pas</v>
      </c>
      <c r="G180" s="2"/>
      <c r="H180" s="2"/>
      <c r="I180" s="2"/>
      <c r="J180" s="2"/>
      <c r="K180" s="2"/>
    </row>
    <row r="181" spans="1:11" x14ac:dyDescent="0.25">
      <c r="A181" s="4">
        <f>T_UsersExtract[[#This Row],[Name]]</f>
        <v>0</v>
      </c>
      <c r="B181" s="4">
        <f>T_UsersExtract[[#This Row],[UserPrincipalName]]</f>
        <v>0</v>
      </c>
      <c r="C181" s="4" t="str">
        <f>IF(T_UsersExtract[[#This Row],[SamAccountName]]&lt;&gt;"", T_UsersExtract[[#This Row],[SamAccountName]], "-1")</f>
        <v>-1</v>
      </c>
      <c r="D181" s="2">
        <f>T_UsersExtract[[#This Row],[Enabled]]</f>
        <v>0</v>
      </c>
      <c r="E181" s="20"/>
      <c r="F18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IF(ISNUMBER(SEARCH($C181,_xlfn.TEXTJOIN(";", TRUE, T_PointageRH[Username],T_PointageRH[Username hors règle]))), "existe", "n'existe pas")     )</f>
        <v>n'existe pas</v>
      </c>
      <c r="G181" s="2"/>
      <c r="H181" s="2"/>
      <c r="I181" s="2"/>
      <c r="J181" s="2"/>
      <c r="K181" s="2"/>
    </row>
    <row r="182" spans="1:11" x14ac:dyDescent="0.25">
      <c r="A182" s="4">
        <f>T_UsersExtract[[#This Row],[Name]]</f>
        <v>0</v>
      </c>
      <c r="B182" s="4">
        <f>T_UsersExtract[[#This Row],[UserPrincipalName]]</f>
        <v>0</v>
      </c>
      <c r="C182" s="4" t="str">
        <f>IF(T_UsersExtract[[#This Row],[SamAccountName]]&lt;&gt;"", T_UsersExtract[[#This Row],[SamAccountName]], "-1")</f>
        <v>-1</v>
      </c>
      <c r="D182" s="2">
        <f>T_UsersExtract[[#This Row],[Enabled]]</f>
        <v>0</v>
      </c>
      <c r="E182" s="20"/>
      <c r="F18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IF(ISNUMBER(SEARCH($C182,_xlfn.TEXTJOIN(";", TRUE, T_PointageRH[Username],T_PointageRH[Username hors règle]))), "existe", "n'existe pas")     )</f>
        <v>n'existe pas</v>
      </c>
      <c r="G182" s="2"/>
      <c r="H182" s="2"/>
      <c r="I182" s="2"/>
      <c r="J182" s="2"/>
      <c r="K182" s="2"/>
    </row>
    <row r="183" spans="1:11" x14ac:dyDescent="0.25">
      <c r="A183" s="4">
        <f>T_UsersExtract[[#This Row],[Name]]</f>
        <v>0</v>
      </c>
      <c r="B183" s="4">
        <f>T_UsersExtract[[#This Row],[UserPrincipalName]]</f>
        <v>0</v>
      </c>
      <c r="C183" s="4" t="str">
        <f>IF(T_UsersExtract[[#This Row],[SamAccountName]]&lt;&gt;"", T_UsersExtract[[#This Row],[SamAccountName]], "-1")</f>
        <v>-1</v>
      </c>
      <c r="D183" s="2">
        <f>T_UsersExtract[[#This Row],[Enabled]]</f>
        <v>0</v>
      </c>
      <c r="E183" s="20"/>
      <c r="F18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IF(ISNUMBER(SEARCH($C183,_xlfn.TEXTJOIN(";", TRUE, T_PointageRH[Username],T_PointageRH[Username hors règle]))), "existe", "n'existe pas")     )</f>
        <v>n'existe pas</v>
      </c>
      <c r="G183" s="2"/>
      <c r="H183" s="2"/>
      <c r="I183" s="2"/>
      <c r="J183" s="2"/>
      <c r="K183" s="2"/>
    </row>
    <row r="184" spans="1:11" x14ac:dyDescent="0.25">
      <c r="A184" s="4">
        <f>T_UsersExtract[[#This Row],[Name]]</f>
        <v>0</v>
      </c>
      <c r="B184" s="4">
        <f>T_UsersExtract[[#This Row],[UserPrincipalName]]</f>
        <v>0</v>
      </c>
      <c r="C184" s="4" t="str">
        <f>IF(T_UsersExtract[[#This Row],[SamAccountName]]&lt;&gt;"", T_UsersExtract[[#This Row],[SamAccountName]], "-1")</f>
        <v>-1</v>
      </c>
      <c r="D184" s="2">
        <f>T_UsersExtract[[#This Row],[Enabled]]</f>
        <v>0</v>
      </c>
      <c r="E184" s="20"/>
      <c r="F18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IF(ISNUMBER(SEARCH($C184,_xlfn.TEXTJOIN(";", TRUE, T_PointageRH[Username],T_PointageRH[Username hors règle]))), "existe", "n'existe pas")     )</f>
        <v>n'existe pas</v>
      </c>
      <c r="G184" s="2"/>
      <c r="H184" s="2"/>
      <c r="I184" s="2"/>
      <c r="J184" s="2"/>
      <c r="K184" s="2"/>
    </row>
    <row r="185" spans="1:11" x14ac:dyDescent="0.25">
      <c r="A185" s="4">
        <f>T_UsersExtract[[#This Row],[Name]]</f>
        <v>0</v>
      </c>
      <c r="B185" s="4">
        <f>T_UsersExtract[[#This Row],[UserPrincipalName]]</f>
        <v>0</v>
      </c>
      <c r="C185" s="4" t="str">
        <f>IF(T_UsersExtract[[#This Row],[SamAccountName]]&lt;&gt;"", T_UsersExtract[[#This Row],[SamAccountName]], "-1")</f>
        <v>-1</v>
      </c>
      <c r="D185" s="2">
        <f>T_UsersExtract[[#This Row],[Enabled]]</f>
        <v>0</v>
      </c>
      <c r="E185" s="20"/>
      <c r="F18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IF(ISNUMBER(SEARCH($C185,_xlfn.TEXTJOIN(";", TRUE, T_PointageRH[Username],T_PointageRH[Username hors règle]))), "existe", "n'existe pas")     )</f>
        <v>n'existe pas</v>
      </c>
      <c r="G185" s="2"/>
      <c r="H185" s="2"/>
      <c r="I185" s="2"/>
      <c r="J185" s="2"/>
      <c r="K185" s="2"/>
    </row>
    <row r="186" spans="1:11" x14ac:dyDescent="0.25">
      <c r="A186" s="4">
        <f>T_UsersExtract[[#This Row],[Name]]</f>
        <v>0</v>
      </c>
      <c r="B186" s="4">
        <f>T_UsersExtract[[#This Row],[UserPrincipalName]]</f>
        <v>0</v>
      </c>
      <c r="C186" s="4" t="str">
        <f>IF(T_UsersExtract[[#This Row],[SamAccountName]]&lt;&gt;"", T_UsersExtract[[#This Row],[SamAccountName]], "-1")</f>
        <v>-1</v>
      </c>
      <c r="D186" s="2">
        <f>T_UsersExtract[[#This Row],[Enabled]]</f>
        <v>0</v>
      </c>
      <c r="E186" s="20"/>
      <c r="F18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IF(ISNUMBER(SEARCH($C186,_xlfn.TEXTJOIN(";", TRUE, T_PointageRH[Username],T_PointageRH[Username hors règle]))), "existe", "n'existe pas")     )</f>
        <v>n'existe pas</v>
      </c>
      <c r="G186" s="2"/>
      <c r="H186" s="2"/>
      <c r="I186" s="2"/>
      <c r="J186" s="2"/>
      <c r="K186" s="2"/>
    </row>
    <row r="187" spans="1:11" x14ac:dyDescent="0.25">
      <c r="A187" s="4">
        <f>T_UsersExtract[[#This Row],[Name]]</f>
        <v>0</v>
      </c>
      <c r="B187" s="4">
        <f>T_UsersExtract[[#This Row],[UserPrincipalName]]</f>
        <v>0</v>
      </c>
      <c r="C187" s="4" t="str">
        <f>IF(T_UsersExtract[[#This Row],[SamAccountName]]&lt;&gt;"", T_UsersExtract[[#This Row],[SamAccountName]], "-1")</f>
        <v>-1</v>
      </c>
      <c r="D187" s="2">
        <f>T_UsersExtract[[#This Row],[Enabled]]</f>
        <v>0</v>
      </c>
      <c r="E187" s="20"/>
      <c r="F18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IF(ISNUMBER(SEARCH($C187,_xlfn.TEXTJOIN(";", TRUE, T_PointageRH[Username],T_PointageRH[Username hors règle]))), "existe", "n'existe pas")     )</f>
        <v>n'existe pas</v>
      </c>
      <c r="G187" s="2"/>
      <c r="H187" s="2"/>
      <c r="I187" s="2"/>
      <c r="J187" s="2"/>
      <c r="K187" s="2"/>
    </row>
    <row r="188" spans="1:11" x14ac:dyDescent="0.25">
      <c r="A188" s="4">
        <f>T_UsersExtract[[#This Row],[Name]]</f>
        <v>0</v>
      </c>
      <c r="B188" s="4">
        <f>T_UsersExtract[[#This Row],[UserPrincipalName]]</f>
        <v>0</v>
      </c>
      <c r="C188" s="4" t="str">
        <f>IF(T_UsersExtract[[#This Row],[SamAccountName]]&lt;&gt;"", T_UsersExtract[[#This Row],[SamAccountName]], "-1")</f>
        <v>-1</v>
      </c>
      <c r="D188" s="2">
        <f>T_UsersExtract[[#This Row],[Enabled]]</f>
        <v>0</v>
      </c>
      <c r="E188" s="20"/>
      <c r="F18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IF(ISNUMBER(SEARCH($C188,_xlfn.TEXTJOIN(";", TRUE, T_PointageRH[Username],T_PointageRH[Username hors règle]))), "existe", "n'existe pas")     )</f>
        <v>n'existe pas</v>
      </c>
      <c r="G188" s="2"/>
      <c r="H188" s="2"/>
      <c r="I188" s="2"/>
      <c r="J188" s="2"/>
      <c r="K188" s="2"/>
    </row>
    <row r="189" spans="1:11" x14ac:dyDescent="0.25">
      <c r="A189" s="4">
        <f>T_UsersExtract[[#This Row],[Name]]</f>
        <v>0</v>
      </c>
      <c r="B189" s="4">
        <f>T_UsersExtract[[#This Row],[UserPrincipalName]]</f>
        <v>0</v>
      </c>
      <c r="C189" s="4" t="str">
        <f>IF(T_UsersExtract[[#This Row],[SamAccountName]]&lt;&gt;"", T_UsersExtract[[#This Row],[SamAccountName]], "-1")</f>
        <v>-1</v>
      </c>
      <c r="D189" s="2">
        <f>T_UsersExtract[[#This Row],[Enabled]]</f>
        <v>0</v>
      </c>
      <c r="E189" s="20"/>
      <c r="F18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IF(ISNUMBER(SEARCH($C189,_xlfn.TEXTJOIN(";", TRUE, T_PointageRH[Username],T_PointageRH[Username hors règle]))), "existe", "n'existe pas")     )</f>
        <v>n'existe pas</v>
      </c>
      <c r="G189" s="2"/>
      <c r="H189" s="2"/>
      <c r="I189" s="2"/>
      <c r="J189" s="2"/>
      <c r="K189" s="2"/>
    </row>
    <row r="190" spans="1:11" x14ac:dyDescent="0.25">
      <c r="A190" s="4">
        <f>T_UsersExtract[[#This Row],[Name]]</f>
        <v>0</v>
      </c>
      <c r="B190" s="4">
        <f>T_UsersExtract[[#This Row],[UserPrincipalName]]</f>
        <v>0</v>
      </c>
      <c r="C190" s="4" t="str">
        <f>IF(T_UsersExtract[[#This Row],[SamAccountName]]&lt;&gt;"", T_UsersExtract[[#This Row],[SamAccountName]], "-1")</f>
        <v>-1</v>
      </c>
      <c r="D190" s="2">
        <f>T_UsersExtract[[#This Row],[Enabled]]</f>
        <v>0</v>
      </c>
      <c r="E190" s="20"/>
      <c r="F19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IF(ISNUMBER(SEARCH($C190,_xlfn.TEXTJOIN(";", TRUE, T_PointageRH[Username],T_PointageRH[Username hors règle]))), "existe", "n'existe pas")     )</f>
        <v>n'existe pas</v>
      </c>
      <c r="G190" s="2"/>
      <c r="H190" s="2"/>
      <c r="I190" s="2"/>
      <c r="J190" s="2"/>
      <c r="K190" s="2"/>
    </row>
    <row r="191" spans="1:11" x14ac:dyDescent="0.25">
      <c r="A191" s="4">
        <f>T_UsersExtract[[#This Row],[Name]]</f>
        <v>0</v>
      </c>
      <c r="B191" s="4">
        <f>T_UsersExtract[[#This Row],[UserPrincipalName]]</f>
        <v>0</v>
      </c>
      <c r="C191" s="4" t="str">
        <f>IF(T_UsersExtract[[#This Row],[SamAccountName]]&lt;&gt;"", T_UsersExtract[[#This Row],[SamAccountName]], "-1")</f>
        <v>-1</v>
      </c>
      <c r="D191" s="2">
        <f>T_UsersExtract[[#This Row],[Enabled]]</f>
        <v>0</v>
      </c>
      <c r="E191" s="20"/>
      <c r="F19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IF(ISNUMBER(SEARCH($C191,_xlfn.TEXTJOIN(";", TRUE, T_PointageRH[Username],T_PointageRH[Username hors règle]))), "existe", "n'existe pas")     )</f>
        <v>n'existe pas</v>
      </c>
      <c r="G191" s="2"/>
      <c r="H191" s="2"/>
      <c r="I191" s="2"/>
      <c r="J191" s="2"/>
      <c r="K191" s="2"/>
    </row>
    <row r="192" spans="1:11" x14ac:dyDescent="0.25">
      <c r="A192" s="4">
        <f>T_UsersExtract[[#This Row],[Name]]</f>
        <v>0</v>
      </c>
      <c r="B192" s="4">
        <f>T_UsersExtract[[#This Row],[UserPrincipalName]]</f>
        <v>0</v>
      </c>
      <c r="C192" s="4" t="str">
        <f>IF(T_UsersExtract[[#This Row],[SamAccountName]]&lt;&gt;"", T_UsersExtract[[#This Row],[SamAccountName]], "-1")</f>
        <v>-1</v>
      </c>
      <c r="D192" s="2">
        <f>T_UsersExtract[[#This Row],[Enabled]]</f>
        <v>0</v>
      </c>
      <c r="E192" s="20"/>
      <c r="F19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IF(ISNUMBER(SEARCH($C192,_xlfn.TEXTJOIN(";", TRUE, T_PointageRH[Username],T_PointageRH[Username hors règle]))), "existe", "n'existe pas")     )</f>
        <v>n'existe pas</v>
      </c>
      <c r="G192" s="2"/>
      <c r="H192" s="2"/>
      <c r="I192" s="2"/>
      <c r="J192" s="2"/>
      <c r="K192" s="2"/>
    </row>
    <row r="193" spans="1:11" x14ac:dyDescent="0.25">
      <c r="A193" s="4">
        <f>T_UsersExtract[[#This Row],[Name]]</f>
        <v>0</v>
      </c>
      <c r="B193" s="4">
        <f>T_UsersExtract[[#This Row],[UserPrincipalName]]</f>
        <v>0</v>
      </c>
      <c r="C193" s="4" t="str">
        <f>IF(T_UsersExtract[[#This Row],[SamAccountName]]&lt;&gt;"", T_UsersExtract[[#This Row],[SamAccountName]], "-1")</f>
        <v>-1</v>
      </c>
      <c r="D193" s="2">
        <f>T_UsersExtract[[#This Row],[Enabled]]</f>
        <v>0</v>
      </c>
      <c r="E193" s="20"/>
      <c r="F19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IF(ISNUMBER(SEARCH($C193,_xlfn.TEXTJOIN(";", TRUE, T_PointageRH[Username],T_PointageRH[Username hors règle]))), "existe", "n'existe pas")     )</f>
        <v>n'existe pas</v>
      </c>
      <c r="G193" s="2"/>
      <c r="H193" s="2"/>
      <c r="I193" s="2"/>
      <c r="J193" s="2"/>
      <c r="K193" s="2"/>
    </row>
    <row r="194" spans="1:11" x14ac:dyDescent="0.25">
      <c r="A194" s="4">
        <f>T_UsersExtract[[#This Row],[Name]]</f>
        <v>0</v>
      </c>
      <c r="B194" s="4">
        <f>T_UsersExtract[[#This Row],[UserPrincipalName]]</f>
        <v>0</v>
      </c>
      <c r="C194" s="4" t="str">
        <f>IF(T_UsersExtract[[#This Row],[SamAccountName]]&lt;&gt;"", T_UsersExtract[[#This Row],[SamAccountName]], "-1")</f>
        <v>-1</v>
      </c>
      <c r="D194" s="2">
        <f>T_UsersExtract[[#This Row],[Enabled]]</f>
        <v>0</v>
      </c>
      <c r="E194" s="20"/>
      <c r="F19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IF(ISNUMBER(SEARCH($C194,_xlfn.TEXTJOIN(";", TRUE, T_PointageRH[Username],T_PointageRH[Username hors règle]))), "existe", "n'existe pas")     )</f>
        <v>n'existe pas</v>
      </c>
      <c r="G194" s="2"/>
      <c r="H194" s="2"/>
      <c r="I194" s="2"/>
      <c r="J194" s="2"/>
      <c r="K194" s="2"/>
    </row>
    <row r="195" spans="1:11" x14ac:dyDescent="0.25">
      <c r="A195" s="4">
        <f>T_UsersExtract[[#This Row],[Name]]</f>
        <v>0</v>
      </c>
      <c r="B195" s="4">
        <f>T_UsersExtract[[#This Row],[UserPrincipalName]]</f>
        <v>0</v>
      </c>
      <c r="C195" s="4" t="str">
        <f>IF(T_UsersExtract[[#This Row],[SamAccountName]]&lt;&gt;"", T_UsersExtract[[#This Row],[SamAccountName]], "-1")</f>
        <v>-1</v>
      </c>
      <c r="D195" s="2">
        <f>T_UsersExtract[[#This Row],[Enabled]]</f>
        <v>0</v>
      </c>
      <c r="E195" s="20"/>
      <c r="F19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IF(ISNUMBER(SEARCH($C195,_xlfn.TEXTJOIN(";", TRUE, T_PointageRH[Username],T_PointageRH[Username hors règle]))), "existe", "n'existe pas")     )</f>
        <v>n'existe pas</v>
      </c>
      <c r="G195" s="2"/>
      <c r="H195" s="2"/>
      <c r="I195" s="2"/>
      <c r="J195" s="2"/>
      <c r="K195" s="2"/>
    </row>
    <row r="196" spans="1:11" x14ac:dyDescent="0.25">
      <c r="A196" s="4">
        <f>T_UsersExtract[[#This Row],[Name]]</f>
        <v>0</v>
      </c>
      <c r="B196" s="4">
        <f>T_UsersExtract[[#This Row],[UserPrincipalName]]</f>
        <v>0</v>
      </c>
      <c r="C196" s="4" t="str">
        <f>IF(T_UsersExtract[[#This Row],[SamAccountName]]&lt;&gt;"", T_UsersExtract[[#This Row],[SamAccountName]], "-1")</f>
        <v>-1</v>
      </c>
      <c r="D196" s="2">
        <f>T_UsersExtract[[#This Row],[Enabled]]</f>
        <v>0</v>
      </c>
      <c r="E196" s="20"/>
      <c r="F19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IF(ISNUMBER(SEARCH($C196,_xlfn.TEXTJOIN(";", TRUE, T_PointageRH[Username],T_PointageRH[Username hors règle]))), "existe", "n'existe pas")     )</f>
        <v>n'existe pas</v>
      </c>
      <c r="G196" s="2"/>
      <c r="H196" s="2"/>
      <c r="I196" s="2"/>
      <c r="J196" s="2"/>
      <c r="K196" s="2"/>
    </row>
    <row r="197" spans="1:11" x14ac:dyDescent="0.25">
      <c r="A197" s="4">
        <f>T_UsersExtract[[#This Row],[Name]]</f>
        <v>0</v>
      </c>
      <c r="B197" s="4">
        <f>T_UsersExtract[[#This Row],[UserPrincipalName]]</f>
        <v>0</v>
      </c>
      <c r="C197" s="4" t="str">
        <f>IF(T_UsersExtract[[#This Row],[SamAccountName]]&lt;&gt;"", T_UsersExtract[[#This Row],[SamAccountName]], "-1")</f>
        <v>-1</v>
      </c>
      <c r="D197" s="2">
        <f>T_UsersExtract[[#This Row],[Enabled]]</f>
        <v>0</v>
      </c>
      <c r="E197" s="20"/>
      <c r="F19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IF(ISNUMBER(SEARCH($C197,_xlfn.TEXTJOIN(";", TRUE, T_PointageRH[Username],T_PointageRH[Username hors règle]))), "existe", "n'existe pas")     )</f>
        <v>n'existe pas</v>
      </c>
      <c r="G197" s="2"/>
      <c r="H197" s="2"/>
      <c r="I197" s="2"/>
      <c r="J197" s="2"/>
      <c r="K197" s="2"/>
    </row>
    <row r="198" spans="1:11" x14ac:dyDescent="0.25">
      <c r="A198" s="4">
        <f>T_UsersExtract[[#This Row],[Name]]</f>
        <v>0</v>
      </c>
      <c r="B198" s="4">
        <f>T_UsersExtract[[#This Row],[UserPrincipalName]]</f>
        <v>0</v>
      </c>
      <c r="C198" s="4" t="str">
        <f>IF(T_UsersExtract[[#This Row],[SamAccountName]]&lt;&gt;"", T_UsersExtract[[#This Row],[SamAccountName]], "-1")</f>
        <v>-1</v>
      </c>
      <c r="D198" s="2">
        <f>T_UsersExtract[[#This Row],[Enabled]]</f>
        <v>0</v>
      </c>
      <c r="E198" s="20"/>
      <c r="F19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IF(ISNUMBER(SEARCH($C198,_xlfn.TEXTJOIN(";", TRUE, T_PointageRH[Username],T_PointageRH[Username hors règle]))), "existe", "n'existe pas")     )</f>
        <v>n'existe pas</v>
      </c>
      <c r="G198" s="2"/>
      <c r="H198" s="2"/>
      <c r="I198" s="2"/>
      <c r="J198" s="2"/>
      <c r="K198" s="2"/>
    </row>
    <row r="199" spans="1:11" x14ac:dyDescent="0.25">
      <c r="A199" s="4">
        <f>T_UsersExtract[[#This Row],[Name]]</f>
        <v>0</v>
      </c>
      <c r="B199" s="4">
        <f>T_UsersExtract[[#This Row],[UserPrincipalName]]</f>
        <v>0</v>
      </c>
      <c r="C199" s="4" t="str">
        <f>IF(T_UsersExtract[[#This Row],[SamAccountName]]&lt;&gt;"", T_UsersExtract[[#This Row],[SamAccountName]], "-1")</f>
        <v>-1</v>
      </c>
      <c r="D199" s="2">
        <f>T_UsersExtract[[#This Row],[Enabled]]</f>
        <v>0</v>
      </c>
      <c r="E199" s="20"/>
      <c r="F19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IF(ISNUMBER(SEARCH($C199,_xlfn.TEXTJOIN(";", TRUE, T_PointageRH[Username],T_PointageRH[Username hors règle]))), "existe", "n'existe pas")     )</f>
        <v>n'existe pas</v>
      </c>
      <c r="G199" s="2"/>
      <c r="H199" s="2"/>
      <c r="I199" s="2"/>
      <c r="J199" s="2"/>
      <c r="K199" s="2"/>
    </row>
    <row r="200" spans="1:11" x14ac:dyDescent="0.25">
      <c r="A200" s="4">
        <f>T_UsersExtract[[#This Row],[Name]]</f>
        <v>0</v>
      </c>
      <c r="B200" s="4">
        <f>T_UsersExtract[[#This Row],[UserPrincipalName]]</f>
        <v>0</v>
      </c>
      <c r="C200" s="4" t="str">
        <f>IF(T_UsersExtract[[#This Row],[SamAccountName]]&lt;&gt;"", T_UsersExtract[[#This Row],[SamAccountName]], "-1")</f>
        <v>-1</v>
      </c>
      <c r="D200" s="2">
        <f>T_UsersExtract[[#This Row],[Enabled]]</f>
        <v>0</v>
      </c>
      <c r="E200" s="20"/>
      <c r="F20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IF(ISNUMBER(SEARCH($C200,_xlfn.TEXTJOIN(";", TRUE, T_PointageRH[Username],T_PointageRH[Username hors règle]))), "existe", "n'existe pas")     )</f>
        <v>n'existe pas</v>
      </c>
      <c r="G200" s="2"/>
      <c r="H200" s="2"/>
      <c r="I200" s="2"/>
      <c r="J200" s="2"/>
      <c r="K200" s="2"/>
    </row>
    <row r="201" spans="1:11" x14ac:dyDescent="0.25">
      <c r="A201" s="4">
        <f>T_UsersExtract[[#This Row],[Name]]</f>
        <v>0</v>
      </c>
      <c r="B201" s="4">
        <f>T_UsersExtract[[#This Row],[UserPrincipalName]]</f>
        <v>0</v>
      </c>
      <c r="C201" s="4" t="str">
        <f>IF(T_UsersExtract[[#This Row],[SamAccountName]]&lt;&gt;"", T_UsersExtract[[#This Row],[SamAccountName]], "-1")</f>
        <v>-1</v>
      </c>
      <c r="D201" s="2">
        <f>T_UsersExtract[[#This Row],[Enabled]]</f>
        <v>0</v>
      </c>
      <c r="E201" s="20"/>
      <c r="F20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IF(ISNUMBER(SEARCH($C201,_xlfn.TEXTJOIN(";", TRUE, T_PointageRH[Username],T_PointageRH[Username hors règle]))), "existe", "n'existe pas")     )</f>
        <v>n'existe pas</v>
      </c>
      <c r="G201" s="2"/>
      <c r="H201" s="2"/>
      <c r="I201" s="2"/>
      <c r="J201" s="2"/>
      <c r="K201" s="2"/>
    </row>
    <row r="202" spans="1:11" x14ac:dyDescent="0.25">
      <c r="A202" s="4">
        <f>T_UsersExtract[[#This Row],[Name]]</f>
        <v>0</v>
      </c>
      <c r="B202" s="4">
        <f>T_UsersExtract[[#This Row],[UserPrincipalName]]</f>
        <v>0</v>
      </c>
      <c r="C202" s="4" t="str">
        <f>IF(T_UsersExtract[[#This Row],[SamAccountName]]&lt;&gt;"", T_UsersExtract[[#This Row],[SamAccountName]], "-1")</f>
        <v>-1</v>
      </c>
      <c r="D202" s="2">
        <f>T_UsersExtract[[#This Row],[Enabled]]</f>
        <v>0</v>
      </c>
      <c r="E202" s="20"/>
      <c r="F20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IF(ISNUMBER(SEARCH($C202,_xlfn.TEXTJOIN(";", TRUE, T_PointageRH[Username],T_PointageRH[Username hors règle]))), "existe", "n'existe pas")     )</f>
        <v>n'existe pas</v>
      </c>
      <c r="G202" s="2"/>
      <c r="H202" s="2"/>
      <c r="I202" s="2"/>
      <c r="J202" s="2"/>
      <c r="K202" s="2"/>
    </row>
    <row r="203" spans="1:11" x14ac:dyDescent="0.25">
      <c r="A203" s="4">
        <f>T_UsersExtract[[#This Row],[Name]]</f>
        <v>0</v>
      </c>
      <c r="B203" s="4">
        <f>T_UsersExtract[[#This Row],[UserPrincipalName]]</f>
        <v>0</v>
      </c>
      <c r="C203" s="4" t="str">
        <f>IF(T_UsersExtract[[#This Row],[SamAccountName]]&lt;&gt;"", T_UsersExtract[[#This Row],[SamAccountName]], "-1")</f>
        <v>-1</v>
      </c>
      <c r="D203" s="2">
        <f>T_UsersExtract[[#This Row],[Enabled]]</f>
        <v>0</v>
      </c>
      <c r="E203" s="20"/>
      <c r="F20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IF(ISNUMBER(SEARCH($C203,_xlfn.TEXTJOIN(";", TRUE, T_PointageRH[Username],T_PointageRH[Username hors règle]))), "existe", "n'existe pas")     )</f>
        <v>n'existe pas</v>
      </c>
      <c r="G203" s="2"/>
      <c r="H203" s="2"/>
      <c r="I203" s="2"/>
      <c r="J203" s="2"/>
      <c r="K203" s="2"/>
    </row>
    <row r="204" spans="1:11" x14ac:dyDescent="0.25">
      <c r="A204" s="4">
        <f>T_UsersExtract[[#This Row],[Name]]</f>
        <v>0</v>
      </c>
      <c r="B204" s="4">
        <f>T_UsersExtract[[#This Row],[UserPrincipalName]]</f>
        <v>0</v>
      </c>
      <c r="C204" s="4" t="str">
        <f>IF(T_UsersExtract[[#This Row],[SamAccountName]]&lt;&gt;"", T_UsersExtract[[#This Row],[SamAccountName]], "-1")</f>
        <v>-1</v>
      </c>
      <c r="D204" s="2">
        <f>T_UsersExtract[[#This Row],[Enabled]]</f>
        <v>0</v>
      </c>
      <c r="E204" s="20"/>
      <c r="F20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IF(ISNUMBER(SEARCH($C204,_xlfn.TEXTJOIN(";", TRUE, T_PointageRH[Username],T_PointageRH[Username hors règle]))), "existe", "n'existe pas")     )</f>
        <v>n'existe pas</v>
      </c>
      <c r="G204" s="2"/>
      <c r="H204" s="2"/>
      <c r="I204" s="2"/>
      <c r="J204" s="2"/>
      <c r="K204" s="2"/>
    </row>
    <row r="205" spans="1:11" x14ac:dyDescent="0.25">
      <c r="A205" s="4">
        <f>T_UsersExtract[[#This Row],[Name]]</f>
        <v>0</v>
      </c>
      <c r="B205" s="4">
        <f>T_UsersExtract[[#This Row],[UserPrincipalName]]</f>
        <v>0</v>
      </c>
      <c r="C205" s="4" t="str">
        <f>IF(T_UsersExtract[[#This Row],[SamAccountName]]&lt;&gt;"", T_UsersExtract[[#This Row],[SamAccountName]], "-1")</f>
        <v>-1</v>
      </c>
      <c r="D205" s="2">
        <f>T_UsersExtract[[#This Row],[Enabled]]</f>
        <v>0</v>
      </c>
      <c r="E205" s="20"/>
      <c r="F20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IF(ISNUMBER(SEARCH($C205,_xlfn.TEXTJOIN(";", TRUE, T_PointageRH[Username],T_PointageRH[Username hors règle]))), "existe", "n'existe pas")     )</f>
        <v>n'existe pas</v>
      </c>
      <c r="G205" s="2"/>
      <c r="H205" s="2"/>
      <c r="I205" s="2"/>
      <c r="J205" s="2"/>
      <c r="K205" s="2"/>
    </row>
    <row r="206" spans="1:11" x14ac:dyDescent="0.25">
      <c r="A206" s="4">
        <f>T_UsersExtract[[#This Row],[Name]]</f>
        <v>0</v>
      </c>
      <c r="B206" s="4">
        <f>T_UsersExtract[[#This Row],[UserPrincipalName]]</f>
        <v>0</v>
      </c>
      <c r="C206" s="4" t="str">
        <f>IF(T_UsersExtract[[#This Row],[SamAccountName]]&lt;&gt;"", T_UsersExtract[[#This Row],[SamAccountName]], "-1")</f>
        <v>-1</v>
      </c>
      <c r="D206" s="2">
        <f>T_UsersExtract[[#This Row],[Enabled]]</f>
        <v>0</v>
      </c>
      <c r="E206" s="20"/>
      <c r="F20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IF(ISNUMBER(SEARCH($C206,_xlfn.TEXTJOIN(";", TRUE, T_PointageRH[Username],T_PointageRH[Username hors règle]))), "existe", "n'existe pas")     )</f>
        <v>n'existe pas</v>
      </c>
      <c r="G206" s="2"/>
      <c r="H206" s="2"/>
      <c r="I206" s="2"/>
      <c r="J206" s="2"/>
      <c r="K206" s="2"/>
    </row>
    <row r="207" spans="1:11" x14ac:dyDescent="0.25">
      <c r="A207" s="4">
        <f>T_UsersExtract[[#This Row],[Name]]</f>
        <v>0</v>
      </c>
      <c r="B207" s="4">
        <f>T_UsersExtract[[#This Row],[UserPrincipalName]]</f>
        <v>0</v>
      </c>
      <c r="C207" s="4" t="str">
        <f>IF(T_UsersExtract[[#This Row],[SamAccountName]]&lt;&gt;"", T_UsersExtract[[#This Row],[SamAccountName]], "-1")</f>
        <v>-1</v>
      </c>
      <c r="D207" s="2">
        <f>T_UsersExtract[[#This Row],[Enabled]]</f>
        <v>0</v>
      </c>
      <c r="E207" s="20"/>
      <c r="F20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IF(ISNUMBER(SEARCH($C207,_xlfn.TEXTJOIN(";", TRUE, T_PointageRH[Username],T_PointageRH[Username hors règle]))), "existe", "n'existe pas")     )</f>
        <v>n'existe pas</v>
      </c>
      <c r="G207" s="2"/>
      <c r="H207" s="2"/>
      <c r="I207" s="2"/>
      <c r="J207" s="2"/>
      <c r="K207" s="2"/>
    </row>
    <row r="208" spans="1:11" x14ac:dyDescent="0.25">
      <c r="A208" s="4">
        <f>T_UsersExtract[[#This Row],[Name]]</f>
        <v>0</v>
      </c>
      <c r="B208" s="4">
        <f>T_UsersExtract[[#This Row],[UserPrincipalName]]</f>
        <v>0</v>
      </c>
      <c r="C208" s="4" t="str">
        <f>IF(T_UsersExtract[[#This Row],[SamAccountName]]&lt;&gt;"", T_UsersExtract[[#This Row],[SamAccountName]], "-1")</f>
        <v>-1</v>
      </c>
      <c r="D208" s="2">
        <f>T_UsersExtract[[#This Row],[Enabled]]</f>
        <v>0</v>
      </c>
      <c r="E208" s="20"/>
      <c r="F20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IF(ISNUMBER(SEARCH($C208,_xlfn.TEXTJOIN(";", TRUE, T_PointageRH[Username],T_PointageRH[Username hors règle]))), "existe", "n'existe pas")     )</f>
        <v>n'existe pas</v>
      </c>
      <c r="G208" s="2"/>
      <c r="H208" s="2"/>
      <c r="I208" s="2"/>
      <c r="J208" s="2"/>
      <c r="K208" s="2"/>
    </row>
    <row r="209" spans="1:11" x14ac:dyDescent="0.25">
      <c r="A209" s="4">
        <f>T_UsersExtract[[#This Row],[Name]]</f>
        <v>0</v>
      </c>
      <c r="B209" s="4">
        <f>T_UsersExtract[[#This Row],[UserPrincipalName]]</f>
        <v>0</v>
      </c>
      <c r="C209" s="4" t="str">
        <f>IF(T_UsersExtract[[#This Row],[SamAccountName]]&lt;&gt;"", T_UsersExtract[[#This Row],[SamAccountName]], "-1")</f>
        <v>-1</v>
      </c>
      <c r="D209" s="2">
        <f>T_UsersExtract[[#This Row],[Enabled]]</f>
        <v>0</v>
      </c>
      <c r="E209" s="20"/>
      <c r="F20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IF(ISNUMBER(SEARCH($C209,_xlfn.TEXTJOIN(";", TRUE, T_PointageRH[Username],T_PointageRH[Username hors règle]))), "existe", "n'existe pas")     )</f>
        <v>n'existe pas</v>
      </c>
      <c r="G209" s="2"/>
      <c r="H209" s="2"/>
      <c r="I209" s="2"/>
      <c r="J209" s="2"/>
      <c r="K209" s="2"/>
    </row>
    <row r="210" spans="1:11" x14ac:dyDescent="0.25">
      <c r="A210" s="4">
        <f>T_UsersExtract[[#This Row],[Name]]</f>
        <v>0</v>
      </c>
      <c r="B210" s="4">
        <f>T_UsersExtract[[#This Row],[UserPrincipalName]]</f>
        <v>0</v>
      </c>
      <c r="C210" s="4" t="str">
        <f>IF(T_UsersExtract[[#This Row],[SamAccountName]]&lt;&gt;"", T_UsersExtract[[#This Row],[SamAccountName]], "-1")</f>
        <v>-1</v>
      </c>
      <c r="D210" s="2">
        <f>T_UsersExtract[[#This Row],[Enabled]]</f>
        <v>0</v>
      </c>
      <c r="E210" s="20"/>
      <c r="F21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IF(ISNUMBER(SEARCH($C210,_xlfn.TEXTJOIN(";", TRUE, T_PointageRH[Username],T_PointageRH[Username hors règle]))), "existe", "n'existe pas")     )</f>
        <v>n'existe pas</v>
      </c>
      <c r="G210" s="2"/>
      <c r="H210" s="2"/>
      <c r="I210" s="2"/>
      <c r="J210" s="2"/>
      <c r="K210" s="2"/>
    </row>
    <row r="211" spans="1:11" x14ac:dyDescent="0.25">
      <c r="A211" s="4">
        <f>T_UsersExtract[[#This Row],[Name]]</f>
        <v>0</v>
      </c>
      <c r="B211" s="4">
        <f>T_UsersExtract[[#This Row],[UserPrincipalName]]</f>
        <v>0</v>
      </c>
      <c r="C211" s="4" t="str">
        <f>IF(T_UsersExtract[[#This Row],[SamAccountName]]&lt;&gt;"", T_UsersExtract[[#This Row],[SamAccountName]], "-1")</f>
        <v>-1</v>
      </c>
      <c r="D211" s="2">
        <f>T_UsersExtract[[#This Row],[Enabled]]</f>
        <v>0</v>
      </c>
      <c r="E211" s="20"/>
      <c r="F21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IF(ISNUMBER(SEARCH($C211,_xlfn.TEXTJOIN(";", TRUE, T_PointageRH[Username],T_PointageRH[Username hors règle]))), "existe", "n'existe pas")     )</f>
        <v>n'existe pas</v>
      </c>
      <c r="G211" s="2"/>
      <c r="H211" s="2"/>
      <c r="I211" s="2"/>
      <c r="J211" s="2"/>
      <c r="K211" s="2"/>
    </row>
    <row r="212" spans="1:11" x14ac:dyDescent="0.25">
      <c r="A212" s="4">
        <f>T_UsersExtract[[#This Row],[Name]]</f>
        <v>0</v>
      </c>
      <c r="B212" s="4">
        <f>T_UsersExtract[[#This Row],[UserPrincipalName]]</f>
        <v>0</v>
      </c>
      <c r="C212" s="4" t="str">
        <f>IF(T_UsersExtract[[#This Row],[SamAccountName]]&lt;&gt;"", T_UsersExtract[[#This Row],[SamAccountName]], "-1")</f>
        <v>-1</v>
      </c>
      <c r="D212" s="2">
        <f>T_UsersExtract[[#This Row],[Enabled]]</f>
        <v>0</v>
      </c>
      <c r="E212" s="20"/>
      <c r="F21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IF(ISNUMBER(SEARCH($C212,_xlfn.TEXTJOIN(";", TRUE, T_PointageRH[Username],T_PointageRH[Username hors règle]))), "existe", "n'existe pas")     )</f>
        <v>n'existe pas</v>
      </c>
      <c r="G212" s="2"/>
      <c r="H212" s="2"/>
      <c r="I212" s="2"/>
      <c r="J212" s="2"/>
      <c r="K212" s="2"/>
    </row>
    <row r="213" spans="1:11" x14ac:dyDescent="0.25">
      <c r="A213" s="4">
        <f>T_UsersExtract[[#This Row],[Name]]</f>
        <v>0</v>
      </c>
      <c r="B213" s="4">
        <f>T_UsersExtract[[#This Row],[UserPrincipalName]]</f>
        <v>0</v>
      </c>
      <c r="C213" s="4" t="str">
        <f>IF(T_UsersExtract[[#This Row],[SamAccountName]]&lt;&gt;"", T_UsersExtract[[#This Row],[SamAccountName]], "-1")</f>
        <v>-1</v>
      </c>
      <c r="D213" s="2">
        <f>T_UsersExtract[[#This Row],[Enabled]]</f>
        <v>0</v>
      </c>
      <c r="E213" s="20"/>
      <c r="F21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IF(ISNUMBER(SEARCH($C213,_xlfn.TEXTJOIN(";", TRUE, T_PointageRH[Username],T_PointageRH[Username hors règle]))), "existe", "n'existe pas")     )</f>
        <v>n'existe pas</v>
      </c>
      <c r="G213" s="2"/>
      <c r="H213" s="2"/>
      <c r="I213" s="2"/>
      <c r="J213" s="2"/>
      <c r="K213" s="2"/>
    </row>
    <row r="214" spans="1:11" x14ac:dyDescent="0.25">
      <c r="A214" s="4">
        <f>T_UsersExtract[[#This Row],[Name]]</f>
        <v>0</v>
      </c>
      <c r="B214" s="4">
        <f>T_UsersExtract[[#This Row],[UserPrincipalName]]</f>
        <v>0</v>
      </c>
      <c r="C214" s="4" t="str">
        <f>IF(T_UsersExtract[[#This Row],[SamAccountName]]&lt;&gt;"", T_UsersExtract[[#This Row],[SamAccountName]], "-1")</f>
        <v>-1</v>
      </c>
      <c r="D214" s="2">
        <f>T_UsersExtract[[#This Row],[Enabled]]</f>
        <v>0</v>
      </c>
      <c r="E214" s="20"/>
      <c r="F21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IF(ISNUMBER(SEARCH($C214,_xlfn.TEXTJOIN(";", TRUE, T_PointageRH[Username],T_PointageRH[Username hors règle]))), "existe", "n'existe pas")     )</f>
        <v>n'existe pas</v>
      </c>
      <c r="G214" s="2"/>
      <c r="H214" s="2"/>
      <c r="I214" s="2"/>
      <c r="J214" s="2"/>
      <c r="K214" s="2"/>
    </row>
    <row r="215" spans="1:11" x14ac:dyDescent="0.25">
      <c r="A215" s="4">
        <f>T_UsersExtract[[#This Row],[Name]]</f>
        <v>0</v>
      </c>
      <c r="B215" s="4">
        <f>T_UsersExtract[[#This Row],[UserPrincipalName]]</f>
        <v>0</v>
      </c>
      <c r="C215" s="4" t="str">
        <f>IF(T_UsersExtract[[#This Row],[SamAccountName]]&lt;&gt;"", T_UsersExtract[[#This Row],[SamAccountName]], "-1")</f>
        <v>-1</v>
      </c>
      <c r="D215" s="2">
        <f>T_UsersExtract[[#This Row],[Enabled]]</f>
        <v>0</v>
      </c>
      <c r="E215" s="20"/>
      <c r="F21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IF(ISNUMBER(SEARCH($C215,_xlfn.TEXTJOIN(";", TRUE, T_PointageRH[Username],T_PointageRH[Username hors règle]))), "existe", "n'existe pas")     )</f>
        <v>n'existe pas</v>
      </c>
      <c r="G215" s="2"/>
      <c r="H215" s="2"/>
      <c r="I215" s="2"/>
      <c r="J215" s="2"/>
      <c r="K215" s="2"/>
    </row>
    <row r="216" spans="1:11" x14ac:dyDescent="0.25">
      <c r="A216" s="4">
        <f>T_UsersExtract[[#This Row],[Name]]</f>
        <v>0</v>
      </c>
      <c r="B216" s="4">
        <f>T_UsersExtract[[#This Row],[UserPrincipalName]]</f>
        <v>0</v>
      </c>
      <c r="C216" s="4" t="str">
        <f>IF(T_UsersExtract[[#This Row],[SamAccountName]]&lt;&gt;"", T_UsersExtract[[#This Row],[SamAccountName]], "-1")</f>
        <v>-1</v>
      </c>
      <c r="D216" s="2">
        <f>T_UsersExtract[[#This Row],[Enabled]]</f>
        <v>0</v>
      </c>
      <c r="E216" s="20"/>
      <c r="F21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IF(ISNUMBER(SEARCH($C216,_xlfn.TEXTJOIN(";", TRUE, T_PointageRH[Username],T_PointageRH[Username hors règle]))), "existe", "n'existe pas")     )</f>
        <v>n'existe pas</v>
      </c>
      <c r="G216" s="2"/>
      <c r="H216" s="2"/>
      <c r="I216" s="2"/>
      <c r="J216" s="2"/>
      <c r="K216" s="2"/>
    </row>
    <row r="217" spans="1:11" x14ac:dyDescent="0.25">
      <c r="A217" s="4">
        <f>T_UsersExtract[[#This Row],[Name]]</f>
        <v>0</v>
      </c>
      <c r="B217" s="4">
        <f>T_UsersExtract[[#This Row],[UserPrincipalName]]</f>
        <v>0</v>
      </c>
      <c r="C217" s="4" t="str">
        <f>IF(T_UsersExtract[[#This Row],[SamAccountName]]&lt;&gt;"", T_UsersExtract[[#This Row],[SamAccountName]], "-1")</f>
        <v>-1</v>
      </c>
      <c r="D217" s="2">
        <f>T_UsersExtract[[#This Row],[Enabled]]</f>
        <v>0</v>
      </c>
      <c r="E217" s="20"/>
      <c r="F21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IF(ISNUMBER(SEARCH($C217,_xlfn.TEXTJOIN(";", TRUE, T_PointageRH[Username],T_PointageRH[Username hors règle]))), "existe", "n'existe pas")     )</f>
        <v>n'existe pas</v>
      </c>
      <c r="G217" s="2"/>
      <c r="H217" s="2"/>
      <c r="I217" s="2"/>
      <c r="J217" s="2"/>
      <c r="K217" s="2"/>
    </row>
    <row r="218" spans="1:11" x14ac:dyDescent="0.25">
      <c r="A218" s="4">
        <f>T_UsersExtract[[#This Row],[Name]]</f>
        <v>0</v>
      </c>
      <c r="B218" s="4">
        <f>T_UsersExtract[[#This Row],[UserPrincipalName]]</f>
        <v>0</v>
      </c>
      <c r="C218" s="4" t="str">
        <f>IF(T_UsersExtract[[#This Row],[SamAccountName]]&lt;&gt;"", T_UsersExtract[[#This Row],[SamAccountName]], "-1")</f>
        <v>-1</v>
      </c>
      <c r="D218" s="2">
        <f>T_UsersExtract[[#This Row],[Enabled]]</f>
        <v>0</v>
      </c>
      <c r="E218" s="20"/>
      <c r="F21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IF(ISNUMBER(SEARCH($C218,_xlfn.TEXTJOIN(";", TRUE, T_PointageRH[Username],T_PointageRH[Username hors règle]))), "existe", "n'existe pas")     )</f>
        <v>n'existe pas</v>
      </c>
      <c r="G218" s="2"/>
      <c r="H218" s="2"/>
      <c r="I218" s="2"/>
      <c r="J218" s="2"/>
      <c r="K218" s="2"/>
    </row>
    <row r="219" spans="1:11" x14ac:dyDescent="0.25">
      <c r="A219" s="4">
        <f>T_UsersExtract[[#This Row],[Name]]</f>
        <v>0</v>
      </c>
      <c r="B219" s="4">
        <f>T_UsersExtract[[#This Row],[UserPrincipalName]]</f>
        <v>0</v>
      </c>
      <c r="C219" s="4" t="str">
        <f>IF(T_UsersExtract[[#This Row],[SamAccountName]]&lt;&gt;"", T_UsersExtract[[#This Row],[SamAccountName]], "-1")</f>
        <v>-1</v>
      </c>
      <c r="D219" s="2">
        <f>T_UsersExtract[[#This Row],[Enabled]]</f>
        <v>0</v>
      </c>
      <c r="E219" s="20"/>
      <c r="F21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IF(ISNUMBER(SEARCH($C219,_xlfn.TEXTJOIN(";", TRUE, T_PointageRH[Username],T_PointageRH[Username hors règle]))), "existe", "n'existe pas")     )</f>
        <v>n'existe pas</v>
      </c>
      <c r="G219" s="2"/>
      <c r="H219" s="2"/>
      <c r="I219" s="2"/>
      <c r="J219" s="2"/>
      <c r="K219" s="2"/>
    </row>
    <row r="220" spans="1:11" x14ac:dyDescent="0.25">
      <c r="A220" s="4">
        <f>T_UsersExtract[[#This Row],[Name]]</f>
        <v>0</v>
      </c>
      <c r="B220" s="4">
        <f>T_UsersExtract[[#This Row],[UserPrincipalName]]</f>
        <v>0</v>
      </c>
      <c r="C220" s="4" t="str">
        <f>IF(T_UsersExtract[[#This Row],[SamAccountName]]&lt;&gt;"", T_UsersExtract[[#This Row],[SamAccountName]], "-1")</f>
        <v>-1</v>
      </c>
      <c r="D220" s="2">
        <f>T_UsersExtract[[#This Row],[Enabled]]</f>
        <v>0</v>
      </c>
      <c r="E220" s="20"/>
      <c r="F22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IF(ISNUMBER(SEARCH($C220,_xlfn.TEXTJOIN(";", TRUE, T_PointageRH[Username],T_PointageRH[Username hors règle]))), "existe", "n'existe pas")     )</f>
        <v>n'existe pas</v>
      </c>
      <c r="G220" s="2"/>
      <c r="H220" s="2"/>
      <c r="I220" s="2"/>
      <c r="J220" s="2"/>
      <c r="K220" s="2"/>
    </row>
    <row r="221" spans="1:11" x14ac:dyDescent="0.25">
      <c r="A221" s="4">
        <f>T_UsersExtract[[#This Row],[Name]]</f>
        <v>0</v>
      </c>
      <c r="B221" s="4">
        <f>T_UsersExtract[[#This Row],[UserPrincipalName]]</f>
        <v>0</v>
      </c>
      <c r="C221" s="4" t="str">
        <f>IF(T_UsersExtract[[#This Row],[SamAccountName]]&lt;&gt;"", T_UsersExtract[[#This Row],[SamAccountName]], "-1")</f>
        <v>-1</v>
      </c>
      <c r="D221" s="2">
        <f>T_UsersExtract[[#This Row],[Enabled]]</f>
        <v>0</v>
      </c>
      <c r="E221" s="20"/>
      <c r="F22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IF(ISNUMBER(SEARCH($C221,_xlfn.TEXTJOIN(";", TRUE, T_PointageRH[Username],T_PointageRH[Username hors règle]))), "existe", "n'existe pas")     )</f>
        <v>n'existe pas</v>
      </c>
      <c r="G221" s="2"/>
      <c r="H221" s="2"/>
      <c r="I221" s="2"/>
      <c r="J221" s="2"/>
      <c r="K221" s="2"/>
    </row>
    <row r="222" spans="1:11" x14ac:dyDescent="0.25">
      <c r="A222" s="4">
        <f>T_UsersExtract[[#This Row],[Name]]</f>
        <v>0</v>
      </c>
      <c r="B222" s="4">
        <f>T_UsersExtract[[#This Row],[UserPrincipalName]]</f>
        <v>0</v>
      </c>
      <c r="C222" s="4" t="str">
        <f>IF(T_UsersExtract[[#This Row],[SamAccountName]]&lt;&gt;"", T_UsersExtract[[#This Row],[SamAccountName]], "-1")</f>
        <v>-1</v>
      </c>
      <c r="D222" s="2">
        <f>T_UsersExtract[[#This Row],[Enabled]]</f>
        <v>0</v>
      </c>
      <c r="E222" s="20"/>
      <c r="F22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IF(ISNUMBER(SEARCH($C222,_xlfn.TEXTJOIN(";", TRUE, T_PointageRH[Username],T_PointageRH[Username hors règle]))), "existe", "n'existe pas")     )</f>
        <v>n'existe pas</v>
      </c>
      <c r="G222" s="2"/>
      <c r="H222" s="2"/>
      <c r="I222" s="2"/>
      <c r="J222" s="2"/>
      <c r="K222" s="2"/>
    </row>
    <row r="223" spans="1:11" x14ac:dyDescent="0.25">
      <c r="A223" s="4">
        <f>T_UsersExtract[[#This Row],[Name]]</f>
        <v>0</v>
      </c>
      <c r="B223" s="4">
        <f>T_UsersExtract[[#This Row],[UserPrincipalName]]</f>
        <v>0</v>
      </c>
      <c r="C223" s="4" t="str">
        <f>IF(T_UsersExtract[[#This Row],[SamAccountName]]&lt;&gt;"", T_UsersExtract[[#This Row],[SamAccountName]], "-1")</f>
        <v>-1</v>
      </c>
      <c r="D223" s="2">
        <f>T_UsersExtract[[#This Row],[Enabled]]</f>
        <v>0</v>
      </c>
      <c r="E223" s="20"/>
      <c r="F22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IF(ISNUMBER(SEARCH($C223,_xlfn.TEXTJOIN(";", TRUE, T_PointageRH[Username],T_PointageRH[Username hors règle]))), "existe", "n'existe pas")     )</f>
        <v>n'existe pas</v>
      </c>
      <c r="G223" s="2"/>
      <c r="H223" s="2"/>
      <c r="I223" s="2"/>
      <c r="J223" s="2"/>
      <c r="K223" s="2"/>
    </row>
    <row r="224" spans="1:11" x14ac:dyDescent="0.25">
      <c r="A224" s="4">
        <f>T_UsersExtract[[#This Row],[Name]]</f>
        <v>0</v>
      </c>
      <c r="B224" s="4">
        <f>T_UsersExtract[[#This Row],[UserPrincipalName]]</f>
        <v>0</v>
      </c>
      <c r="C224" s="4" t="str">
        <f>IF(T_UsersExtract[[#This Row],[SamAccountName]]&lt;&gt;"", T_UsersExtract[[#This Row],[SamAccountName]], "-1")</f>
        <v>-1</v>
      </c>
      <c r="D224" s="2">
        <f>T_UsersExtract[[#This Row],[Enabled]]</f>
        <v>0</v>
      </c>
      <c r="E224" s="20"/>
      <c r="F22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IF(ISNUMBER(SEARCH($C224,_xlfn.TEXTJOIN(";", TRUE, T_PointageRH[Username],T_PointageRH[Username hors règle]))), "existe", "n'existe pas")     )</f>
        <v>n'existe pas</v>
      </c>
      <c r="G224" s="2"/>
      <c r="H224" s="2"/>
      <c r="I224" s="2"/>
      <c r="J224" s="2"/>
      <c r="K224" s="2"/>
    </row>
    <row r="225" spans="1:11" x14ac:dyDescent="0.25">
      <c r="A225" s="4">
        <f>T_UsersExtract[[#This Row],[Name]]</f>
        <v>0</v>
      </c>
      <c r="B225" s="4">
        <f>T_UsersExtract[[#This Row],[UserPrincipalName]]</f>
        <v>0</v>
      </c>
      <c r="C225" s="4" t="str">
        <f>IF(T_UsersExtract[[#This Row],[SamAccountName]]&lt;&gt;"", T_UsersExtract[[#This Row],[SamAccountName]], "-1")</f>
        <v>-1</v>
      </c>
      <c r="D225" s="2">
        <f>T_UsersExtract[[#This Row],[Enabled]]</f>
        <v>0</v>
      </c>
      <c r="E225" s="20"/>
      <c r="F22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IF(ISNUMBER(SEARCH($C225,_xlfn.TEXTJOIN(";", TRUE, T_PointageRH[Username],T_PointageRH[Username hors règle]))), "existe", "n'existe pas")     )</f>
        <v>n'existe pas</v>
      </c>
      <c r="G225" s="2"/>
      <c r="H225" s="2"/>
      <c r="I225" s="2"/>
      <c r="J225" s="2"/>
      <c r="K225" s="2"/>
    </row>
    <row r="226" spans="1:11" x14ac:dyDescent="0.25">
      <c r="A226" s="4">
        <f>T_UsersExtract[[#This Row],[Name]]</f>
        <v>0</v>
      </c>
      <c r="B226" s="4">
        <f>T_UsersExtract[[#This Row],[UserPrincipalName]]</f>
        <v>0</v>
      </c>
      <c r="C226" s="4" t="str">
        <f>IF(T_UsersExtract[[#This Row],[SamAccountName]]&lt;&gt;"", T_UsersExtract[[#This Row],[SamAccountName]], "-1")</f>
        <v>-1</v>
      </c>
      <c r="D226" s="2">
        <f>T_UsersExtract[[#This Row],[Enabled]]</f>
        <v>0</v>
      </c>
      <c r="E226" s="20"/>
      <c r="F22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IF(ISNUMBER(SEARCH($C226,_xlfn.TEXTJOIN(";", TRUE, T_PointageRH[Username],T_PointageRH[Username hors règle]))), "existe", "n'existe pas")     )</f>
        <v>n'existe pas</v>
      </c>
      <c r="G226" s="2"/>
      <c r="H226" s="2"/>
      <c r="I226" s="2"/>
      <c r="J226" s="2"/>
      <c r="K226" s="2"/>
    </row>
    <row r="227" spans="1:11" x14ac:dyDescent="0.25">
      <c r="A227" s="4">
        <f>T_UsersExtract[[#This Row],[Name]]</f>
        <v>0</v>
      </c>
      <c r="B227" s="4">
        <f>T_UsersExtract[[#This Row],[UserPrincipalName]]</f>
        <v>0</v>
      </c>
      <c r="C227" s="4" t="str">
        <f>IF(T_UsersExtract[[#This Row],[SamAccountName]]&lt;&gt;"", T_UsersExtract[[#This Row],[SamAccountName]], "-1")</f>
        <v>-1</v>
      </c>
      <c r="D227" s="2">
        <f>T_UsersExtract[[#This Row],[Enabled]]</f>
        <v>0</v>
      </c>
      <c r="E227" s="20"/>
      <c r="F22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IF(ISNUMBER(SEARCH($C227,_xlfn.TEXTJOIN(";", TRUE, T_PointageRH[Username],T_PointageRH[Username hors règle]))), "existe", "n'existe pas")     )</f>
        <v>n'existe pas</v>
      </c>
      <c r="G227" s="2"/>
      <c r="H227" s="2"/>
      <c r="I227" s="2"/>
      <c r="J227" s="2"/>
      <c r="K227" s="2"/>
    </row>
    <row r="228" spans="1:11" x14ac:dyDescent="0.25">
      <c r="A228" s="4">
        <f>T_UsersExtract[[#This Row],[Name]]</f>
        <v>0</v>
      </c>
      <c r="B228" s="4">
        <f>T_UsersExtract[[#This Row],[UserPrincipalName]]</f>
        <v>0</v>
      </c>
      <c r="C228" s="4" t="str">
        <f>IF(T_UsersExtract[[#This Row],[SamAccountName]]&lt;&gt;"", T_UsersExtract[[#This Row],[SamAccountName]], "-1")</f>
        <v>-1</v>
      </c>
      <c r="D228" s="2">
        <f>T_UsersExtract[[#This Row],[Enabled]]</f>
        <v>0</v>
      </c>
      <c r="E228" s="20"/>
      <c r="F22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IF(ISNUMBER(SEARCH($C228,_xlfn.TEXTJOIN(";", TRUE, T_PointageRH[Username],T_PointageRH[Username hors règle]))), "existe", "n'existe pas")     )</f>
        <v>n'existe pas</v>
      </c>
      <c r="G228" s="2"/>
      <c r="H228" s="2"/>
      <c r="I228" s="2"/>
      <c r="J228" s="2"/>
      <c r="K228" s="2"/>
    </row>
    <row r="229" spans="1:11" x14ac:dyDescent="0.25">
      <c r="A229" s="4">
        <f>T_UsersExtract[[#This Row],[Name]]</f>
        <v>0</v>
      </c>
      <c r="B229" s="4">
        <f>T_UsersExtract[[#This Row],[UserPrincipalName]]</f>
        <v>0</v>
      </c>
      <c r="C229" s="4" t="str">
        <f>IF(T_UsersExtract[[#This Row],[SamAccountName]]&lt;&gt;"", T_UsersExtract[[#This Row],[SamAccountName]], "-1")</f>
        <v>-1</v>
      </c>
      <c r="D229" s="2">
        <f>T_UsersExtract[[#This Row],[Enabled]]</f>
        <v>0</v>
      </c>
      <c r="E229" s="20"/>
      <c r="F22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IF(ISNUMBER(SEARCH($C229,_xlfn.TEXTJOIN(";", TRUE, T_PointageRH[Username],T_PointageRH[Username hors règle]))), "existe", "n'existe pas")     )</f>
        <v>n'existe pas</v>
      </c>
      <c r="G229" s="2"/>
      <c r="H229" s="2"/>
      <c r="I229" s="2"/>
      <c r="J229" s="2"/>
      <c r="K229" s="2"/>
    </row>
    <row r="230" spans="1:11" x14ac:dyDescent="0.25">
      <c r="A230" s="4">
        <f>T_UsersExtract[[#This Row],[Name]]</f>
        <v>0</v>
      </c>
      <c r="B230" s="4">
        <f>T_UsersExtract[[#This Row],[UserPrincipalName]]</f>
        <v>0</v>
      </c>
      <c r="C230" s="4" t="str">
        <f>IF(T_UsersExtract[[#This Row],[SamAccountName]]&lt;&gt;"", T_UsersExtract[[#This Row],[SamAccountName]], "-1")</f>
        <v>-1</v>
      </c>
      <c r="D230" s="2">
        <f>T_UsersExtract[[#This Row],[Enabled]]</f>
        <v>0</v>
      </c>
      <c r="E230" s="20"/>
      <c r="F23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IF(ISNUMBER(SEARCH($C230,_xlfn.TEXTJOIN(";", TRUE, T_PointageRH[Username],T_PointageRH[Username hors règle]))), "existe", "n'existe pas")     )</f>
        <v>n'existe pas</v>
      </c>
      <c r="G230" s="2"/>
      <c r="H230" s="2"/>
      <c r="I230" s="2"/>
      <c r="J230" s="2"/>
      <c r="K230" s="2"/>
    </row>
    <row r="231" spans="1:11" x14ac:dyDescent="0.25">
      <c r="A231" s="4">
        <f>T_UsersExtract[[#This Row],[Name]]</f>
        <v>0</v>
      </c>
      <c r="B231" s="4">
        <f>T_UsersExtract[[#This Row],[UserPrincipalName]]</f>
        <v>0</v>
      </c>
      <c r="C231" s="4" t="str">
        <f>IF(T_UsersExtract[[#This Row],[SamAccountName]]&lt;&gt;"", T_UsersExtract[[#This Row],[SamAccountName]], "-1")</f>
        <v>-1</v>
      </c>
      <c r="D231" s="2">
        <f>T_UsersExtract[[#This Row],[Enabled]]</f>
        <v>0</v>
      </c>
      <c r="E231" s="20"/>
      <c r="F23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IF(ISNUMBER(SEARCH($C231,_xlfn.TEXTJOIN(";", TRUE, T_PointageRH[Username],T_PointageRH[Username hors règle]))), "existe", "n'existe pas")     )</f>
        <v>n'existe pas</v>
      </c>
      <c r="G231" s="2"/>
      <c r="H231" s="2"/>
      <c r="I231" s="2"/>
      <c r="J231" s="2"/>
      <c r="K231" s="2"/>
    </row>
    <row r="232" spans="1:11" x14ac:dyDescent="0.25">
      <c r="A232" s="4">
        <f>T_UsersExtract[[#This Row],[Name]]</f>
        <v>0</v>
      </c>
      <c r="B232" s="4">
        <f>T_UsersExtract[[#This Row],[UserPrincipalName]]</f>
        <v>0</v>
      </c>
      <c r="C232" s="4" t="str">
        <f>IF(T_UsersExtract[[#This Row],[SamAccountName]]&lt;&gt;"", T_UsersExtract[[#This Row],[SamAccountName]], "-1")</f>
        <v>-1</v>
      </c>
      <c r="D232" s="2">
        <f>T_UsersExtract[[#This Row],[Enabled]]</f>
        <v>0</v>
      </c>
      <c r="E232" s="20"/>
      <c r="F23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IF(ISNUMBER(SEARCH($C232,_xlfn.TEXTJOIN(";", TRUE, T_PointageRH[Username],T_PointageRH[Username hors règle]))), "existe", "n'existe pas")     )</f>
        <v>n'existe pas</v>
      </c>
      <c r="G232" s="2"/>
      <c r="H232" s="2"/>
      <c r="I232" s="2"/>
      <c r="J232" s="2"/>
      <c r="K232" s="2"/>
    </row>
    <row r="233" spans="1:11" x14ac:dyDescent="0.25">
      <c r="A233" s="4">
        <f>T_UsersExtract[[#This Row],[Name]]</f>
        <v>0</v>
      </c>
      <c r="B233" s="4">
        <f>T_UsersExtract[[#This Row],[UserPrincipalName]]</f>
        <v>0</v>
      </c>
      <c r="C233" s="4" t="str">
        <f>IF(T_UsersExtract[[#This Row],[SamAccountName]]&lt;&gt;"", T_UsersExtract[[#This Row],[SamAccountName]], "-1")</f>
        <v>-1</v>
      </c>
      <c r="D233" s="2">
        <f>T_UsersExtract[[#This Row],[Enabled]]</f>
        <v>0</v>
      </c>
      <c r="E233" s="20"/>
      <c r="F23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IF(ISNUMBER(SEARCH($C233,_xlfn.TEXTJOIN(";", TRUE, T_PointageRH[Username],T_PointageRH[Username hors règle]))), "existe", "n'existe pas")     )</f>
        <v>n'existe pas</v>
      </c>
      <c r="G233" s="2"/>
      <c r="H233" s="2"/>
      <c r="I233" s="2"/>
      <c r="J233" s="2"/>
      <c r="K233" s="2"/>
    </row>
    <row r="234" spans="1:11" x14ac:dyDescent="0.25">
      <c r="A234" s="4">
        <f>T_UsersExtract[[#This Row],[Name]]</f>
        <v>0</v>
      </c>
      <c r="B234" s="4">
        <f>T_UsersExtract[[#This Row],[UserPrincipalName]]</f>
        <v>0</v>
      </c>
      <c r="C234" s="4" t="str">
        <f>IF(T_UsersExtract[[#This Row],[SamAccountName]]&lt;&gt;"", T_UsersExtract[[#This Row],[SamAccountName]], "-1")</f>
        <v>-1</v>
      </c>
      <c r="D234" s="2">
        <f>T_UsersExtract[[#This Row],[Enabled]]</f>
        <v>0</v>
      </c>
      <c r="E234" s="20"/>
      <c r="F23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IF(ISNUMBER(SEARCH($C234,_xlfn.TEXTJOIN(";", TRUE, T_PointageRH[Username],T_PointageRH[Username hors règle]))), "existe", "n'existe pas")     )</f>
        <v>n'existe pas</v>
      </c>
      <c r="G234" s="2"/>
      <c r="H234" s="2"/>
      <c r="I234" s="2"/>
      <c r="J234" s="2"/>
      <c r="K234" s="2"/>
    </row>
    <row r="235" spans="1:11" x14ac:dyDescent="0.25">
      <c r="A235" s="4">
        <f>T_UsersExtract[[#This Row],[Name]]</f>
        <v>0</v>
      </c>
      <c r="B235" s="4">
        <f>T_UsersExtract[[#This Row],[UserPrincipalName]]</f>
        <v>0</v>
      </c>
      <c r="C235" s="4" t="str">
        <f>IF(T_UsersExtract[[#This Row],[SamAccountName]]&lt;&gt;"", T_UsersExtract[[#This Row],[SamAccountName]], "-1")</f>
        <v>-1</v>
      </c>
      <c r="D235" s="2">
        <f>T_UsersExtract[[#This Row],[Enabled]]</f>
        <v>0</v>
      </c>
      <c r="E235" s="20"/>
      <c r="F23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IF(ISNUMBER(SEARCH($C235,_xlfn.TEXTJOIN(";", TRUE, T_PointageRH[Username],T_PointageRH[Username hors règle]))), "existe", "n'existe pas")     )</f>
        <v>n'existe pas</v>
      </c>
      <c r="G235" s="2"/>
      <c r="H235" s="2"/>
      <c r="I235" s="2"/>
      <c r="J235" s="2"/>
      <c r="K235" s="2"/>
    </row>
    <row r="236" spans="1:11" x14ac:dyDescent="0.25">
      <c r="A236" s="4">
        <f>T_UsersExtract[[#This Row],[Name]]</f>
        <v>0</v>
      </c>
      <c r="B236" s="4">
        <f>T_UsersExtract[[#This Row],[UserPrincipalName]]</f>
        <v>0</v>
      </c>
      <c r="C236" s="4" t="str">
        <f>IF(T_UsersExtract[[#This Row],[SamAccountName]]&lt;&gt;"", T_UsersExtract[[#This Row],[SamAccountName]], "-1")</f>
        <v>-1</v>
      </c>
      <c r="D236" s="2">
        <f>T_UsersExtract[[#This Row],[Enabled]]</f>
        <v>0</v>
      </c>
      <c r="E236" s="20"/>
      <c r="F23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IF(ISNUMBER(SEARCH($C236,_xlfn.TEXTJOIN(";", TRUE, T_PointageRH[Username],T_PointageRH[Username hors règle]))), "existe", "n'existe pas")     )</f>
        <v>n'existe pas</v>
      </c>
      <c r="G236" s="2"/>
      <c r="H236" s="2"/>
      <c r="I236" s="2"/>
      <c r="J236" s="2"/>
      <c r="K236" s="2"/>
    </row>
    <row r="237" spans="1:11" x14ac:dyDescent="0.25">
      <c r="A237" s="4">
        <f>T_UsersExtract[[#This Row],[Name]]</f>
        <v>0</v>
      </c>
      <c r="B237" s="4">
        <f>T_UsersExtract[[#This Row],[UserPrincipalName]]</f>
        <v>0</v>
      </c>
      <c r="C237" s="4" t="str">
        <f>IF(T_UsersExtract[[#This Row],[SamAccountName]]&lt;&gt;"", T_UsersExtract[[#This Row],[SamAccountName]], "-1")</f>
        <v>-1</v>
      </c>
      <c r="D237" s="2">
        <f>T_UsersExtract[[#This Row],[Enabled]]</f>
        <v>0</v>
      </c>
      <c r="E237" s="20"/>
      <c r="F23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IF(ISNUMBER(SEARCH($C237,_xlfn.TEXTJOIN(";", TRUE, T_PointageRH[Username],T_PointageRH[Username hors règle]))), "existe", "n'existe pas")     )</f>
        <v>n'existe pas</v>
      </c>
      <c r="G237" s="2"/>
      <c r="H237" s="2"/>
      <c r="I237" s="2"/>
      <c r="J237" s="2"/>
      <c r="K237" s="2"/>
    </row>
    <row r="238" spans="1:11" x14ac:dyDescent="0.25">
      <c r="A238" s="4">
        <f>T_UsersExtract[[#This Row],[Name]]</f>
        <v>0</v>
      </c>
      <c r="B238" s="4">
        <f>T_UsersExtract[[#This Row],[UserPrincipalName]]</f>
        <v>0</v>
      </c>
      <c r="C238" s="4" t="str">
        <f>IF(T_UsersExtract[[#This Row],[SamAccountName]]&lt;&gt;"", T_UsersExtract[[#This Row],[SamAccountName]], "-1")</f>
        <v>-1</v>
      </c>
      <c r="D238" s="2">
        <f>T_UsersExtract[[#This Row],[Enabled]]</f>
        <v>0</v>
      </c>
      <c r="E238" s="20"/>
      <c r="F23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IF(ISNUMBER(SEARCH($C238,_xlfn.TEXTJOIN(";", TRUE, T_PointageRH[Username],T_PointageRH[Username hors règle]))), "existe", "n'existe pas")     )</f>
        <v>n'existe pas</v>
      </c>
      <c r="G238" s="2"/>
      <c r="H238" s="2"/>
      <c r="I238" s="2"/>
      <c r="J238" s="2"/>
      <c r="K238" s="2"/>
    </row>
    <row r="239" spans="1:11" x14ac:dyDescent="0.25">
      <c r="A239" s="4">
        <f>T_UsersExtract[[#This Row],[Name]]</f>
        <v>0</v>
      </c>
      <c r="B239" s="4">
        <f>T_UsersExtract[[#This Row],[UserPrincipalName]]</f>
        <v>0</v>
      </c>
      <c r="C239" s="4" t="str">
        <f>IF(T_UsersExtract[[#This Row],[SamAccountName]]&lt;&gt;"", T_UsersExtract[[#This Row],[SamAccountName]], "-1")</f>
        <v>-1</v>
      </c>
      <c r="D239" s="2">
        <f>T_UsersExtract[[#This Row],[Enabled]]</f>
        <v>0</v>
      </c>
      <c r="E239" s="20"/>
      <c r="F23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IF(ISNUMBER(SEARCH($C239,_xlfn.TEXTJOIN(";", TRUE, T_PointageRH[Username],T_PointageRH[Username hors règle]))), "existe", "n'existe pas")     )</f>
        <v>n'existe pas</v>
      </c>
      <c r="G239" s="2"/>
      <c r="H239" s="2"/>
      <c r="I239" s="2"/>
      <c r="J239" s="2"/>
      <c r="K239" s="2"/>
    </row>
    <row r="240" spans="1:11" x14ac:dyDescent="0.25">
      <c r="A240" s="4">
        <f>T_UsersExtract[[#This Row],[Name]]</f>
        <v>0</v>
      </c>
      <c r="B240" s="4">
        <f>T_UsersExtract[[#This Row],[UserPrincipalName]]</f>
        <v>0</v>
      </c>
      <c r="C240" s="4" t="str">
        <f>IF(T_UsersExtract[[#This Row],[SamAccountName]]&lt;&gt;"", T_UsersExtract[[#This Row],[SamAccountName]], "-1")</f>
        <v>-1</v>
      </c>
      <c r="D240" s="2">
        <f>T_UsersExtract[[#This Row],[Enabled]]</f>
        <v>0</v>
      </c>
      <c r="E240" s="20"/>
      <c r="F24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IF(ISNUMBER(SEARCH($C240,_xlfn.TEXTJOIN(";", TRUE, T_PointageRH[Username],T_PointageRH[Username hors règle]))), "existe", "n'existe pas")     )</f>
        <v>n'existe pas</v>
      </c>
      <c r="G240" s="2"/>
      <c r="H240" s="2"/>
      <c r="I240" s="2"/>
      <c r="J240" s="2"/>
      <c r="K240" s="2"/>
    </row>
    <row r="241" spans="1:11" x14ac:dyDescent="0.25">
      <c r="A241" s="4">
        <f>T_UsersExtract[[#This Row],[Name]]</f>
        <v>0</v>
      </c>
      <c r="B241" s="4">
        <f>T_UsersExtract[[#This Row],[UserPrincipalName]]</f>
        <v>0</v>
      </c>
      <c r="C241" s="4" t="str">
        <f>IF(T_UsersExtract[[#This Row],[SamAccountName]]&lt;&gt;"", T_UsersExtract[[#This Row],[SamAccountName]], "-1")</f>
        <v>-1</v>
      </c>
      <c r="D241" s="2">
        <f>T_UsersExtract[[#This Row],[Enabled]]</f>
        <v>0</v>
      </c>
      <c r="E241" s="20"/>
      <c r="F24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IF(ISNUMBER(SEARCH($C241,_xlfn.TEXTJOIN(";", TRUE, T_PointageRH[Username],T_PointageRH[Username hors règle]))), "existe", "n'existe pas")     )</f>
        <v>n'existe pas</v>
      </c>
      <c r="G241" s="2"/>
      <c r="H241" s="2"/>
      <c r="I241" s="2"/>
      <c r="J241" s="2"/>
      <c r="K241" s="2"/>
    </row>
    <row r="242" spans="1:11" x14ac:dyDescent="0.25">
      <c r="A242" s="4">
        <f>T_UsersExtract[[#This Row],[Name]]</f>
        <v>0</v>
      </c>
      <c r="B242" s="4">
        <f>T_UsersExtract[[#This Row],[UserPrincipalName]]</f>
        <v>0</v>
      </c>
      <c r="C242" s="4" t="str">
        <f>IF(T_UsersExtract[[#This Row],[SamAccountName]]&lt;&gt;"", T_UsersExtract[[#This Row],[SamAccountName]], "-1")</f>
        <v>-1</v>
      </c>
      <c r="D242" s="2">
        <f>T_UsersExtract[[#This Row],[Enabled]]</f>
        <v>0</v>
      </c>
      <c r="E242" s="20"/>
      <c r="F24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IF(ISNUMBER(SEARCH($C242,_xlfn.TEXTJOIN(";", TRUE, T_PointageRH[Username],T_PointageRH[Username hors règle]))), "existe", "n'existe pas")     )</f>
        <v>n'existe pas</v>
      </c>
      <c r="G242" s="2"/>
      <c r="H242" s="2"/>
      <c r="I242" s="2"/>
      <c r="J242" s="2"/>
      <c r="K242" s="2"/>
    </row>
    <row r="243" spans="1:11" x14ac:dyDescent="0.25">
      <c r="A243" s="4">
        <f>T_UsersExtract[[#This Row],[Name]]</f>
        <v>0</v>
      </c>
      <c r="B243" s="4">
        <f>T_UsersExtract[[#This Row],[UserPrincipalName]]</f>
        <v>0</v>
      </c>
      <c r="C243" s="4" t="str">
        <f>IF(T_UsersExtract[[#This Row],[SamAccountName]]&lt;&gt;"", T_UsersExtract[[#This Row],[SamAccountName]], "-1")</f>
        <v>-1</v>
      </c>
      <c r="D243" s="2">
        <f>T_UsersExtract[[#This Row],[Enabled]]</f>
        <v>0</v>
      </c>
      <c r="E243" s="20"/>
      <c r="F24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IF(ISNUMBER(SEARCH($C243,_xlfn.TEXTJOIN(";", TRUE, T_PointageRH[Username],T_PointageRH[Username hors règle]))), "existe", "n'existe pas")     )</f>
        <v>n'existe pas</v>
      </c>
      <c r="G243" s="2"/>
      <c r="H243" s="2"/>
      <c r="I243" s="2"/>
      <c r="J243" s="2"/>
      <c r="K243" s="2"/>
    </row>
    <row r="244" spans="1:11" x14ac:dyDescent="0.25">
      <c r="A244" s="4">
        <f>T_UsersExtract[[#This Row],[Name]]</f>
        <v>0</v>
      </c>
      <c r="B244" s="4">
        <f>T_UsersExtract[[#This Row],[UserPrincipalName]]</f>
        <v>0</v>
      </c>
      <c r="C244" s="4" t="str">
        <f>IF(T_UsersExtract[[#This Row],[SamAccountName]]&lt;&gt;"", T_UsersExtract[[#This Row],[SamAccountName]], "-1")</f>
        <v>-1</v>
      </c>
      <c r="D244" s="2">
        <f>T_UsersExtract[[#This Row],[Enabled]]</f>
        <v>0</v>
      </c>
      <c r="E244" s="20"/>
      <c r="F24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IF(ISNUMBER(SEARCH($C244,_xlfn.TEXTJOIN(";", TRUE, T_PointageRH[Username],T_PointageRH[Username hors règle]))), "existe", "n'existe pas")     )</f>
        <v>n'existe pas</v>
      </c>
      <c r="G244" s="2"/>
      <c r="H244" s="2"/>
      <c r="I244" s="2"/>
      <c r="J244" s="2"/>
      <c r="K244" s="2"/>
    </row>
    <row r="245" spans="1:11" x14ac:dyDescent="0.25">
      <c r="A245" s="4">
        <f>T_UsersExtract[[#This Row],[Name]]</f>
        <v>0</v>
      </c>
      <c r="B245" s="4">
        <f>T_UsersExtract[[#This Row],[UserPrincipalName]]</f>
        <v>0</v>
      </c>
      <c r="C245" s="4" t="str">
        <f>IF(T_UsersExtract[[#This Row],[SamAccountName]]&lt;&gt;"", T_UsersExtract[[#This Row],[SamAccountName]], "-1")</f>
        <v>-1</v>
      </c>
      <c r="D245" s="2">
        <f>T_UsersExtract[[#This Row],[Enabled]]</f>
        <v>0</v>
      </c>
      <c r="E245" s="20"/>
      <c r="F24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IF(ISNUMBER(SEARCH($C245,_xlfn.TEXTJOIN(";", TRUE, T_PointageRH[Username],T_PointageRH[Username hors règle]))), "existe", "n'existe pas")     )</f>
        <v>n'existe pas</v>
      </c>
      <c r="G245" s="2"/>
      <c r="H245" s="2"/>
      <c r="I245" s="2"/>
      <c r="J245" s="2"/>
      <c r="K245" s="2"/>
    </row>
    <row r="246" spans="1:11" x14ac:dyDescent="0.25">
      <c r="A246" s="4">
        <f>T_UsersExtract[[#This Row],[Name]]</f>
        <v>0</v>
      </c>
      <c r="B246" s="4">
        <f>T_UsersExtract[[#This Row],[UserPrincipalName]]</f>
        <v>0</v>
      </c>
      <c r="C246" s="4" t="str">
        <f>IF(T_UsersExtract[[#This Row],[SamAccountName]]&lt;&gt;"", T_UsersExtract[[#This Row],[SamAccountName]], "-1")</f>
        <v>-1</v>
      </c>
      <c r="D246" s="2">
        <f>T_UsersExtract[[#This Row],[Enabled]]</f>
        <v>0</v>
      </c>
      <c r="E246" s="20"/>
      <c r="F246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IF(ISNUMBER(SEARCH($C246,_xlfn.TEXTJOIN(";", TRUE, T_PointageRH[Username],T_PointageRH[Username hors règle]))), "existe", "n'existe pas")     )</f>
        <v>n'existe pas</v>
      </c>
      <c r="G246" s="2"/>
      <c r="H246" s="2"/>
      <c r="I246" s="2"/>
      <c r="J246" s="2"/>
      <c r="K246" s="2"/>
    </row>
    <row r="247" spans="1:11" x14ac:dyDescent="0.25">
      <c r="A247" s="4">
        <f>T_UsersExtract[[#This Row],[Name]]</f>
        <v>0</v>
      </c>
      <c r="B247" s="4">
        <f>T_UsersExtract[[#This Row],[UserPrincipalName]]</f>
        <v>0</v>
      </c>
      <c r="C247" s="4" t="str">
        <f>IF(T_UsersExtract[[#This Row],[SamAccountName]]&lt;&gt;"", T_UsersExtract[[#This Row],[SamAccountName]], "-1")</f>
        <v>-1</v>
      </c>
      <c r="D247" s="2">
        <f>T_UsersExtract[[#This Row],[Enabled]]</f>
        <v>0</v>
      </c>
      <c r="E247" s="20"/>
      <c r="F247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IF(ISNUMBER(SEARCH($C247,_xlfn.TEXTJOIN(";", TRUE, T_PointageRH[Username],T_PointageRH[Username hors règle]))), "existe", "n'existe pas")     )</f>
        <v>n'existe pas</v>
      </c>
      <c r="G247" s="2"/>
      <c r="H247" s="2"/>
      <c r="I247" s="2"/>
      <c r="J247" s="2"/>
      <c r="K247" s="2"/>
    </row>
    <row r="248" spans="1:11" x14ac:dyDescent="0.25">
      <c r="A248" s="4">
        <f>T_UsersExtract[[#This Row],[Name]]</f>
        <v>0</v>
      </c>
      <c r="B248" s="4">
        <f>T_UsersExtract[[#This Row],[UserPrincipalName]]</f>
        <v>0</v>
      </c>
      <c r="C248" s="4" t="str">
        <f>IF(T_UsersExtract[[#This Row],[SamAccountName]]&lt;&gt;"", T_UsersExtract[[#This Row],[SamAccountName]], "-1")</f>
        <v>-1</v>
      </c>
      <c r="D248" s="2">
        <f>T_UsersExtract[[#This Row],[Enabled]]</f>
        <v>0</v>
      </c>
      <c r="E248" s="20"/>
      <c r="F248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IF(ISNUMBER(SEARCH($C248,_xlfn.TEXTJOIN(";", TRUE, T_PointageRH[Username],T_PointageRH[Username hors règle]))), "existe", "n'existe pas")     )</f>
        <v>n'existe pas</v>
      </c>
      <c r="G248" s="2"/>
      <c r="H248" s="2"/>
      <c r="I248" s="2"/>
      <c r="J248" s="2"/>
      <c r="K248" s="2"/>
    </row>
    <row r="249" spans="1:11" x14ac:dyDescent="0.25">
      <c r="A249" s="4">
        <f>T_UsersExtract[[#This Row],[Name]]</f>
        <v>0</v>
      </c>
      <c r="B249" s="4">
        <f>T_UsersExtract[[#This Row],[UserPrincipalName]]</f>
        <v>0</v>
      </c>
      <c r="C249" s="4" t="str">
        <f>IF(T_UsersExtract[[#This Row],[SamAccountName]]&lt;&gt;"", T_UsersExtract[[#This Row],[SamAccountName]], "-1")</f>
        <v>-1</v>
      </c>
      <c r="D249" s="2">
        <f>T_UsersExtract[[#This Row],[Enabled]]</f>
        <v>0</v>
      </c>
      <c r="E249" s="20"/>
      <c r="F249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IF(ISNUMBER(SEARCH($C249,_xlfn.TEXTJOIN(";", TRUE, T_PointageRH[Username],T_PointageRH[Username hors règle]))), "existe", "n'existe pas")     )</f>
        <v>n'existe pas</v>
      </c>
      <c r="G249" s="2"/>
      <c r="H249" s="2"/>
      <c r="I249" s="2"/>
      <c r="J249" s="2"/>
      <c r="K249" s="2"/>
    </row>
    <row r="250" spans="1:11" x14ac:dyDescent="0.25">
      <c r="A250" s="4">
        <f>T_UsersExtract[[#This Row],[Name]]</f>
        <v>0</v>
      </c>
      <c r="B250" s="4">
        <f>T_UsersExtract[[#This Row],[UserPrincipalName]]</f>
        <v>0</v>
      </c>
      <c r="C250" s="4" t="str">
        <f>IF(T_UsersExtract[[#This Row],[SamAccountName]]&lt;&gt;"", T_UsersExtract[[#This Row],[SamAccountName]], "-1")</f>
        <v>-1</v>
      </c>
      <c r="D250" s="2">
        <f>T_UsersExtract[[#This Row],[Enabled]]</f>
        <v>0</v>
      </c>
      <c r="E250" s="20"/>
      <c r="F250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IF(ISNUMBER(SEARCH($C250,_xlfn.TEXTJOIN(";", TRUE, T_PointageRH[Username],T_PointageRH[Username hors règle]))), "existe", "n'existe pas")     )</f>
        <v>n'existe pas</v>
      </c>
      <c r="G250" s="2"/>
      <c r="H250" s="2"/>
      <c r="I250" s="2"/>
      <c r="J250" s="2"/>
      <c r="K250" s="2"/>
    </row>
    <row r="251" spans="1:11" x14ac:dyDescent="0.25">
      <c r="A251" s="4">
        <f>T_UsersExtract[[#This Row],[Name]]</f>
        <v>0</v>
      </c>
      <c r="B251" s="4">
        <f>T_UsersExtract[[#This Row],[UserPrincipalName]]</f>
        <v>0</v>
      </c>
      <c r="C251" s="4" t="str">
        <f>IF(T_UsersExtract[[#This Row],[SamAccountName]]&lt;&gt;"", T_UsersExtract[[#This Row],[SamAccountName]], "-1")</f>
        <v>-1</v>
      </c>
      <c r="D251" s="2">
        <f>T_UsersExtract[[#This Row],[Enabled]]</f>
        <v>0</v>
      </c>
      <c r="E251" s="20"/>
      <c r="F251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IF(ISNUMBER(SEARCH($C251,_xlfn.TEXTJOIN(";", TRUE, T_PointageRH[Username],T_PointageRH[Username hors règle]))), "existe", "n'existe pas")     )</f>
        <v>n'existe pas</v>
      </c>
      <c r="G251" s="2"/>
      <c r="H251" s="2"/>
      <c r="I251" s="2"/>
      <c r="J251" s="2"/>
      <c r="K251" s="2"/>
    </row>
    <row r="252" spans="1:11" x14ac:dyDescent="0.25">
      <c r="A252" s="4">
        <f>T_UsersExtract[[#This Row],[Name]]</f>
        <v>0</v>
      </c>
      <c r="B252" s="4">
        <f>T_UsersExtract[[#This Row],[UserPrincipalName]]</f>
        <v>0</v>
      </c>
      <c r="C252" s="4" t="str">
        <f>IF(T_UsersExtract[[#This Row],[SamAccountName]]&lt;&gt;"", T_UsersExtract[[#This Row],[SamAccountName]], "-1")</f>
        <v>-1</v>
      </c>
      <c r="D252" s="2">
        <f>T_UsersExtract[[#This Row],[Enabled]]</f>
        <v>0</v>
      </c>
      <c r="E252" s="20"/>
      <c r="F252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IF(ISNUMBER(SEARCH($C252,_xlfn.TEXTJOIN(";", TRUE, T_PointageRH[Username],T_PointageRH[Username hors règle]))), "existe", "n'existe pas")     )</f>
        <v>n'existe pas</v>
      </c>
      <c r="G252" s="2"/>
      <c r="H252" s="2"/>
      <c r="I252" s="2"/>
      <c r="J252" s="2"/>
      <c r="K252" s="2"/>
    </row>
    <row r="253" spans="1:11" x14ac:dyDescent="0.25">
      <c r="A253" s="4">
        <f>T_UsersExtract[[#This Row],[Name]]</f>
        <v>0</v>
      </c>
      <c r="B253" s="4">
        <f>T_UsersExtract[[#This Row],[UserPrincipalName]]</f>
        <v>0</v>
      </c>
      <c r="C253" s="4" t="str">
        <f>IF(T_UsersExtract[[#This Row],[SamAccountName]]&lt;&gt;"", T_UsersExtract[[#This Row],[SamAccountName]], "-1")</f>
        <v>-1</v>
      </c>
      <c r="D253" s="2">
        <f>T_UsersExtract[[#This Row],[Enabled]]</f>
        <v>0</v>
      </c>
      <c r="E253" s="20"/>
      <c r="F253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IF(ISNUMBER(SEARCH($C253,_xlfn.TEXTJOIN(";", TRUE, T_PointageRH[Username]))), "existe", "n'existe pas")     )</f>
        <v>n'existe pas</v>
      </c>
      <c r="G253" s="2"/>
      <c r="H253" s="2"/>
      <c r="I253" s="2"/>
      <c r="J253" s="2"/>
      <c r="K253" s="2"/>
    </row>
    <row r="254" spans="1:11" x14ac:dyDescent="0.25">
      <c r="A254" s="4">
        <f>T_UsersExtract[[#This Row],[Name]]</f>
        <v>0</v>
      </c>
      <c r="B254" s="4">
        <f>T_UsersExtract[[#This Row],[UserPrincipalName]]</f>
        <v>0</v>
      </c>
      <c r="C254" s="4" t="str">
        <f>IF(T_UsersExtract[[#This Row],[SamAccountName]]&lt;&gt;"", T_UsersExtract[[#This Row],[SamAccountName]], "-1")</f>
        <v>-1</v>
      </c>
      <c r="D254" s="2">
        <f>T_UsersExtract[[#This Row],[Enabled]]</f>
        <v>0</v>
      </c>
      <c r="E254" s="20"/>
      <c r="F254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IF(ISNUMBER(SEARCH($C254,_xlfn.TEXTJOIN(";", TRUE, T_PointageRH[Username],T_PointageRH[Username hors règle]))), "existe", "n'existe pas")     )</f>
        <v>n'existe pas</v>
      </c>
      <c r="G254" s="2"/>
      <c r="H254" s="2"/>
      <c r="I254" s="2"/>
      <c r="J254" s="2"/>
      <c r="K254" s="2"/>
    </row>
    <row r="255" spans="1:11" s="1" customFormat="1" x14ac:dyDescent="0.25">
      <c r="A255" s="4">
        <f>T_UsersExtract[[#This Row],[Name]]</f>
        <v>0</v>
      </c>
      <c r="B255" s="4">
        <f>T_UsersExtract[[#This Row],[UserPrincipalName]]</f>
        <v>0</v>
      </c>
      <c r="C255" s="4" t="str">
        <f>IF(T_UsersExtract[[#This Row],[SamAccountName]]&lt;&gt;"", T_UsersExtract[[#This Row],[SamAccountName]], "-1")</f>
        <v>-1</v>
      </c>
      <c r="D255" s="2">
        <f>T_UsersExtract[[#This Row],[Enabled]]</f>
        <v>0</v>
      </c>
      <c r="E255" s="20"/>
      <c r="F255" s="2" t="str">
        <f>IF( OR(T_PointageAD[[#This Row],[Fonction]]="admin",T_PointageAD[[#This Row],[Fonction]]="compte de service",T_PointageAD[[#This Row],[Fonction]]="prestataire",T_PointageAD[[#This Row],[Fonction]]="élu conseiller",T_PointageAD[[#This Row],[Fonction]]="compte générique"),     "N/A",     IF(ISNUMBER(SEARCH($C255,_xlfn.TEXTJOIN(";", TRUE, T_PointageRH[Username],T_PointageRH[Username hors règle]))), "existe", "n'existe pas")     )</f>
        <v>n'existe pas</v>
      </c>
      <c r="G255" s="2"/>
      <c r="H255" s="2"/>
      <c r="I255" s="2"/>
      <c r="J255" s="2"/>
      <c r="K255" s="2"/>
    </row>
    <row r="256" spans="1:11" s="1" customFormat="1" x14ac:dyDescent="0.25"/>
    <row r="257" spans="1:11" s="1" customFormat="1" x14ac:dyDescent="0.25">
      <c r="I257" s="21"/>
    </row>
    <row r="258" spans="1:11" s="1" customFormat="1" x14ac:dyDescent="0.25">
      <c r="I258" s="21"/>
    </row>
    <row r="259" spans="1:11" s="1" customFormat="1" x14ac:dyDescent="0.25">
      <c r="I259" s="2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21"/>
      <c r="J260" s="1"/>
      <c r="K260" s="1"/>
    </row>
    <row r="261" spans="1:11" x14ac:dyDescent="0.25">
      <c r="I261" s="21"/>
    </row>
    <row r="262" spans="1:11" x14ac:dyDescent="0.25">
      <c r="I262" s="21"/>
    </row>
    <row r="263" spans="1:11" x14ac:dyDescent="0.25">
      <c r="I263" s="21"/>
    </row>
    <row r="264" spans="1:11" x14ac:dyDescent="0.25">
      <c r="I264" s="21"/>
    </row>
    <row r="265" spans="1:11" x14ac:dyDescent="0.25">
      <c r="I265" s="21"/>
    </row>
    <row r="266" spans="1:11" x14ac:dyDescent="0.25">
      <c r="I266" s="21"/>
    </row>
    <row r="267" spans="1:11" x14ac:dyDescent="0.25">
      <c r="I267" s="21"/>
    </row>
    <row r="268" spans="1:11" x14ac:dyDescent="0.25">
      <c r="I268" s="21"/>
    </row>
    <row r="269" spans="1:11" x14ac:dyDescent="0.25">
      <c r="I269" s="21"/>
    </row>
    <row r="270" spans="1:11" x14ac:dyDescent="0.25">
      <c r="I270" s="21"/>
    </row>
  </sheetData>
  <conditionalFormatting sqref="A2:D255">
    <cfRule type="expression" dxfId="39" priority="12">
      <formula>$D2="True"</formula>
    </cfRule>
    <cfRule type="expression" dxfId="38" priority="15">
      <formula>$D2="False"</formula>
    </cfRule>
  </conditionalFormatting>
  <conditionalFormatting sqref="E2:F255">
    <cfRule type="expression" dxfId="37" priority="32">
      <formula>$F2="existe"</formula>
    </cfRule>
  </conditionalFormatting>
  <conditionalFormatting sqref="K2:K255">
    <cfRule type="endsWith" dxfId="29" priority="30" operator="endsWith" text="?">
      <formula>RIGHT(K2,LEN("?"))="?"</formula>
    </cfRule>
    <cfRule type="beginsWith" dxfId="28" priority="31" operator="beginsWith" text="non conforme">
      <formula>LEFT(K2,LEN("non conforme"))="non conforme"</formula>
    </cfRule>
  </conditionalFormatting>
  <conditionalFormatting sqref="I2:I255">
    <cfRule type="beginsWith" dxfId="5" priority="81" operator="beginsWith" text="agent">
      <formula>LEFT(I2,LEN("agent"))="agent"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F5F18104-FEE7-47BC-8446-0AC914992750}">
            <xm:f>$F2=Parms!$C$4</xm:f>
            <x14:dxf>
              <fill>
                <patternFill>
                  <bgColor theme="3" tint="0.59996337778862885"/>
                </patternFill>
              </fill>
              <border>
                <left style="thin">
                  <color theme="3" tint="0.79998168889431442"/>
                </left>
                <right style="thin">
                  <color theme="3" tint="0.79998168889431442"/>
                </right>
                <top style="thin">
                  <color theme="3" tint="0.79998168889431442"/>
                </top>
                <bottom style="thin">
                  <color theme="3" tint="0.79998168889431442"/>
                </bottom>
                <vertical/>
                <horizontal/>
              </border>
            </x14:dxf>
          </x14:cfRule>
          <xm:sqref>E2:F255</xm:sqref>
        </x14:conditionalFormatting>
        <x14:conditionalFormatting xmlns:xm="http://schemas.microsoft.com/office/excel/2006/main">
          <x14:cfRule type="expression" priority="18" id="{00000000-000E-0000-0100-000002000000}">
            <xm:f>$G2=Parms!$D$4</xm:f>
            <x14:dxf>
              <font>
                <b/>
                <i val="0"/>
                <strike val="0"/>
                <color theme="0"/>
              </font>
              <fill>
                <patternFill>
                  <bgColor rgb="FF00B050"/>
                </patternFill>
              </fill>
              <border>
                <left style="thin">
                  <color rgb="FF00F26D"/>
                </left>
                <right style="thin">
                  <color rgb="FF00F26D"/>
                </right>
                <top style="thin">
                  <color rgb="FF00F26D"/>
                </top>
                <bottom style="thin">
                  <color rgb="FF00F26D"/>
                </bottom>
                <vertical/>
                <horizontal/>
              </border>
            </x14:dxf>
          </x14:cfRule>
          <x14:cfRule type="expression" priority="21" id="{43EEFC46-161A-4CC0-8E0B-E9104A08476A}">
            <xm:f>$G2=Parms!$D$5</xm:f>
            <x14:dxf>
              <font>
                <b val="0"/>
                <i/>
                <strike val="0"/>
                <color rgb="FFFF0000"/>
              </font>
              <fill>
                <patternFill>
                  <bgColor rgb="FFFFFF99"/>
                </patternFill>
              </fill>
              <border>
                <left style="thin">
                  <color rgb="FFFF0000"/>
                </left>
                <right style="thin">
                  <color rgb="FFFF0000"/>
                </right>
                <top style="thin">
                  <color rgb="FFFF0000"/>
                </top>
                <bottom style="thin">
                  <color rgb="FFFF0000"/>
                </bottom>
                <vertical/>
                <horizontal/>
              </border>
            </x14:dxf>
          </x14:cfRule>
          <x14:cfRule type="expression" priority="26" id="{00000000-000E-0000-0100-000007000000}">
            <xm:f>$G2=Parms!$D$3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FFFF00"/>
                </patternFill>
              </fill>
              <border>
                <left style="thin">
                  <color rgb="FFFF0000"/>
                </left>
                <right style="thin">
                  <color rgb="FFFF0000"/>
                </right>
                <top style="thin">
                  <color rgb="FFFF0000"/>
                </top>
                <bottom style="thin">
                  <color rgb="FFFF0000"/>
                </bottom>
                <vertical/>
                <horizontal/>
              </border>
            </x14:dxf>
          </x14:cfRule>
          <xm:sqref>G2:H255</xm:sqref>
        </x14:conditionalFormatting>
        <x14:conditionalFormatting xmlns:xm="http://schemas.microsoft.com/office/excel/2006/main">
          <x14:cfRule type="containsText" priority="54" operator="containsText" id="{3CE7C515-7DB2-4ACD-9A15-99FBACC35E54}">
            <xm:f>NOT(ISERROR(SEARCH(Parms!$F$4,J2)))</xm:f>
            <xm:f>Parms!$F$4</xm:f>
            <x14:dxf>
              <font>
                <b val="0"/>
                <i/>
                <strike val="0"/>
                <color auto="1"/>
              </font>
              <fill>
                <patternFill>
                  <bgColor theme="0" tint="-0.24994659260841701"/>
                </patternFill>
              </fill>
              <border>
                <left style="thin">
                  <color theme="0" tint="-0.14996795556505021"/>
                </left>
                <right style="thin">
                  <color theme="0" tint="-0.14996795556505021"/>
                </right>
                <top style="thin">
                  <color theme="0" tint="-0.14996795556505021"/>
                </top>
                <bottom style="thin">
                  <color theme="0" tint="-0.14996795556505021"/>
                </bottom>
                <vertical/>
                <horizontal/>
              </border>
            </x14:dxf>
          </x14:cfRule>
          <x14:cfRule type="containsText" priority="55" operator="containsText" id="{B39FA21B-685E-47E7-8314-9572D99B2DC3}">
            <xm:f>NOT(ISERROR(SEARCH(Parms!$F$3,J2)))</xm:f>
            <xm:f>Parms!$F$3</xm:f>
            <x14:dxf>
              <font>
                <b/>
                <i/>
                <strike val="0"/>
                <color rgb="FFFFFF00"/>
              </font>
              <fill>
                <patternFill>
                  <bgColor rgb="FFC00000"/>
                </patternFill>
              </fill>
              <border>
                <left style="thin">
                  <color theme="7"/>
                </left>
                <right style="thin">
                  <color theme="7"/>
                </right>
                <top style="thin">
                  <color theme="7"/>
                </top>
                <bottom style="thin">
                  <color theme="7"/>
                </bottom>
                <vertical/>
                <horizontal/>
              </border>
            </x14:dxf>
          </x14:cfRule>
          <x14:cfRule type="containsText" priority="56" operator="containsText" id="{5D30C568-29DA-4086-BF0B-F329484F497C}">
            <xm:f>NOT(ISERROR(SEARCH(Parms!$F$2,J2)))</xm:f>
            <xm:f>Parms!$F$2</xm:f>
            <x14:dxf>
              <font>
                <b/>
                <i val="0"/>
                <strike val="0"/>
                <color theme="0"/>
              </font>
              <fill>
                <patternFill>
                  <bgColor rgb="FF00B050"/>
                </patternFill>
              </fill>
              <border>
                <left style="thin">
                  <color rgb="FF00B0F0"/>
                </left>
                <right style="thin">
                  <color rgb="FF00B0F0"/>
                </right>
                <top style="thin">
                  <color rgb="FF00B0F0"/>
                </top>
                <bottom style="thin">
                  <color rgb="FF00B0F0"/>
                </bottom>
                <vertical/>
                <horizontal/>
              </border>
            </x14:dxf>
          </x14:cfRule>
          <xm:sqref>J2:J255</xm:sqref>
        </x14:conditionalFormatting>
        <x14:conditionalFormatting xmlns:xm="http://schemas.microsoft.com/office/excel/2006/main">
          <x14:cfRule type="expression" priority="77" id="{E14BAC26-B666-4DBB-8CD1-1C6DFC31E11F}">
            <xm:f>$I2=Parms!$B$16</xm:f>
            <x14:dxf>
              <font>
                <b val="0"/>
                <i val="0"/>
                <strike val="0"/>
                <color theme="9" tint="-0.499984740745262"/>
              </font>
              <fill>
                <patternFill>
                  <bgColor theme="9" tint="0.79998168889431442"/>
                </patternFill>
              </fill>
              <border>
                <left style="thin">
                  <color theme="9" tint="0.39994506668294322"/>
                </left>
                <right style="thin">
                  <color theme="9" tint="0.39994506668294322"/>
                </right>
                <top style="thin">
                  <color theme="9" tint="0.39994506668294322"/>
                </top>
                <bottom style="thin">
                  <color theme="9" tint="0.39994506668294322"/>
                </bottom>
                <vertical/>
                <horizontal/>
              </border>
            </x14:dxf>
          </x14:cfRule>
          <x14:cfRule type="expression" priority="78" id="{636C131C-99E9-45C9-AD88-BA860A14BF36}">
            <xm:f>$I2=Parms!$B$11</xm:f>
            <x14:dxf>
              <font>
                <b val="0"/>
                <i val="0"/>
                <strike val="0"/>
                <color auto="1"/>
              </font>
              <fill>
                <patternFill>
                  <bgColor rgb="FFFFF0C5"/>
                </patternFill>
              </fill>
              <border>
                <left style="thin">
                  <color theme="7" tint="0.59996337778862885"/>
                </left>
                <right style="thin">
                  <color theme="7" tint="0.59996337778862885"/>
                </right>
                <top style="thin">
                  <color theme="7" tint="0.59996337778862885"/>
                </top>
                <bottom style="thin">
                  <color theme="7" tint="0.59996337778862885"/>
                </bottom>
                <vertical/>
                <horizontal/>
              </border>
            </x14:dxf>
          </x14:cfRule>
          <x14:cfRule type="expression" priority="79" id="{64136BF1-AEB9-46E2-8E9E-844C7EB41E78}">
            <xm:f>$I2=Parms!$B$12</xm:f>
            <x14:dxf>
              <font>
                <b val="0"/>
                <i val="0"/>
                <strike val="0"/>
                <color auto="1"/>
              </font>
              <fill>
                <patternFill>
                  <bgColor rgb="FFFFF9E7"/>
                </patternFill>
              </fill>
              <border>
                <left style="thin">
                  <color theme="7" tint="0.79998168889431442"/>
                </left>
                <right style="thin">
                  <color theme="7" tint="0.79998168889431442"/>
                </right>
                <top style="thin">
                  <color theme="7" tint="0.79998168889431442"/>
                </top>
                <bottom style="thin">
                  <color theme="7" tint="0.79998168889431442"/>
                </bottom>
                <vertical/>
                <horizontal/>
              </border>
            </x14:dxf>
          </x14:cfRule>
          <x14:cfRule type="expression" priority="80" id="{F941C81A-C46F-443E-8276-538E7B3F7AAB}">
            <xm:f>$I2=Parms!$B$9</xm:f>
            <x14:dxf>
              <font>
                <b/>
                <i val="0"/>
                <strike val="0"/>
                <color theme="4" tint="-0.24994659260841701"/>
              </font>
              <fill>
                <patternFill>
                  <bgColor theme="5" tint="0.79998168889431442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  <vertical/>
                <horizontal/>
              </border>
            </x14:dxf>
          </x14:cfRule>
          <x14:cfRule type="expression" priority="82" id="{CF85A956-8E83-460A-8268-80AF8AE6440C}">
            <xm:f>$I2=Parms!$B$8</xm:f>
            <x14:dxf>
              <font>
                <b/>
                <i val="0"/>
                <strike val="0"/>
                <color theme="3" tint="0.39994506668294322"/>
              </font>
              <fill>
                <patternFill>
                  <bgColor theme="3" tint="-0.499984740745262"/>
                </patternFill>
              </fill>
              <border>
                <left style="thin">
                  <color theme="4" tint="-0.24994659260841701"/>
                </left>
                <right style="thin">
                  <color theme="4" tint="-0.24994659260841701"/>
                </right>
                <top style="thin">
                  <color theme="4" tint="-0.24994659260841701"/>
                </top>
                <bottom style="thin">
                  <color theme="4" tint="-0.24994659260841701"/>
                </bottom>
                <vertical/>
                <horizontal/>
              </border>
            </x14:dxf>
          </x14:cfRule>
          <x14:cfRule type="expression" priority="83" id="{FE8F2FBE-CD81-4FCE-A11B-2C416DBDEF75}">
            <xm:f>$I2=Parms!$B$2</xm:f>
            <x14:dxf>
              <font>
                <b/>
                <i val="0"/>
                <strike val="0"/>
                <color theme="4" tint="0.79998168889431442"/>
              </font>
              <fill>
                <patternFill>
                  <bgColor theme="3" tint="-0.24994659260841701"/>
                </patternFill>
              </fill>
              <border>
                <left style="thin">
                  <color theme="4" tint="-0.24994659260841701"/>
                </left>
                <right style="thin">
                  <color theme="4" tint="-0.24994659260841701"/>
                </right>
                <top style="thin">
                  <color theme="4" tint="-0.24994659260841701"/>
                </top>
                <bottom style="thin">
                  <color theme="4" tint="-0.24994659260841701"/>
                </bottom>
                <vertical/>
                <horizontal/>
              </border>
            </x14:dxf>
          </x14:cfRule>
          <x14:cfRule type="expression" priority="84" id="{554FC396-097D-4B02-B92A-682BA00BFDBE}">
            <xm:f>$I2=Parms!$B$15</xm:f>
            <x14:dxf>
              <font>
                <b val="0"/>
                <i/>
                <strike val="0"/>
                <color theme="4" tint="-0.499984740745262"/>
              </font>
              <fill>
                <patternFill>
                  <bgColor theme="3" tint="0.59996337778862885"/>
                </patternFill>
              </fill>
              <border>
                <left style="thin">
                  <color theme="4" tint="-0.499984740745262"/>
                </left>
                <right style="thin">
                  <color theme="4" tint="-0.499984740745262"/>
                </right>
                <top style="thin">
                  <color theme="4" tint="-0.499984740745262"/>
                </top>
                <bottom style="thin">
                  <color theme="4" tint="-0.499984740745262"/>
                </bottom>
                <vertical/>
                <horizontal/>
              </border>
            </x14:dxf>
          </x14:cfRule>
          <x14:cfRule type="expression" priority="85" id="{B3E0B97E-2A0D-4797-9388-0FE2E49A8579}">
            <xm:f>$I2=Parms!$B$17</xm:f>
            <x14:dxf>
              <font>
                <b/>
                <i val="0"/>
                <strike val="0"/>
                <color theme="5" tint="-0.24994659260841701"/>
              </font>
              <fill>
                <patternFill>
                  <bgColor rgb="FFFFFF99"/>
                </patternFill>
              </fill>
              <border>
                <left style="thin">
                  <color rgb="FFFFFF66"/>
                </left>
                <right style="thin">
                  <color rgb="FFFFFF66"/>
                </right>
                <top style="thin">
                  <color rgb="FFFFFF66"/>
                </top>
                <bottom style="thin">
                  <color rgb="FFFFFF66"/>
                </bottom>
                <vertical/>
                <horizontal/>
              </border>
            </x14:dxf>
          </x14:cfRule>
          <x14:cfRule type="expression" priority="86" id="{FA807BDF-46C2-45D9-929A-91FA9AA6BF80}">
            <xm:f>$I2=Parms!$B$18</xm:f>
            <x14:dxf>
              <font>
                <b/>
                <i val="0"/>
                <strike val="0"/>
                <color theme="5" tint="-0.24994659260841701"/>
              </font>
              <fill>
                <patternFill>
                  <bgColor rgb="FFFFFF99"/>
                </patternFill>
              </fill>
              <border>
                <left style="thin">
                  <color rgb="FFFFFF66"/>
                </left>
                <right style="thin">
                  <color rgb="FFFFFF66"/>
                </right>
                <top style="thin">
                  <color rgb="FFFFFF66"/>
                </top>
                <bottom style="thin">
                  <color rgb="FFFFFF66"/>
                </bottom>
                <vertical/>
                <horizontal/>
              </border>
            </x14:dxf>
          </x14:cfRule>
          <xm:sqref>I2:I255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D31FBC7-F870-4705-990D-DA52733CD1DB}">
          <x14:formula1>
            <xm:f>Parms!$D$2:$D$5</xm:f>
          </x14:formula1>
          <xm:sqref>G2:G255</xm:sqref>
        </x14:dataValidation>
        <x14:dataValidation type="list" allowBlank="1" showInputMessage="1" showErrorMessage="1" xr:uid="{ADBCBBEB-38F0-40B1-9992-9AE1468D2326}">
          <x14:formula1>
            <xm:f>Parms!$F$2:$F$4</xm:f>
          </x14:formula1>
          <xm:sqref>J2:J255</xm:sqref>
        </x14:dataValidation>
        <x14:dataValidation type="list" allowBlank="1" showInputMessage="1" showErrorMessage="1" xr:uid="{9EF5018B-68FC-4436-AA04-6F33D8EDF5E5}">
          <x14:formula1>
            <xm:f>Parms!$B$2:$B$18</xm:f>
          </x14:formula1>
          <xm:sqref>I2:I255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74A4-F17E-45C4-8C4F-213A7307E85C}">
  <sheetPr>
    <tabColor theme="7" tint="0.59999389629810485"/>
  </sheetPr>
  <dimension ref="A1:Q259"/>
  <sheetViews>
    <sheetView showGridLines="0" topLeftCell="B1" zoomScale="85" zoomScaleNormal="85" workbookViewId="0">
      <pane xSplit="4" ySplit="1" topLeftCell="F2" activePane="bottomRight" state="frozen"/>
      <selection activeCell="B1" sqref="B1"/>
      <selection pane="topRight" activeCell="F1" sqref="F1"/>
      <selection pane="bottomLeft" activeCell="B2" sqref="B2"/>
      <selection pane="bottomRight" activeCell="B2" sqref="B2"/>
    </sheetView>
  </sheetViews>
  <sheetFormatPr baseColWidth="10" defaultColWidth="11.42578125" defaultRowHeight="15" x14ac:dyDescent="0.25"/>
  <cols>
    <col min="1" max="1" width="5.5703125" customWidth="1"/>
    <col min="2" max="2" width="10.7109375" customWidth="1"/>
    <col min="3" max="3" width="13.7109375" customWidth="1"/>
    <col min="4" max="4" width="16.42578125" customWidth="1"/>
    <col min="5" max="5" width="14.140625" bestFit="1" customWidth="1"/>
    <col min="6" max="6" width="10.42578125" customWidth="1"/>
    <col min="7" max="7" width="8" customWidth="1"/>
    <col min="8" max="8" width="30.28515625" bestFit="1" customWidth="1"/>
    <col min="9" max="10" width="4.7109375" customWidth="1"/>
    <col min="11" max="11" width="13.42578125" customWidth="1"/>
    <col min="12" max="12" width="13.28515625" customWidth="1"/>
    <col min="13" max="13" width="15.5703125" bestFit="1" customWidth="1"/>
    <col min="14" max="14" width="16.28515625" customWidth="1"/>
    <col min="15" max="15" width="18.140625" bestFit="1" customWidth="1"/>
    <col min="16" max="16" width="17.5703125" customWidth="1"/>
    <col min="17" max="17" width="15.28515625" bestFit="1" customWidth="1"/>
  </cols>
  <sheetData>
    <row r="1" spans="1:17" s="7" customFormat="1" ht="33.6" customHeight="1" thickBot="1" x14ac:dyDescent="0.3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14</v>
      </c>
      <c r="I1" s="11" t="s">
        <v>25</v>
      </c>
      <c r="J1" s="11" t="s">
        <v>26</v>
      </c>
      <c r="K1" s="11" t="s">
        <v>27</v>
      </c>
      <c r="L1" s="11" t="s">
        <v>18</v>
      </c>
      <c r="M1" s="12" t="s">
        <v>67</v>
      </c>
      <c r="N1" s="12" t="s">
        <v>51</v>
      </c>
      <c r="O1" s="12" t="s">
        <v>53</v>
      </c>
      <c r="P1" s="12" t="s">
        <v>55</v>
      </c>
      <c r="Q1" s="12" t="s">
        <v>58</v>
      </c>
    </row>
    <row r="2" spans="1:17" ht="16.7" customHeight="1" x14ac:dyDescent="0.25">
      <c r="A2" s="58" t="s">
        <v>15</v>
      </c>
      <c r="B2" s="14"/>
      <c r="C2" s="14"/>
      <c r="D2" s="14"/>
      <c r="E2" s="14"/>
      <c r="F2" s="14"/>
      <c r="G2" s="14"/>
      <c r="H2" s="15"/>
      <c r="I2" s="15" t="str">
        <f>LEFT(T_PointageRH[[#This Row],[Prénom]])</f>
        <v/>
      </c>
      <c r="J2" s="15" t="str">
        <f>IFERROR( MID(T_PointageRH[[#This Row],[Prénom]], SEARCH("-",T_PointageRH[[#This Row],[Prénom]])+1, 1),   "")</f>
        <v/>
      </c>
      <c r="K2" s="15" t="str">
        <f>SUBSTITUTE(T_PointageRH[[#This Row],[Nom d''usage]], "-", "")</f>
        <v/>
      </c>
      <c r="L2" s="15" t="str">
        <f>LOWER(T_PointageRH[[#This Row],[P1]]&amp;T_PointageRH[[#This Row],[P2]] &amp; "." &amp; SUBSTITUTE($K2," ",""))</f>
        <v>.</v>
      </c>
      <c r="M2" s="16"/>
      <c r="N2" s="16" t="str">
        <f>IF(AND(T_PointageRH[[#This Row],[Nom d''usage]]="",T_PointageRH[[#This Row],[Nom de famille]]=""),     "",     IF(T_PointageRH[[#This Row],[Username hors règle]]="",  IF(ISNUMBER(SEARCH($L2,_xlfn.TEXTJOIN(";", TRUE, T_PointageAD[Nom de compte SAM]))), "existe", "n'existe pas"),  IF(ISNUMBER(SEARCH($M2,_xlfn.TEXTJOIN(";", TRUE, T_PointageAD[Nom de compte SAM]))),  "existe",  "n'existe pas"))     )</f>
        <v/>
      </c>
      <c r="O2" s="2"/>
      <c r="P2" s="17"/>
      <c r="Q2" s="17"/>
    </row>
    <row r="3" spans="1:17" ht="16.7" customHeight="1" x14ac:dyDescent="0.25">
      <c r="A3" s="58"/>
      <c r="B3" s="14"/>
      <c r="C3" s="14"/>
      <c r="D3" s="14"/>
      <c r="E3" s="14"/>
      <c r="F3" s="14"/>
      <c r="G3" s="14"/>
      <c r="H3" s="15"/>
      <c r="I3" s="15" t="str">
        <f>LEFT(T_PointageRH[[#This Row],[Prénom]])</f>
        <v/>
      </c>
      <c r="J3" s="15" t="str">
        <f>IFERROR( MID(T_PointageRH[[#This Row],[Prénom]], SEARCH("-",T_PointageRH[[#This Row],[Prénom]])+1, 1),   "")</f>
        <v/>
      </c>
      <c r="K3" s="15" t="str">
        <f>SUBSTITUTE(T_PointageRH[[#This Row],[Nom d''usage]], "-", "")</f>
        <v/>
      </c>
      <c r="L3" s="15" t="str">
        <f>LOWER(T_PointageRH[[#This Row],[P1]]&amp;T_PointageRH[[#This Row],[P2]] &amp; "." &amp; SUBSTITUTE($K3," ",""))</f>
        <v>.</v>
      </c>
      <c r="M3" s="16"/>
      <c r="N3" s="16" t="str">
        <f>IF(AND(T_PointageRH[[#This Row],[Nom d''usage]]="",T_PointageRH[[#This Row],[Nom de famille]]=""),     "",     IF(T_PointageRH[[#This Row],[Username hors règle]]="",  IF(ISNUMBER(SEARCH($L3,_xlfn.TEXTJOIN(";", TRUE, T_PointageAD[Nom de compte SAM]))), "existe", "n'existe pas"),  IF(ISNUMBER(SEARCH($M3,_xlfn.TEXTJOIN(";", TRUE, T_PointageAD[Nom de compte SAM]))),  "existe",  "n'existe pas"))     )</f>
        <v/>
      </c>
      <c r="O3" s="2"/>
      <c r="P3" s="17"/>
      <c r="Q3" s="17"/>
    </row>
    <row r="4" spans="1:17" ht="16.7" customHeight="1" x14ac:dyDescent="0.25">
      <c r="A4" s="58"/>
      <c r="B4" s="14"/>
      <c r="C4" s="14"/>
      <c r="D4" s="14"/>
      <c r="E4" s="14"/>
      <c r="F4" s="14"/>
      <c r="G4" s="14"/>
      <c r="H4" s="15"/>
      <c r="I4" s="15" t="str">
        <f>LEFT(T_PointageRH[[#This Row],[Prénom]])</f>
        <v/>
      </c>
      <c r="J4" s="15" t="str">
        <f>IFERROR( MID(T_PointageRH[[#This Row],[Prénom]], SEARCH("-",T_PointageRH[[#This Row],[Prénom]])+1, 1),   "")</f>
        <v/>
      </c>
      <c r="K4" s="15" t="str">
        <f>SUBSTITUTE(T_PointageRH[[#This Row],[Nom d''usage]], "-", "")</f>
        <v/>
      </c>
      <c r="L4" s="15" t="str">
        <f>LOWER(T_PointageRH[[#This Row],[P1]]&amp;T_PointageRH[[#This Row],[P2]] &amp; "." &amp; SUBSTITUTE($K4," ",""))</f>
        <v>.</v>
      </c>
      <c r="M4" s="16"/>
      <c r="N4" s="16" t="str">
        <f>IF(AND(T_PointageRH[[#This Row],[Nom d''usage]]="",T_PointageRH[[#This Row],[Nom de famille]]=""),     "",     IF(T_PointageRH[[#This Row],[Username hors règle]]="",  IF(ISNUMBER(SEARCH($L4,_xlfn.TEXTJOIN(";", TRUE, T_PointageAD[Nom de compte SAM]))), "existe", "n'existe pas"),  IF(ISNUMBER(SEARCH($M4,_xlfn.TEXTJOIN(";", TRUE, T_PointageAD[Nom de compte SAM]))),  "existe",  "n'existe pas"))     )</f>
        <v/>
      </c>
      <c r="O4" s="2"/>
      <c r="P4" s="17"/>
      <c r="Q4" s="17"/>
    </row>
    <row r="5" spans="1:17" ht="16.7" customHeight="1" x14ac:dyDescent="0.25">
      <c r="A5" s="58"/>
      <c r="B5" s="14"/>
      <c r="C5" s="14"/>
      <c r="D5" s="14"/>
      <c r="E5" s="14"/>
      <c r="F5" s="14"/>
      <c r="G5" s="14"/>
      <c r="H5" s="15"/>
      <c r="I5" s="15" t="str">
        <f>LEFT(T_PointageRH[[#This Row],[Prénom]])</f>
        <v/>
      </c>
      <c r="J5" s="15" t="str">
        <f>IFERROR( MID(T_PointageRH[[#This Row],[Prénom]], SEARCH("-",T_PointageRH[[#This Row],[Prénom]])+1, 1),   "")</f>
        <v/>
      </c>
      <c r="K5" s="15" t="str">
        <f>SUBSTITUTE(T_PointageRH[[#This Row],[Nom d''usage]], "-", "")</f>
        <v/>
      </c>
      <c r="L5" s="15" t="str">
        <f>LOWER(T_PointageRH[[#This Row],[P1]]&amp;T_PointageRH[[#This Row],[P2]] &amp; "." &amp; SUBSTITUTE($K5," ",""))</f>
        <v>.</v>
      </c>
      <c r="M5" s="16"/>
      <c r="N5" s="16" t="str">
        <f>IF(AND(T_PointageRH[[#This Row],[Nom d''usage]]="",T_PointageRH[[#This Row],[Nom de famille]]=""),     "",     IF(T_PointageRH[[#This Row],[Username hors règle]]="",  IF(ISNUMBER(SEARCH($L5,_xlfn.TEXTJOIN(";", TRUE, T_PointageAD[Nom de compte SAM]))), "existe", "n'existe pas"),  IF(ISNUMBER(SEARCH($M5,_xlfn.TEXTJOIN(";", TRUE, T_PointageAD[Nom de compte SAM]))),  "existe",  "n'existe pas"))     )</f>
        <v/>
      </c>
      <c r="O5" s="2"/>
      <c r="P5" s="17"/>
      <c r="Q5" s="17"/>
    </row>
    <row r="6" spans="1:17" ht="16.7" customHeight="1" x14ac:dyDescent="0.25">
      <c r="A6" s="58"/>
      <c r="B6" s="14"/>
      <c r="C6" s="14"/>
      <c r="D6" s="14"/>
      <c r="E6" s="14"/>
      <c r="F6" s="14"/>
      <c r="G6" s="14"/>
      <c r="H6" s="15"/>
      <c r="I6" s="15" t="str">
        <f>LEFT(T_PointageRH[[#This Row],[Prénom]])</f>
        <v/>
      </c>
      <c r="J6" s="15" t="str">
        <f>IFERROR( MID(T_PointageRH[[#This Row],[Prénom]], SEARCH("-",T_PointageRH[[#This Row],[Prénom]])+1, 1),   "")</f>
        <v/>
      </c>
      <c r="K6" s="15" t="str">
        <f>SUBSTITUTE(T_PointageRH[[#This Row],[Nom d''usage]], "-", "")</f>
        <v/>
      </c>
      <c r="L6" s="15" t="str">
        <f>LOWER(T_PointageRH[[#This Row],[P1]]&amp;T_PointageRH[[#This Row],[P2]] &amp; "." &amp; SUBSTITUTE($K6," ",""))</f>
        <v>.</v>
      </c>
      <c r="M6" s="16"/>
      <c r="N6" s="16" t="str">
        <f>IF(AND(T_PointageRH[[#This Row],[Nom d''usage]]="",T_PointageRH[[#This Row],[Nom de famille]]=""),     "",     IF(T_PointageRH[[#This Row],[Username hors règle]]="",  IF(ISNUMBER(SEARCH($L6,_xlfn.TEXTJOIN(";", TRUE, T_PointageAD[Nom de compte SAM]))), "existe", "n'existe pas"),  IF(ISNUMBER(SEARCH($M6,_xlfn.TEXTJOIN(";", TRUE, T_PointageAD[Nom de compte SAM]))),  "existe",  "n'existe pas"))     )</f>
        <v/>
      </c>
      <c r="O6" s="2"/>
      <c r="P6" s="17"/>
      <c r="Q6" s="17"/>
    </row>
    <row r="7" spans="1:17" ht="16.7" customHeight="1" x14ac:dyDescent="0.25">
      <c r="A7" s="58"/>
      <c r="B7" s="14"/>
      <c r="C7" s="14"/>
      <c r="D7" s="14"/>
      <c r="E7" s="14"/>
      <c r="F7" s="14"/>
      <c r="G7" s="14"/>
      <c r="H7" s="15"/>
      <c r="I7" s="15" t="str">
        <f>LEFT(T_PointageRH[[#This Row],[Prénom]])</f>
        <v/>
      </c>
      <c r="J7" s="15" t="str">
        <f>IFERROR( MID(T_PointageRH[[#This Row],[Prénom]], SEARCH("-",T_PointageRH[[#This Row],[Prénom]])+1, 1),   "")</f>
        <v/>
      </c>
      <c r="K7" s="15" t="str">
        <f>SUBSTITUTE(T_PointageRH[[#This Row],[Nom d''usage]], "-", "")</f>
        <v/>
      </c>
      <c r="L7" s="15" t="str">
        <f>LOWER(T_PointageRH[[#This Row],[P1]]&amp;T_PointageRH[[#This Row],[P2]] &amp; "." &amp; SUBSTITUTE($K7," ",""))</f>
        <v>.</v>
      </c>
      <c r="M7" s="16"/>
      <c r="N7" s="16" t="str">
        <f>IF(AND(T_PointageRH[[#This Row],[Nom d''usage]]="",T_PointageRH[[#This Row],[Nom de famille]]=""),     "",     IF(T_PointageRH[[#This Row],[Username hors règle]]="",  IF(ISNUMBER(SEARCH($L7,_xlfn.TEXTJOIN(";", TRUE, T_PointageAD[Nom de compte SAM]))), "existe", "n'existe pas"),  IF(ISNUMBER(SEARCH($M7,_xlfn.TEXTJOIN(";", TRUE, T_PointageAD[Nom de compte SAM]))),  "existe",  "n'existe pas"))     )</f>
        <v/>
      </c>
      <c r="O7" s="2"/>
      <c r="P7" s="17"/>
      <c r="Q7" s="17"/>
    </row>
    <row r="8" spans="1:17" ht="16.7" customHeight="1" x14ac:dyDescent="0.25">
      <c r="A8" s="58"/>
      <c r="B8" s="14"/>
      <c r="C8" s="14"/>
      <c r="D8" s="14"/>
      <c r="E8" s="14"/>
      <c r="F8" s="14"/>
      <c r="G8" s="14"/>
      <c r="H8" s="15"/>
      <c r="I8" s="15" t="str">
        <f>LEFT(T_PointageRH[[#This Row],[Prénom]])</f>
        <v/>
      </c>
      <c r="J8" s="15" t="str">
        <f>IFERROR( MID(T_PointageRH[[#This Row],[Prénom]], SEARCH("-",T_PointageRH[[#This Row],[Prénom]])+1, 1),   "")</f>
        <v/>
      </c>
      <c r="K8" s="15" t="str">
        <f>SUBSTITUTE(T_PointageRH[[#This Row],[Nom d''usage]], "-", "")</f>
        <v/>
      </c>
      <c r="L8" s="15" t="str">
        <f>LOWER(T_PointageRH[[#This Row],[P1]]&amp;T_PointageRH[[#This Row],[P2]] &amp; "." &amp; SUBSTITUTE($K8," ",""))</f>
        <v>.</v>
      </c>
      <c r="M8" s="16"/>
      <c r="N8" s="16" t="str">
        <f>IF(AND(T_PointageRH[[#This Row],[Nom d''usage]]="",T_PointageRH[[#This Row],[Nom de famille]]=""),     "",     IF(T_PointageRH[[#This Row],[Username hors règle]]="",  IF(ISNUMBER(SEARCH($L8,_xlfn.TEXTJOIN(";", TRUE, T_PointageAD[Nom de compte SAM]))), "existe", "n'existe pas"),  IF(ISNUMBER(SEARCH($M8,_xlfn.TEXTJOIN(";", TRUE, T_PointageAD[Nom de compte SAM]))),  "existe",  "n'existe pas"))     )</f>
        <v/>
      </c>
      <c r="O8" s="2"/>
      <c r="P8" s="17"/>
      <c r="Q8" s="17"/>
    </row>
    <row r="9" spans="1:17" ht="16.7" customHeight="1" x14ac:dyDescent="0.25">
      <c r="A9" s="58"/>
      <c r="B9" s="14"/>
      <c r="C9" s="14"/>
      <c r="D9" s="14"/>
      <c r="E9" s="14"/>
      <c r="F9" s="14"/>
      <c r="G9" s="14"/>
      <c r="H9" s="15"/>
      <c r="I9" s="15" t="str">
        <f>LEFT(T_PointageRH[[#This Row],[Prénom]])</f>
        <v/>
      </c>
      <c r="J9" s="15" t="str">
        <f>IFERROR( MID(T_PointageRH[[#This Row],[Prénom]], SEARCH("-",T_PointageRH[[#This Row],[Prénom]])+1, 1),   "")</f>
        <v/>
      </c>
      <c r="K9" s="15" t="str">
        <f>SUBSTITUTE(T_PointageRH[[#This Row],[Nom d''usage]], "-", "")</f>
        <v/>
      </c>
      <c r="L9" s="15" t="str">
        <f>LOWER(T_PointageRH[[#This Row],[P1]]&amp;T_PointageRH[[#This Row],[P2]] &amp; "." &amp; SUBSTITUTE($K9," ",""))</f>
        <v>.</v>
      </c>
      <c r="M9" s="16"/>
      <c r="N9" s="16" t="str">
        <f>IF(AND(T_PointageRH[[#This Row],[Nom d''usage]]="",T_PointageRH[[#This Row],[Nom de famille]]=""),     "",     IF(T_PointageRH[[#This Row],[Username hors règle]]="",  IF(ISNUMBER(SEARCH($L9,_xlfn.TEXTJOIN(";", TRUE, T_PointageAD[Nom de compte SAM]))), "existe", "n'existe pas"),  IF(ISNUMBER(SEARCH($M9,_xlfn.TEXTJOIN(";", TRUE, T_PointageAD[Nom de compte SAM]))),  "existe",  "n'existe pas"))     )</f>
        <v/>
      </c>
      <c r="O9" s="2"/>
      <c r="P9" s="17"/>
      <c r="Q9" s="17"/>
    </row>
    <row r="10" spans="1:17" ht="16.7" customHeight="1" x14ac:dyDescent="0.25">
      <c r="A10" s="58"/>
      <c r="B10" s="14"/>
      <c r="C10" s="14"/>
      <c r="D10" s="14"/>
      <c r="E10" s="14"/>
      <c r="F10" s="14"/>
      <c r="G10" s="14"/>
      <c r="H10" s="15"/>
      <c r="I10" s="15" t="str">
        <f>LEFT(T_PointageRH[[#This Row],[Prénom]])</f>
        <v/>
      </c>
      <c r="J10" s="15" t="str">
        <f>IFERROR( MID(T_PointageRH[[#This Row],[Prénom]], SEARCH("-",T_PointageRH[[#This Row],[Prénom]])+1, 1),   "")</f>
        <v/>
      </c>
      <c r="K10" s="15" t="str">
        <f>SUBSTITUTE(T_PointageRH[[#This Row],[Nom d''usage]], "-", "")</f>
        <v/>
      </c>
      <c r="L10" s="15" t="str">
        <f>LOWER(T_PointageRH[[#This Row],[P1]]&amp;T_PointageRH[[#This Row],[P2]] &amp; "." &amp; SUBSTITUTE($K10," ",""))</f>
        <v>.</v>
      </c>
      <c r="M10" s="16"/>
      <c r="N10" s="16" t="str">
        <f>IF(AND(T_PointageRH[[#This Row],[Nom d''usage]]="",T_PointageRH[[#This Row],[Nom de famille]]=""),     "",     IF(T_PointageRH[[#This Row],[Username hors règle]]="",  IF(ISNUMBER(SEARCH($L10,_xlfn.TEXTJOIN(";", TRUE, T_PointageAD[Nom de compte SAM]))), "existe", "n'existe pas"),  IF(ISNUMBER(SEARCH($M10,_xlfn.TEXTJOIN(";", TRUE, T_PointageAD[Nom de compte SAM]))),  "existe",  "n'existe pas"))     )</f>
        <v/>
      </c>
      <c r="O10" s="2"/>
      <c r="P10" s="17"/>
      <c r="Q10" s="17"/>
    </row>
    <row r="11" spans="1:17" ht="16.7" customHeight="1" x14ac:dyDescent="0.25">
      <c r="A11" s="58"/>
      <c r="B11" s="14"/>
      <c r="C11" s="14"/>
      <c r="D11" s="14"/>
      <c r="E11" s="14"/>
      <c r="F11" s="14"/>
      <c r="G11" s="14"/>
      <c r="H11" s="15"/>
      <c r="I11" s="15" t="str">
        <f>LEFT(T_PointageRH[[#This Row],[Prénom]])</f>
        <v/>
      </c>
      <c r="J11" s="15" t="str">
        <f>IFERROR( MID(T_PointageRH[[#This Row],[Prénom]], SEARCH("-",T_PointageRH[[#This Row],[Prénom]])+1, 1),   "")</f>
        <v/>
      </c>
      <c r="K11" s="15" t="str">
        <f>SUBSTITUTE(T_PointageRH[[#This Row],[Nom d''usage]], "-", "")</f>
        <v/>
      </c>
      <c r="L11" s="15" t="str">
        <f>LOWER(T_PointageRH[[#This Row],[P1]]&amp;T_PointageRH[[#This Row],[P2]] &amp; "." &amp; SUBSTITUTE($K11," ",""))</f>
        <v>.</v>
      </c>
      <c r="M11" s="16"/>
      <c r="N11" s="16" t="str">
        <f>IF(AND(T_PointageRH[[#This Row],[Nom d''usage]]="",T_PointageRH[[#This Row],[Nom de famille]]=""),     "",     IF(T_PointageRH[[#This Row],[Username hors règle]]="",  IF(ISNUMBER(SEARCH($L11,_xlfn.TEXTJOIN(";", TRUE, T_PointageAD[Nom de compte SAM]))), "existe", "n'existe pas"),  IF(ISNUMBER(SEARCH($M11,_xlfn.TEXTJOIN(";", TRUE, T_PointageAD[Nom de compte SAM]))),  "existe",  "n'existe pas"))     )</f>
        <v/>
      </c>
      <c r="O11" s="2"/>
      <c r="P11" s="17"/>
      <c r="Q11" s="17"/>
    </row>
    <row r="12" spans="1:17" ht="16.7" customHeight="1" x14ac:dyDescent="0.25">
      <c r="A12" s="58"/>
      <c r="B12" s="14"/>
      <c r="C12" s="14"/>
      <c r="D12" s="14"/>
      <c r="E12" s="14"/>
      <c r="F12" s="14"/>
      <c r="G12" s="14"/>
      <c r="H12" s="15"/>
      <c r="I12" s="15" t="str">
        <f>LEFT(T_PointageRH[[#This Row],[Prénom]])</f>
        <v/>
      </c>
      <c r="J12" s="15" t="str">
        <f>IFERROR( MID(T_PointageRH[[#This Row],[Prénom]], SEARCH("-",T_PointageRH[[#This Row],[Prénom]])+1, 1),   "")</f>
        <v/>
      </c>
      <c r="K12" s="15" t="str">
        <f>SUBSTITUTE(T_PointageRH[[#This Row],[Nom d''usage]], "-", "")</f>
        <v/>
      </c>
      <c r="L12" s="15" t="str">
        <f>LOWER(T_PointageRH[[#This Row],[P1]]&amp;T_PointageRH[[#This Row],[P2]] &amp; "." &amp; SUBSTITUTE($K12," ",""))</f>
        <v>.</v>
      </c>
      <c r="M12" s="16"/>
      <c r="N12" s="16" t="str">
        <f>IF(AND(T_PointageRH[[#This Row],[Nom d''usage]]="",T_PointageRH[[#This Row],[Nom de famille]]=""),     "",     IF(T_PointageRH[[#This Row],[Username hors règle]]="",  IF(ISNUMBER(SEARCH($L12,_xlfn.TEXTJOIN(";", TRUE, T_PointageAD[Nom de compte SAM]))), "existe", "n'existe pas"),  IF(ISNUMBER(SEARCH($M12,_xlfn.TEXTJOIN(";", TRUE, T_PointageAD[Nom de compte SAM]))),  "existe",  "n'existe pas"))     )</f>
        <v/>
      </c>
      <c r="O12" s="2"/>
      <c r="P12" s="17"/>
      <c r="Q12" s="17"/>
    </row>
    <row r="13" spans="1:17" ht="16.7" customHeight="1" x14ac:dyDescent="0.25">
      <c r="A13" s="58"/>
      <c r="B13" s="14"/>
      <c r="C13" s="14"/>
      <c r="D13" s="14"/>
      <c r="E13" s="14"/>
      <c r="F13" s="14"/>
      <c r="G13" s="14"/>
      <c r="H13" s="15"/>
      <c r="I13" s="15" t="str">
        <f>LEFT(T_PointageRH[[#This Row],[Prénom]])</f>
        <v/>
      </c>
      <c r="J13" s="15" t="str">
        <f>IFERROR( MID(T_PointageRH[[#This Row],[Prénom]], SEARCH("-",T_PointageRH[[#This Row],[Prénom]])+1, 1),   "")</f>
        <v/>
      </c>
      <c r="K13" s="15" t="str">
        <f>SUBSTITUTE(T_PointageRH[[#This Row],[Nom d''usage]], "-", "")</f>
        <v/>
      </c>
      <c r="L13" s="15" t="str">
        <f>LOWER(T_PointageRH[[#This Row],[P1]]&amp;T_PointageRH[[#This Row],[P2]] &amp; "." &amp; SUBSTITUTE($K13," ",""))</f>
        <v>.</v>
      </c>
      <c r="M13" s="16"/>
      <c r="N13" s="16" t="str">
        <f>IF(AND(T_PointageRH[[#This Row],[Nom d''usage]]="",T_PointageRH[[#This Row],[Nom de famille]]=""),     "",     IF(T_PointageRH[[#This Row],[Username hors règle]]="",  IF(ISNUMBER(SEARCH($L13,_xlfn.TEXTJOIN(";", TRUE, T_PointageAD[Nom de compte SAM]))), "existe", "n'existe pas"),  IF(ISNUMBER(SEARCH($M13,_xlfn.TEXTJOIN(";", TRUE, T_PointageAD[Nom de compte SAM]))),  "existe",  "n'existe pas"))     )</f>
        <v/>
      </c>
      <c r="O13" s="2"/>
      <c r="P13" s="17"/>
      <c r="Q13" s="17"/>
    </row>
    <row r="14" spans="1:17" ht="16.7" customHeight="1" x14ac:dyDescent="0.25">
      <c r="A14" s="58"/>
      <c r="B14" s="14"/>
      <c r="C14" s="14"/>
      <c r="D14" s="14"/>
      <c r="E14" s="14"/>
      <c r="F14" s="14"/>
      <c r="G14" s="14"/>
      <c r="H14" s="15"/>
      <c r="I14" s="15" t="str">
        <f>LEFT(T_PointageRH[[#This Row],[Prénom]])</f>
        <v/>
      </c>
      <c r="J14" s="15" t="str">
        <f>IFERROR( MID(T_PointageRH[[#This Row],[Prénom]], SEARCH("-",T_PointageRH[[#This Row],[Prénom]])+1, 1),   "")</f>
        <v/>
      </c>
      <c r="K14" s="15" t="str">
        <f>SUBSTITUTE(T_PointageRH[[#This Row],[Nom d''usage]], "-", "")</f>
        <v/>
      </c>
      <c r="L14" s="15" t="str">
        <f>LOWER(T_PointageRH[[#This Row],[P1]]&amp;T_PointageRH[[#This Row],[P2]] &amp; "." &amp; SUBSTITUTE($K14," ",""))</f>
        <v>.</v>
      </c>
      <c r="M14" s="16"/>
      <c r="N14" s="16" t="str">
        <f>IF(AND(T_PointageRH[[#This Row],[Nom d''usage]]="",T_PointageRH[[#This Row],[Nom de famille]]=""),     "",     IF(T_PointageRH[[#This Row],[Username hors règle]]="",  IF(ISNUMBER(SEARCH($L14,_xlfn.TEXTJOIN(";", TRUE, T_PointageAD[Nom de compte SAM]))), "existe", "n'existe pas"),  IF(ISNUMBER(SEARCH($M14,_xlfn.TEXTJOIN(";", TRUE, T_PointageAD[Nom de compte SAM]))),  "existe",  "n'existe pas"))     )</f>
        <v/>
      </c>
      <c r="O14" s="2"/>
      <c r="P14" s="17"/>
      <c r="Q14" s="17"/>
    </row>
    <row r="15" spans="1:17" ht="16.7" customHeight="1" x14ac:dyDescent="0.25">
      <c r="A15" s="58"/>
      <c r="B15" s="14"/>
      <c r="C15" s="14"/>
      <c r="D15" s="14"/>
      <c r="E15" s="14"/>
      <c r="F15" s="14"/>
      <c r="G15" s="14"/>
      <c r="H15" s="15"/>
      <c r="I15" s="15" t="str">
        <f>LEFT(T_PointageRH[[#This Row],[Prénom]])</f>
        <v/>
      </c>
      <c r="J15" s="15" t="str">
        <f>IFERROR( MID(T_PointageRH[[#This Row],[Prénom]], SEARCH("-",T_PointageRH[[#This Row],[Prénom]])+1, 1),   "")</f>
        <v/>
      </c>
      <c r="K15" s="15" t="str">
        <f>SUBSTITUTE(T_PointageRH[[#This Row],[Nom d''usage]], "-", "")</f>
        <v/>
      </c>
      <c r="L15" s="15" t="str">
        <f>LOWER(T_PointageRH[[#This Row],[P1]]&amp;T_PointageRH[[#This Row],[P2]] &amp; "." &amp; SUBSTITUTE($K15," ",""))</f>
        <v>.</v>
      </c>
      <c r="M15" s="16"/>
      <c r="N15" s="16" t="str">
        <f>IF(AND(T_PointageRH[[#This Row],[Nom d''usage]]="",T_PointageRH[[#This Row],[Nom de famille]]=""),     "",     IF(T_PointageRH[[#This Row],[Username hors règle]]="",  IF(ISNUMBER(SEARCH($L15,_xlfn.TEXTJOIN(";", TRUE, T_PointageAD[Nom de compte SAM]))), "existe", "n'existe pas"),  IF(ISNUMBER(SEARCH($M15,_xlfn.TEXTJOIN(";", TRUE, T_PointageAD[Nom de compte SAM]))),  "existe",  "n'existe pas"))     )</f>
        <v/>
      </c>
      <c r="O15" s="2"/>
      <c r="P15" s="17"/>
      <c r="Q15" s="17"/>
    </row>
    <row r="16" spans="1:17" ht="16.7" customHeight="1" x14ac:dyDescent="0.25">
      <c r="A16" s="58"/>
      <c r="B16" s="14"/>
      <c r="C16" s="14"/>
      <c r="D16" s="14"/>
      <c r="E16" s="14"/>
      <c r="F16" s="14"/>
      <c r="G16" s="14"/>
      <c r="H16" s="15"/>
      <c r="I16" s="15" t="str">
        <f>LEFT(T_PointageRH[[#This Row],[Prénom]])</f>
        <v/>
      </c>
      <c r="J16" s="15" t="str">
        <f>IFERROR( MID(T_PointageRH[[#This Row],[Prénom]], SEARCH("-",T_PointageRH[[#This Row],[Prénom]])+1, 1),   "")</f>
        <v/>
      </c>
      <c r="K16" s="15" t="str">
        <f>SUBSTITUTE(T_PointageRH[[#This Row],[Nom d''usage]], "-", "")</f>
        <v/>
      </c>
      <c r="L16" s="15" t="str">
        <f>LOWER(T_PointageRH[[#This Row],[P1]]&amp;T_PointageRH[[#This Row],[P2]] &amp; "." &amp; SUBSTITUTE($K16," ",""))</f>
        <v>.</v>
      </c>
      <c r="M16" s="16"/>
      <c r="N16" s="16" t="str">
        <f>IF(AND(T_PointageRH[[#This Row],[Nom d''usage]]="",T_PointageRH[[#This Row],[Nom de famille]]=""),     "",     IF(T_PointageRH[[#This Row],[Username hors règle]]="",  IF(ISNUMBER(SEARCH($L16,_xlfn.TEXTJOIN(";", TRUE, T_PointageAD[Nom de compte SAM]))), "existe", "n'existe pas"),  IF(ISNUMBER(SEARCH($M16,_xlfn.TEXTJOIN(";", TRUE, T_PointageAD[Nom de compte SAM]))),  "existe",  "n'existe pas"))     )</f>
        <v/>
      </c>
      <c r="O16" s="2"/>
      <c r="P16" s="17"/>
      <c r="Q16" s="17"/>
    </row>
    <row r="17" spans="1:17" ht="16.7" customHeight="1" x14ac:dyDescent="0.25">
      <c r="A17" s="58"/>
      <c r="B17" s="14"/>
      <c r="C17" s="14"/>
      <c r="D17" s="14"/>
      <c r="E17" s="14"/>
      <c r="F17" s="14"/>
      <c r="G17" s="14"/>
      <c r="H17" s="15"/>
      <c r="I17" s="15" t="str">
        <f>LEFT(T_PointageRH[[#This Row],[Prénom]])</f>
        <v/>
      </c>
      <c r="J17" s="15" t="str">
        <f>IFERROR( MID(T_PointageRH[[#This Row],[Prénom]], SEARCH("-",T_PointageRH[[#This Row],[Prénom]])+1, 1),   "")</f>
        <v/>
      </c>
      <c r="K17" s="15" t="str">
        <f>SUBSTITUTE(T_PointageRH[[#This Row],[Nom d''usage]], "-", "")</f>
        <v/>
      </c>
      <c r="L17" s="15" t="str">
        <f>LOWER(T_PointageRH[[#This Row],[P1]]&amp;T_PointageRH[[#This Row],[P2]] &amp; "." &amp; SUBSTITUTE($K17," ",""))</f>
        <v>.</v>
      </c>
      <c r="M17" s="16"/>
      <c r="N17" s="16" t="str">
        <f>IF(AND(T_PointageRH[[#This Row],[Nom d''usage]]="",T_PointageRH[[#This Row],[Nom de famille]]=""),     "",     IF(T_PointageRH[[#This Row],[Username hors règle]]="",  IF(ISNUMBER(SEARCH($L17,_xlfn.TEXTJOIN(";", TRUE, T_PointageAD[Nom de compte SAM]))), "existe", "n'existe pas"),  IF(ISNUMBER(SEARCH($M17,_xlfn.TEXTJOIN(";", TRUE, T_PointageAD[Nom de compte SAM]))),  "existe",  "n'existe pas"))     )</f>
        <v/>
      </c>
      <c r="O17" s="2"/>
      <c r="P17" s="17"/>
      <c r="Q17" s="17"/>
    </row>
    <row r="18" spans="1:17" ht="16.7" customHeight="1" x14ac:dyDescent="0.25">
      <c r="A18" s="58"/>
      <c r="B18" s="14"/>
      <c r="C18" s="14"/>
      <c r="D18" s="14"/>
      <c r="E18" s="14"/>
      <c r="F18" s="14"/>
      <c r="G18" s="14"/>
      <c r="H18" s="15"/>
      <c r="I18" s="15" t="str">
        <f>LEFT(T_PointageRH[[#This Row],[Prénom]])</f>
        <v/>
      </c>
      <c r="J18" s="15" t="str">
        <f>IFERROR( MID(T_PointageRH[[#This Row],[Prénom]], SEARCH("-",T_PointageRH[[#This Row],[Prénom]])+1, 1),   "")</f>
        <v/>
      </c>
      <c r="K18" s="15" t="str">
        <f>SUBSTITUTE(T_PointageRH[[#This Row],[Nom d''usage]], "-", "")</f>
        <v/>
      </c>
      <c r="L18" s="15" t="str">
        <f>LOWER(T_PointageRH[[#This Row],[P1]]&amp;T_PointageRH[[#This Row],[P2]] &amp; "." &amp; SUBSTITUTE($K18," ",""))</f>
        <v>.</v>
      </c>
      <c r="M18" s="16"/>
      <c r="N18" s="16" t="str">
        <f>IF(AND(T_PointageRH[[#This Row],[Nom d''usage]]="",T_PointageRH[[#This Row],[Nom de famille]]=""),     "",     IF(T_PointageRH[[#This Row],[Username hors règle]]="",  IF(ISNUMBER(SEARCH($L18,_xlfn.TEXTJOIN(";", TRUE, T_PointageAD[Nom de compte SAM]))), "existe", "n'existe pas"),  IF(ISNUMBER(SEARCH($M18,_xlfn.TEXTJOIN(";", TRUE, T_PointageAD[Nom de compte SAM]))),  "existe",  "n'existe pas"))     )</f>
        <v/>
      </c>
      <c r="O18" s="2"/>
      <c r="P18" s="17"/>
      <c r="Q18" s="17"/>
    </row>
    <row r="19" spans="1:17" ht="16.7" customHeight="1" x14ac:dyDescent="0.25">
      <c r="A19" s="58"/>
      <c r="B19" s="14"/>
      <c r="C19" s="14"/>
      <c r="D19" s="14"/>
      <c r="E19" s="14"/>
      <c r="F19" s="14"/>
      <c r="G19" s="14"/>
      <c r="H19" s="15"/>
      <c r="I19" s="15" t="str">
        <f>LEFT(T_PointageRH[[#This Row],[Prénom]])</f>
        <v/>
      </c>
      <c r="J19" s="15" t="str">
        <f>IFERROR( MID(T_PointageRH[[#This Row],[Prénom]], SEARCH("-",T_PointageRH[[#This Row],[Prénom]])+1, 1),   "")</f>
        <v/>
      </c>
      <c r="K19" s="15" t="str">
        <f>SUBSTITUTE(T_PointageRH[[#This Row],[Nom d''usage]], "-", "")</f>
        <v/>
      </c>
      <c r="L19" s="15" t="str">
        <f>LOWER(T_PointageRH[[#This Row],[P1]]&amp;T_PointageRH[[#This Row],[P2]] &amp; "." &amp; SUBSTITUTE($K19," ",""))</f>
        <v>.</v>
      </c>
      <c r="M19" s="16"/>
      <c r="N19" s="16" t="str">
        <f>IF(AND(T_PointageRH[[#This Row],[Nom d''usage]]="",T_PointageRH[[#This Row],[Nom de famille]]=""),     "",     IF(T_PointageRH[[#This Row],[Username hors règle]]="",  IF(ISNUMBER(SEARCH($L19,_xlfn.TEXTJOIN(";", TRUE, T_PointageAD[Nom de compte SAM]))), "existe", "n'existe pas"),  IF(ISNUMBER(SEARCH($M19,_xlfn.TEXTJOIN(";", TRUE, T_PointageAD[Nom de compte SAM]))),  "existe",  "n'existe pas"))     )</f>
        <v/>
      </c>
      <c r="O19" s="2"/>
      <c r="P19" s="17"/>
      <c r="Q19" s="17"/>
    </row>
    <row r="20" spans="1:17" ht="16.7" customHeight="1" x14ac:dyDescent="0.25">
      <c r="A20" s="58"/>
      <c r="B20" s="14"/>
      <c r="C20" s="14"/>
      <c r="D20" s="14"/>
      <c r="E20" s="14"/>
      <c r="F20" s="14"/>
      <c r="G20" s="14"/>
      <c r="H20" s="15"/>
      <c r="I20" s="15" t="str">
        <f>LEFT(T_PointageRH[[#This Row],[Prénom]])</f>
        <v/>
      </c>
      <c r="J20" s="15" t="str">
        <f>IFERROR( MID(T_PointageRH[[#This Row],[Prénom]], SEARCH("-",T_PointageRH[[#This Row],[Prénom]])+1, 1),   "")</f>
        <v/>
      </c>
      <c r="K20" s="15" t="str">
        <f>SUBSTITUTE(T_PointageRH[[#This Row],[Nom d''usage]], "-", "")</f>
        <v/>
      </c>
      <c r="L20" s="15" t="str">
        <f>LOWER(T_PointageRH[[#This Row],[P1]]&amp;T_PointageRH[[#This Row],[P2]] &amp; "." &amp; SUBSTITUTE($K20," ",""))</f>
        <v>.</v>
      </c>
      <c r="M20" s="16"/>
      <c r="N20" s="16" t="str">
        <f>IF(AND(T_PointageRH[[#This Row],[Nom d''usage]]="",T_PointageRH[[#This Row],[Nom de famille]]=""),     "",     IF(T_PointageRH[[#This Row],[Username hors règle]]="",  IF(ISNUMBER(SEARCH($L20,_xlfn.TEXTJOIN(";", TRUE, T_PointageAD[Nom de compte SAM]))), "existe", "n'existe pas"),  IF(ISNUMBER(SEARCH($M20,_xlfn.TEXTJOIN(";", TRUE, T_PointageAD[Nom de compte SAM]))),  "existe",  "n'existe pas"))     )</f>
        <v/>
      </c>
      <c r="O20" s="2"/>
      <c r="P20" s="17"/>
      <c r="Q20" s="17"/>
    </row>
    <row r="21" spans="1:17" ht="16.7" customHeight="1" x14ac:dyDescent="0.25">
      <c r="A21" s="58"/>
      <c r="B21" s="14"/>
      <c r="C21" s="14"/>
      <c r="D21" s="14"/>
      <c r="E21" s="14"/>
      <c r="F21" s="14"/>
      <c r="G21" s="14"/>
      <c r="H21" s="15"/>
      <c r="I21" s="15" t="str">
        <f>LEFT(T_PointageRH[[#This Row],[Prénom]])</f>
        <v/>
      </c>
      <c r="J21" s="15" t="str">
        <f>IFERROR( MID(T_PointageRH[[#This Row],[Prénom]], SEARCH("-",T_PointageRH[[#This Row],[Prénom]])+1, 1),   "")</f>
        <v/>
      </c>
      <c r="K21" s="15" t="str">
        <f>SUBSTITUTE(T_PointageRH[[#This Row],[Nom d''usage]], "-", "")</f>
        <v/>
      </c>
      <c r="L21" s="15" t="str">
        <f>LOWER(T_PointageRH[[#This Row],[P1]]&amp;T_PointageRH[[#This Row],[P2]] &amp; "." &amp; SUBSTITUTE($K21," ",""))</f>
        <v>.</v>
      </c>
      <c r="M21" s="16"/>
      <c r="N21" s="16" t="str">
        <f>IF(AND(T_PointageRH[[#This Row],[Nom d''usage]]="",T_PointageRH[[#This Row],[Nom de famille]]=""),     "",     IF(T_PointageRH[[#This Row],[Username hors règle]]="",  IF(ISNUMBER(SEARCH($L21,_xlfn.TEXTJOIN(";", TRUE, T_PointageAD[Nom de compte SAM]))), "existe", "n'existe pas"),  IF(ISNUMBER(SEARCH($M21,_xlfn.TEXTJOIN(";", TRUE, T_PointageAD[Nom de compte SAM]))),  "existe",  "n'existe pas"))     )</f>
        <v/>
      </c>
      <c r="O21" s="2"/>
      <c r="P21" s="17"/>
      <c r="Q21" s="17"/>
    </row>
    <row r="22" spans="1:17" ht="16.7" customHeight="1" x14ac:dyDescent="0.25">
      <c r="A22" s="58"/>
      <c r="B22" s="14"/>
      <c r="C22" s="14"/>
      <c r="D22" s="14"/>
      <c r="E22" s="14"/>
      <c r="F22" s="14"/>
      <c r="G22" s="14"/>
      <c r="H22" s="15"/>
      <c r="I22" s="15" t="str">
        <f>LEFT(T_PointageRH[[#This Row],[Prénom]])</f>
        <v/>
      </c>
      <c r="J22" s="15" t="str">
        <f>IFERROR( MID(T_PointageRH[[#This Row],[Prénom]], SEARCH("-",T_PointageRH[[#This Row],[Prénom]])+1, 1),   "")</f>
        <v/>
      </c>
      <c r="K22" s="15" t="str">
        <f>SUBSTITUTE(T_PointageRH[[#This Row],[Nom d''usage]], "-", "")</f>
        <v/>
      </c>
      <c r="L22" s="15" t="str">
        <f>LOWER(T_PointageRH[[#This Row],[P1]]&amp;T_PointageRH[[#This Row],[P2]] &amp; "." &amp; SUBSTITUTE($K22," ",""))</f>
        <v>.</v>
      </c>
      <c r="M22" s="16"/>
      <c r="N22" s="16" t="str">
        <f>IF(AND(T_PointageRH[[#This Row],[Nom d''usage]]="",T_PointageRH[[#This Row],[Nom de famille]]=""),     "",     IF(T_PointageRH[[#This Row],[Username hors règle]]="",  IF(ISNUMBER(SEARCH($L22,_xlfn.TEXTJOIN(";", TRUE, T_PointageAD[Nom de compte SAM]))), "existe", "n'existe pas"),  IF(ISNUMBER(SEARCH($M22,_xlfn.TEXTJOIN(";", TRUE, T_PointageAD[Nom de compte SAM]))),  "existe",  "n'existe pas"))     )</f>
        <v/>
      </c>
      <c r="O22" s="2"/>
      <c r="P22" s="17"/>
      <c r="Q22" s="17"/>
    </row>
    <row r="23" spans="1:17" ht="16.7" customHeight="1" x14ac:dyDescent="0.25">
      <c r="A23" s="58"/>
      <c r="B23" s="14"/>
      <c r="C23" s="14"/>
      <c r="D23" s="14"/>
      <c r="E23" s="14"/>
      <c r="F23" s="14"/>
      <c r="G23" s="14"/>
      <c r="H23" s="15"/>
      <c r="I23" s="15" t="str">
        <f>LEFT(T_PointageRH[[#This Row],[Prénom]])</f>
        <v/>
      </c>
      <c r="J23" s="15" t="str">
        <f>IFERROR( MID(T_PointageRH[[#This Row],[Prénom]], SEARCH("-",T_PointageRH[[#This Row],[Prénom]])+1, 1),   "")</f>
        <v/>
      </c>
      <c r="K23" s="15" t="str">
        <f>SUBSTITUTE(T_PointageRH[[#This Row],[Nom d''usage]], "-", "")</f>
        <v/>
      </c>
      <c r="L23" s="15" t="str">
        <f>LOWER(T_PointageRH[[#This Row],[P1]]&amp;T_PointageRH[[#This Row],[P2]] &amp; "." &amp; SUBSTITUTE($K23," ",""))</f>
        <v>.</v>
      </c>
      <c r="M23" s="16"/>
      <c r="N23" s="16" t="str">
        <f>IF(AND(T_PointageRH[[#This Row],[Nom d''usage]]="",T_PointageRH[[#This Row],[Nom de famille]]=""),     "",     IF(T_PointageRH[[#This Row],[Username hors règle]]="",  IF(ISNUMBER(SEARCH($L23,_xlfn.TEXTJOIN(";", TRUE, T_PointageAD[Nom de compte SAM]))), "existe", "n'existe pas"),  IF(ISNUMBER(SEARCH($M23,_xlfn.TEXTJOIN(";", TRUE, T_PointageAD[Nom de compte SAM]))),  "existe",  "n'existe pas"))     )</f>
        <v/>
      </c>
      <c r="O23" s="2"/>
      <c r="P23" s="17"/>
      <c r="Q23" s="17"/>
    </row>
    <row r="24" spans="1:17" ht="16.7" customHeight="1" x14ac:dyDescent="0.25">
      <c r="A24" s="58"/>
      <c r="B24" s="14"/>
      <c r="C24" s="14"/>
      <c r="D24" s="14"/>
      <c r="E24" s="14"/>
      <c r="F24" s="14"/>
      <c r="G24" s="14"/>
      <c r="H24" s="15"/>
      <c r="I24" s="15" t="str">
        <f>LEFT(T_PointageRH[[#This Row],[Prénom]])</f>
        <v/>
      </c>
      <c r="J24" s="15" t="str">
        <f>IFERROR( MID(T_PointageRH[[#This Row],[Prénom]], SEARCH("-",T_PointageRH[[#This Row],[Prénom]])+1, 1),   "")</f>
        <v/>
      </c>
      <c r="K24" s="15" t="str">
        <f>SUBSTITUTE(T_PointageRH[[#This Row],[Nom d''usage]], "-", "")</f>
        <v/>
      </c>
      <c r="L24" s="15" t="str">
        <f>LOWER(T_PointageRH[[#This Row],[P1]]&amp;T_PointageRH[[#This Row],[P2]] &amp; "." &amp; SUBSTITUTE($K24," ",""))</f>
        <v>.</v>
      </c>
      <c r="M24" s="16"/>
      <c r="N24" s="16" t="str">
        <f>IF(AND(T_PointageRH[[#This Row],[Nom d''usage]]="",T_PointageRH[[#This Row],[Nom de famille]]=""),     "",     IF(T_PointageRH[[#This Row],[Username hors règle]]="",  IF(ISNUMBER(SEARCH($L24,_xlfn.TEXTJOIN(";", TRUE, T_PointageAD[Nom de compte SAM]))), "existe", "n'existe pas"),  IF(ISNUMBER(SEARCH($M24,_xlfn.TEXTJOIN(";", TRUE, T_PointageAD[Nom de compte SAM]))),  "existe",  "n'existe pas"))     )</f>
        <v/>
      </c>
      <c r="O24" s="2"/>
      <c r="P24" s="17"/>
      <c r="Q24" s="17"/>
    </row>
    <row r="25" spans="1:17" ht="16.7" customHeight="1" x14ac:dyDescent="0.25">
      <c r="A25" s="58"/>
      <c r="B25" s="14"/>
      <c r="C25" s="14"/>
      <c r="D25" s="14"/>
      <c r="E25" s="14"/>
      <c r="F25" s="14"/>
      <c r="G25" s="14"/>
      <c r="H25" s="15"/>
      <c r="I25" s="15" t="str">
        <f>LEFT(T_PointageRH[[#This Row],[Prénom]])</f>
        <v/>
      </c>
      <c r="J25" s="15" t="str">
        <f>IFERROR( MID(T_PointageRH[[#This Row],[Prénom]], SEARCH("-",T_PointageRH[[#This Row],[Prénom]])+1, 1),   "")</f>
        <v/>
      </c>
      <c r="K25" s="15" t="str">
        <f>SUBSTITUTE(T_PointageRH[[#This Row],[Nom d''usage]], "-", "")</f>
        <v/>
      </c>
      <c r="L25" s="15" t="str">
        <f>LOWER(T_PointageRH[[#This Row],[P1]]&amp;T_PointageRH[[#This Row],[P2]] &amp; "." &amp; SUBSTITUTE($K25," ",""))</f>
        <v>.</v>
      </c>
      <c r="M25" s="16"/>
      <c r="N25" s="16" t="str">
        <f>IF(AND(T_PointageRH[[#This Row],[Nom d''usage]]="",T_PointageRH[[#This Row],[Nom de famille]]=""),     "",     IF(T_PointageRH[[#This Row],[Username hors règle]]="",  IF(ISNUMBER(SEARCH($L25,_xlfn.TEXTJOIN(";", TRUE, T_PointageAD[Nom de compte SAM]))), "existe", "n'existe pas"),  IF(ISNUMBER(SEARCH($M25,_xlfn.TEXTJOIN(";", TRUE, T_PointageAD[Nom de compte SAM]))),  "existe",  "n'existe pas"))     )</f>
        <v/>
      </c>
      <c r="O25" s="2"/>
      <c r="P25" s="17"/>
      <c r="Q25" s="17"/>
    </row>
    <row r="26" spans="1:17" ht="16.7" customHeight="1" x14ac:dyDescent="0.25">
      <c r="A26" s="58"/>
      <c r="B26" s="14"/>
      <c r="C26" s="14"/>
      <c r="D26" s="14"/>
      <c r="E26" s="14"/>
      <c r="F26" s="14"/>
      <c r="G26" s="14"/>
      <c r="H26" s="15"/>
      <c r="I26" s="15" t="str">
        <f>LEFT(T_PointageRH[[#This Row],[Prénom]])</f>
        <v/>
      </c>
      <c r="J26" s="15" t="str">
        <f>IFERROR( MID(T_PointageRH[[#This Row],[Prénom]], SEARCH("-",T_PointageRH[[#This Row],[Prénom]])+1, 1),   "")</f>
        <v/>
      </c>
      <c r="K26" s="15" t="str">
        <f>SUBSTITUTE(T_PointageRH[[#This Row],[Nom d''usage]], "-", "")</f>
        <v/>
      </c>
      <c r="L26" s="15" t="str">
        <f>LOWER(T_PointageRH[[#This Row],[P1]]&amp;T_PointageRH[[#This Row],[P2]] &amp; "." &amp; SUBSTITUTE($K26," ",""))</f>
        <v>.</v>
      </c>
      <c r="M26" s="16"/>
      <c r="N26" s="16" t="str">
        <f>IF(AND(T_PointageRH[[#This Row],[Nom d''usage]]="",T_PointageRH[[#This Row],[Nom de famille]]=""),     "",     IF(T_PointageRH[[#This Row],[Username hors règle]]="",  IF(ISNUMBER(SEARCH($L26,_xlfn.TEXTJOIN(";", TRUE, T_PointageAD[Nom de compte SAM]))), "existe", "n'existe pas"),  IF(ISNUMBER(SEARCH($M26,_xlfn.TEXTJOIN(";", TRUE, T_PointageAD[Nom de compte SAM]))),  "existe",  "n'existe pas"))     )</f>
        <v/>
      </c>
      <c r="O26" s="2"/>
      <c r="P26" s="17"/>
      <c r="Q26" s="17"/>
    </row>
    <row r="27" spans="1:17" ht="16.7" customHeight="1" x14ac:dyDescent="0.25">
      <c r="A27" s="58"/>
      <c r="B27" s="14"/>
      <c r="C27" s="14"/>
      <c r="D27" s="14"/>
      <c r="E27" s="14"/>
      <c r="F27" s="14"/>
      <c r="G27" s="14"/>
      <c r="H27" s="15"/>
      <c r="I27" s="15" t="str">
        <f>LEFT(T_PointageRH[[#This Row],[Prénom]])</f>
        <v/>
      </c>
      <c r="J27" s="15" t="str">
        <f>IFERROR( MID(T_PointageRH[[#This Row],[Prénom]], SEARCH("-",T_PointageRH[[#This Row],[Prénom]])+1, 1),   "")</f>
        <v/>
      </c>
      <c r="K27" s="15" t="str">
        <f>SUBSTITUTE(T_PointageRH[[#This Row],[Nom d''usage]], "-", "")</f>
        <v/>
      </c>
      <c r="L27" s="15" t="str">
        <f>LOWER(T_PointageRH[[#This Row],[P1]]&amp;T_PointageRH[[#This Row],[P2]] &amp; "." &amp; SUBSTITUTE($K27," ",""))</f>
        <v>.</v>
      </c>
      <c r="M27" s="16"/>
      <c r="N27" s="16" t="str">
        <f>IF(AND(T_PointageRH[[#This Row],[Nom d''usage]]="",T_PointageRH[[#This Row],[Nom de famille]]=""),     "",     IF(T_PointageRH[[#This Row],[Username hors règle]]="",  IF(ISNUMBER(SEARCH($L27,_xlfn.TEXTJOIN(";", TRUE, T_PointageAD[Nom de compte SAM]))), "existe", "n'existe pas"),  IF(ISNUMBER(SEARCH($M27,_xlfn.TEXTJOIN(";", TRUE, T_PointageAD[Nom de compte SAM]))),  "existe",  "n'existe pas"))     )</f>
        <v/>
      </c>
      <c r="O27" s="2"/>
      <c r="P27" s="17"/>
      <c r="Q27" s="17"/>
    </row>
    <row r="28" spans="1:17" ht="16.7" customHeight="1" x14ac:dyDescent="0.25">
      <c r="A28" s="58"/>
      <c r="B28" s="14"/>
      <c r="C28" s="14"/>
      <c r="D28" s="14"/>
      <c r="E28" s="14"/>
      <c r="F28" s="14"/>
      <c r="G28" s="14"/>
      <c r="H28" s="15"/>
      <c r="I28" s="15" t="str">
        <f>LEFT(T_PointageRH[[#This Row],[Prénom]])</f>
        <v/>
      </c>
      <c r="J28" s="15" t="str">
        <f>IFERROR( MID(T_PointageRH[[#This Row],[Prénom]], SEARCH("-",T_PointageRH[[#This Row],[Prénom]])+1, 1),   "")</f>
        <v/>
      </c>
      <c r="K28" s="15" t="str">
        <f>SUBSTITUTE(T_PointageRH[[#This Row],[Nom d''usage]], "-", "")</f>
        <v/>
      </c>
      <c r="L28" s="15" t="str">
        <f>LOWER(T_PointageRH[[#This Row],[P1]]&amp;T_PointageRH[[#This Row],[P2]] &amp; "." &amp; SUBSTITUTE($K28," ",""))</f>
        <v>.</v>
      </c>
      <c r="M28" s="16"/>
      <c r="N28" s="16" t="str">
        <f>IF(AND(T_PointageRH[[#This Row],[Nom d''usage]]="",T_PointageRH[[#This Row],[Nom de famille]]=""),     "",     IF(T_PointageRH[[#This Row],[Username hors règle]]="",  IF(ISNUMBER(SEARCH($L28,_xlfn.TEXTJOIN(";", TRUE, T_PointageAD[Nom de compte SAM]))), "existe", "n'existe pas"),  IF(ISNUMBER(SEARCH($M28,_xlfn.TEXTJOIN(";", TRUE, T_PointageAD[Nom de compte SAM]))),  "existe",  "n'existe pas"))     )</f>
        <v/>
      </c>
      <c r="O28" s="2"/>
      <c r="P28" s="17"/>
      <c r="Q28" s="17"/>
    </row>
    <row r="29" spans="1:17" ht="16.7" customHeight="1" x14ac:dyDescent="0.25">
      <c r="A29" s="58"/>
      <c r="B29" s="14"/>
      <c r="C29" s="14"/>
      <c r="D29" s="14"/>
      <c r="E29" s="14"/>
      <c r="F29" s="14"/>
      <c r="G29" s="14"/>
      <c r="H29" s="15"/>
      <c r="I29" s="15" t="str">
        <f>LEFT(T_PointageRH[[#This Row],[Prénom]])</f>
        <v/>
      </c>
      <c r="J29" s="15" t="str">
        <f>IFERROR( MID(T_PointageRH[[#This Row],[Prénom]], SEARCH("-",T_PointageRH[[#This Row],[Prénom]])+1, 1),   "")</f>
        <v/>
      </c>
      <c r="K29" s="15" t="str">
        <f>SUBSTITUTE(T_PointageRH[[#This Row],[Nom d''usage]], "-", "")</f>
        <v/>
      </c>
      <c r="L29" s="15" t="str">
        <f>LOWER(T_PointageRH[[#This Row],[P1]]&amp;T_PointageRH[[#This Row],[P2]] &amp; "." &amp; SUBSTITUTE($K29," ",""))</f>
        <v>.</v>
      </c>
      <c r="M29" s="16"/>
      <c r="N29" s="16" t="str">
        <f>IF(AND(T_PointageRH[[#This Row],[Nom d''usage]]="",T_PointageRH[[#This Row],[Nom de famille]]=""),     "",     IF(T_PointageRH[[#This Row],[Username hors règle]]="",  IF(ISNUMBER(SEARCH($L29,_xlfn.TEXTJOIN(";", TRUE, T_PointageAD[Nom de compte SAM]))), "existe", "n'existe pas"),  IF(ISNUMBER(SEARCH($M29,_xlfn.TEXTJOIN(";", TRUE, T_PointageAD[Nom de compte SAM]))),  "existe",  "n'existe pas"))     )</f>
        <v/>
      </c>
      <c r="O29" s="2"/>
      <c r="P29" s="17"/>
      <c r="Q29" s="17"/>
    </row>
    <row r="30" spans="1:17" ht="16.7" customHeight="1" x14ac:dyDescent="0.25">
      <c r="A30" s="58"/>
      <c r="B30" s="14"/>
      <c r="C30" s="14"/>
      <c r="D30" s="14"/>
      <c r="E30" s="14"/>
      <c r="F30" s="14"/>
      <c r="G30" s="14"/>
      <c r="H30" s="15"/>
      <c r="I30" s="15" t="str">
        <f>LEFT(T_PointageRH[[#This Row],[Prénom]])</f>
        <v/>
      </c>
      <c r="J30" s="15" t="str">
        <f>IFERROR( MID(T_PointageRH[[#This Row],[Prénom]], SEARCH("-",T_PointageRH[[#This Row],[Prénom]])+1, 1),   "")</f>
        <v/>
      </c>
      <c r="K30" s="15" t="str">
        <f>SUBSTITUTE(T_PointageRH[[#This Row],[Nom d''usage]], "-", "")</f>
        <v/>
      </c>
      <c r="L30" s="15" t="str">
        <f>LOWER(T_PointageRH[[#This Row],[P1]]&amp;T_PointageRH[[#This Row],[P2]] &amp; "." &amp; SUBSTITUTE($K30," ",""))</f>
        <v>.</v>
      </c>
      <c r="M30" s="16"/>
      <c r="N30" s="16" t="str">
        <f>IF(AND(T_PointageRH[[#This Row],[Nom d''usage]]="",T_PointageRH[[#This Row],[Nom de famille]]=""),     "",     IF(T_PointageRH[[#This Row],[Username hors règle]]="",  IF(ISNUMBER(SEARCH($L30,_xlfn.TEXTJOIN(";", TRUE, T_PointageAD[Nom de compte SAM]))), "existe", "n'existe pas"),  IF(ISNUMBER(SEARCH($M30,_xlfn.TEXTJOIN(";", TRUE, T_PointageAD[Nom de compte SAM]))),  "existe",  "n'existe pas"))     )</f>
        <v/>
      </c>
      <c r="O30" s="2"/>
      <c r="P30" s="17"/>
      <c r="Q30" s="17"/>
    </row>
    <row r="31" spans="1:17" ht="16.7" customHeight="1" x14ac:dyDescent="0.25">
      <c r="A31" s="58"/>
      <c r="B31" s="14"/>
      <c r="C31" s="14"/>
      <c r="D31" s="14"/>
      <c r="E31" s="14"/>
      <c r="F31" s="14"/>
      <c r="G31" s="14"/>
      <c r="H31" s="15"/>
      <c r="I31" s="15" t="str">
        <f>LEFT(T_PointageRH[[#This Row],[Prénom]])</f>
        <v/>
      </c>
      <c r="J31" s="15" t="str">
        <f>IFERROR( MID(T_PointageRH[[#This Row],[Prénom]], SEARCH("-",T_PointageRH[[#This Row],[Prénom]])+1, 1),   "")</f>
        <v/>
      </c>
      <c r="K31" s="15" t="str">
        <f>SUBSTITUTE(T_PointageRH[[#This Row],[Nom d''usage]], "-", "")</f>
        <v/>
      </c>
      <c r="L31" s="15" t="str">
        <f>LOWER(T_PointageRH[[#This Row],[P1]]&amp;T_PointageRH[[#This Row],[P2]] &amp; "." &amp; SUBSTITUTE($K31," ",""))</f>
        <v>.</v>
      </c>
      <c r="M31" s="16"/>
      <c r="N31" s="16" t="str">
        <f>IF(AND(T_PointageRH[[#This Row],[Nom d''usage]]="",T_PointageRH[[#This Row],[Nom de famille]]=""),     "",     IF(T_PointageRH[[#This Row],[Username hors règle]]="",  IF(ISNUMBER(SEARCH($L31,_xlfn.TEXTJOIN(";", TRUE, T_PointageAD[Nom de compte SAM]))), "existe", "n'existe pas"),  IF(ISNUMBER(SEARCH($M31,_xlfn.TEXTJOIN(";", TRUE, T_PointageAD[Nom de compte SAM]))),  "existe",  "n'existe pas"))     )</f>
        <v/>
      </c>
      <c r="O31" s="2"/>
      <c r="P31" s="17"/>
      <c r="Q31" s="17"/>
    </row>
    <row r="32" spans="1:17" ht="16.7" customHeight="1" x14ac:dyDescent="0.25">
      <c r="A32" s="58"/>
      <c r="B32" s="14"/>
      <c r="C32" s="14"/>
      <c r="D32" s="14"/>
      <c r="E32" s="14"/>
      <c r="F32" s="14"/>
      <c r="G32" s="14"/>
      <c r="H32" s="15"/>
      <c r="I32" s="15" t="str">
        <f>LEFT(T_PointageRH[[#This Row],[Prénom]])</f>
        <v/>
      </c>
      <c r="J32" s="15" t="str">
        <f>IFERROR( MID(T_PointageRH[[#This Row],[Prénom]], SEARCH("-",T_PointageRH[[#This Row],[Prénom]])+1, 1),   "")</f>
        <v/>
      </c>
      <c r="K32" s="15" t="str">
        <f>SUBSTITUTE(T_PointageRH[[#This Row],[Nom d''usage]], "-", "")</f>
        <v/>
      </c>
      <c r="L32" s="15" t="str">
        <f>LOWER(T_PointageRH[[#This Row],[P1]]&amp;T_PointageRH[[#This Row],[P2]] &amp; "." &amp; SUBSTITUTE($K32," ",""))</f>
        <v>.</v>
      </c>
      <c r="M32" s="16"/>
      <c r="N32" s="16" t="str">
        <f>IF(AND(T_PointageRH[[#This Row],[Nom d''usage]]="",T_PointageRH[[#This Row],[Nom de famille]]=""),     "",     IF(T_PointageRH[[#This Row],[Username hors règle]]="",  IF(ISNUMBER(SEARCH($L32,_xlfn.TEXTJOIN(";", TRUE, T_PointageAD[Nom de compte SAM]))), "existe", "n'existe pas"),  IF(ISNUMBER(SEARCH($M32,_xlfn.TEXTJOIN(";", TRUE, T_PointageAD[Nom de compte SAM]))),  "existe",  "n'existe pas"))     )</f>
        <v/>
      </c>
      <c r="O32" s="2"/>
      <c r="P32" s="17"/>
      <c r="Q32" s="17"/>
    </row>
    <row r="33" spans="1:17" ht="16.7" customHeight="1" x14ac:dyDescent="0.25">
      <c r="A33" s="58"/>
      <c r="B33" s="14"/>
      <c r="C33" s="14"/>
      <c r="D33" s="14"/>
      <c r="E33" s="14"/>
      <c r="F33" s="14"/>
      <c r="G33" s="14"/>
      <c r="H33" s="15"/>
      <c r="I33" s="15" t="str">
        <f>LEFT(T_PointageRH[[#This Row],[Prénom]])</f>
        <v/>
      </c>
      <c r="J33" s="15" t="str">
        <f>IFERROR( MID(T_PointageRH[[#This Row],[Prénom]], SEARCH("-",T_PointageRH[[#This Row],[Prénom]])+1, 1),   "")</f>
        <v/>
      </c>
      <c r="K33" s="15" t="str">
        <f>SUBSTITUTE(T_PointageRH[[#This Row],[Nom d''usage]], "-", "")</f>
        <v/>
      </c>
      <c r="L33" s="15" t="str">
        <f>LOWER(T_PointageRH[[#This Row],[P1]]&amp;T_PointageRH[[#This Row],[P2]] &amp; "." &amp; SUBSTITUTE($K33," ",""))</f>
        <v>.</v>
      </c>
      <c r="M33" s="16"/>
      <c r="N33" s="16" t="str">
        <f>IF(AND(T_PointageRH[[#This Row],[Nom d''usage]]="",T_PointageRH[[#This Row],[Nom de famille]]=""),     "",     IF(T_PointageRH[[#This Row],[Username hors règle]]="",  IF(ISNUMBER(SEARCH($L33,_xlfn.TEXTJOIN(";", TRUE, T_PointageAD[Nom de compte SAM]))), "existe", "n'existe pas"),  IF(ISNUMBER(SEARCH($M33,_xlfn.TEXTJOIN(";", TRUE, T_PointageAD[Nom de compte SAM]))),  "existe",  "n'existe pas"))     )</f>
        <v/>
      </c>
      <c r="O33" s="2"/>
      <c r="P33" s="17"/>
      <c r="Q33" s="17"/>
    </row>
    <row r="34" spans="1:17" ht="16.7" customHeight="1" x14ac:dyDescent="0.25">
      <c r="A34" s="58"/>
      <c r="B34" s="14"/>
      <c r="C34" s="14"/>
      <c r="D34" s="14"/>
      <c r="E34" s="14"/>
      <c r="F34" s="14"/>
      <c r="G34" s="14"/>
      <c r="H34" s="15"/>
      <c r="I34" s="15" t="str">
        <f>LEFT(T_PointageRH[[#This Row],[Prénom]])</f>
        <v/>
      </c>
      <c r="J34" s="15" t="str">
        <f>IFERROR( MID(T_PointageRH[[#This Row],[Prénom]], SEARCH("-",T_PointageRH[[#This Row],[Prénom]])+1, 1),   "")</f>
        <v/>
      </c>
      <c r="K34" s="15" t="str">
        <f>SUBSTITUTE(T_PointageRH[[#This Row],[Nom d''usage]], "-", "")</f>
        <v/>
      </c>
      <c r="L34" s="15" t="str">
        <f>LOWER(T_PointageRH[[#This Row],[P1]]&amp;T_PointageRH[[#This Row],[P2]] &amp; "." &amp; SUBSTITUTE($K34," ",""))</f>
        <v>.</v>
      </c>
      <c r="M34" s="16"/>
      <c r="N34" s="16" t="str">
        <f>IF(AND(T_PointageRH[[#This Row],[Nom d''usage]]="",T_PointageRH[[#This Row],[Nom de famille]]=""),     "",     IF(T_PointageRH[[#This Row],[Username hors règle]]="",  IF(ISNUMBER(SEARCH($L34,_xlfn.TEXTJOIN(";", TRUE, T_PointageAD[Nom de compte SAM]))), "existe", "n'existe pas"),  IF(ISNUMBER(SEARCH($M34,_xlfn.TEXTJOIN(";", TRUE, T_PointageAD[Nom de compte SAM]))),  "existe",  "n'existe pas"))     )</f>
        <v/>
      </c>
      <c r="O34" s="2"/>
      <c r="P34" s="17"/>
      <c r="Q34" s="17"/>
    </row>
    <row r="35" spans="1:17" ht="16.7" customHeight="1" x14ac:dyDescent="0.25">
      <c r="A35" s="58"/>
      <c r="B35" s="14"/>
      <c r="C35" s="14"/>
      <c r="D35" s="14"/>
      <c r="E35" s="14"/>
      <c r="F35" s="14"/>
      <c r="G35" s="14"/>
      <c r="H35" s="15"/>
      <c r="I35" s="15" t="str">
        <f>LEFT(T_PointageRH[[#This Row],[Prénom]])</f>
        <v/>
      </c>
      <c r="J35" s="15" t="str">
        <f>IFERROR( MID(T_PointageRH[[#This Row],[Prénom]], SEARCH("-",T_PointageRH[[#This Row],[Prénom]])+1, 1),   "")</f>
        <v/>
      </c>
      <c r="K35" s="15" t="str">
        <f>SUBSTITUTE(T_PointageRH[[#This Row],[Nom d''usage]], "-", "")</f>
        <v/>
      </c>
      <c r="L35" s="15" t="str">
        <f>LOWER(T_PointageRH[[#This Row],[P1]]&amp;T_PointageRH[[#This Row],[P2]] &amp; "." &amp; SUBSTITUTE($K35," ",""))</f>
        <v>.</v>
      </c>
      <c r="M35" s="16"/>
      <c r="N35" s="16" t="str">
        <f>IF(AND(T_PointageRH[[#This Row],[Nom d''usage]]="",T_PointageRH[[#This Row],[Nom de famille]]=""),     "",     IF(T_PointageRH[[#This Row],[Username hors règle]]="",  IF(ISNUMBER(SEARCH($L35,_xlfn.TEXTJOIN(";", TRUE, T_PointageAD[Nom de compte SAM]))), "existe", "n'existe pas"),  IF(ISNUMBER(SEARCH($M35,_xlfn.TEXTJOIN(";", TRUE, T_PointageAD[Nom de compte SAM]))),  "existe",  "n'existe pas"))     )</f>
        <v/>
      </c>
      <c r="O35" s="2"/>
      <c r="P35" s="17"/>
      <c r="Q35" s="17"/>
    </row>
    <row r="36" spans="1:17" ht="16.7" customHeight="1" x14ac:dyDescent="0.25">
      <c r="A36" s="58"/>
      <c r="B36" s="14"/>
      <c r="C36" s="14"/>
      <c r="D36" s="14"/>
      <c r="E36" s="14"/>
      <c r="F36" s="14"/>
      <c r="G36" s="14"/>
      <c r="H36" s="15"/>
      <c r="I36" s="15" t="str">
        <f>LEFT(T_PointageRH[[#This Row],[Prénom]])</f>
        <v/>
      </c>
      <c r="J36" s="15" t="str">
        <f>IFERROR( MID(T_PointageRH[[#This Row],[Prénom]], SEARCH("-",T_PointageRH[[#This Row],[Prénom]])+1, 1),   "")</f>
        <v/>
      </c>
      <c r="K36" s="15" t="str">
        <f>SUBSTITUTE(T_PointageRH[[#This Row],[Nom d''usage]], "-", "")</f>
        <v/>
      </c>
      <c r="L36" s="15" t="str">
        <f>LOWER(T_PointageRH[[#This Row],[P1]]&amp;T_PointageRH[[#This Row],[P2]] &amp; "." &amp; SUBSTITUTE($K36," ",""))</f>
        <v>.</v>
      </c>
      <c r="M36" s="16"/>
      <c r="N36" s="16" t="str">
        <f>IF(AND(T_PointageRH[[#This Row],[Nom d''usage]]="",T_PointageRH[[#This Row],[Nom de famille]]=""),     "",     IF(T_PointageRH[[#This Row],[Username hors règle]]="",  IF(ISNUMBER(SEARCH($L36,_xlfn.TEXTJOIN(";", TRUE, T_PointageAD[Nom de compte SAM]))), "existe", "n'existe pas"),  IF(ISNUMBER(SEARCH($M36,_xlfn.TEXTJOIN(";", TRUE, T_PointageAD[Nom de compte SAM]))),  "existe",  "n'existe pas"))     )</f>
        <v/>
      </c>
      <c r="O36" s="2"/>
      <c r="P36" s="17"/>
      <c r="Q36" s="17"/>
    </row>
    <row r="37" spans="1:17" ht="16.7" customHeight="1" x14ac:dyDescent="0.25">
      <c r="A37" s="58"/>
      <c r="B37" s="14"/>
      <c r="C37" s="14"/>
      <c r="D37" s="14"/>
      <c r="E37" s="14"/>
      <c r="F37" s="14"/>
      <c r="G37" s="14"/>
      <c r="H37" s="15"/>
      <c r="I37" s="15" t="str">
        <f>LEFT(T_PointageRH[[#This Row],[Prénom]])</f>
        <v/>
      </c>
      <c r="J37" s="15" t="str">
        <f>IFERROR( MID(T_PointageRH[[#This Row],[Prénom]], SEARCH("-",T_PointageRH[[#This Row],[Prénom]])+1, 1),   "")</f>
        <v/>
      </c>
      <c r="K37" s="15" t="str">
        <f>SUBSTITUTE(T_PointageRH[[#This Row],[Nom d''usage]], "-", "")</f>
        <v/>
      </c>
      <c r="L37" s="15" t="str">
        <f>LOWER(T_PointageRH[[#This Row],[P1]]&amp;T_PointageRH[[#This Row],[P2]] &amp; "." &amp; SUBSTITUTE($K37," ",""))</f>
        <v>.</v>
      </c>
      <c r="M37" s="16"/>
      <c r="N37" s="16" t="str">
        <f>IF(AND(T_PointageRH[[#This Row],[Nom d''usage]]="",T_PointageRH[[#This Row],[Nom de famille]]=""),     "",     IF(T_PointageRH[[#This Row],[Username hors règle]]="",  IF(ISNUMBER(SEARCH($L37,_xlfn.TEXTJOIN(";", TRUE, T_PointageAD[Nom de compte SAM]))), "existe", "n'existe pas"),  IF(ISNUMBER(SEARCH($M37,_xlfn.TEXTJOIN(";", TRUE, T_PointageAD[Nom de compte SAM]))),  "existe",  "n'existe pas"))     )</f>
        <v/>
      </c>
      <c r="O37" s="2"/>
      <c r="P37" s="17"/>
      <c r="Q37" s="17"/>
    </row>
    <row r="38" spans="1:17" ht="16.7" customHeight="1" x14ac:dyDescent="0.25">
      <c r="A38" s="58"/>
      <c r="B38" s="14"/>
      <c r="C38" s="14"/>
      <c r="D38" s="14"/>
      <c r="E38" s="14"/>
      <c r="F38" s="14"/>
      <c r="G38" s="14"/>
      <c r="H38" s="15"/>
      <c r="I38" s="15" t="str">
        <f>LEFT(T_PointageRH[[#This Row],[Prénom]])</f>
        <v/>
      </c>
      <c r="J38" s="15" t="str">
        <f>IFERROR( MID(T_PointageRH[[#This Row],[Prénom]], SEARCH("-",T_PointageRH[[#This Row],[Prénom]])+1, 1),   "")</f>
        <v/>
      </c>
      <c r="K38" s="15" t="str">
        <f>SUBSTITUTE(T_PointageRH[[#This Row],[Nom d''usage]], "-", "")</f>
        <v/>
      </c>
      <c r="L38" s="15" t="str">
        <f>LOWER(T_PointageRH[[#This Row],[P1]]&amp;T_PointageRH[[#This Row],[P2]] &amp; "." &amp; SUBSTITUTE($K38," ",""))</f>
        <v>.</v>
      </c>
      <c r="M38" s="16"/>
      <c r="N38" s="16" t="str">
        <f>IF(AND(T_PointageRH[[#This Row],[Nom d''usage]]="",T_PointageRH[[#This Row],[Nom de famille]]=""),     "",     IF(T_PointageRH[[#This Row],[Username hors règle]]="",  IF(ISNUMBER(SEARCH($L38,_xlfn.TEXTJOIN(";", TRUE, T_PointageAD[Nom de compte SAM]))), "existe", "n'existe pas"),  IF(ISNUMBER(SEARCH($M38,_xlfn.TEXTJOIN(";", TRUE, T_PointageAD[Nom de compte SAM]))),  "existe",  "n'existe pas"))     )</f>
        <v/>
      </c>
      <c r="O38" s="2"/>
      <c r="P38" s="17"/>
      <c r="Q38" s="17"/>
    </row>
    <row r="39" spans="1:17" ht="16.7" customHeight="1" x14ac:dyDescent="0.25">
      <c r="A39" s="58"/>
      <c r="B39" s="14"/>
      <c r="C39" s="14"/>
      <c r="D39" s="14"/>
      <c r="E39" s="14"/>
      <c r="F39" s="14"/>
      <c r="G39" s="14"/>
      <c r="H39" s="15"/>
      <c r="I39" s="15" t="str">
        <f>LEFT(T_PointageRH[[#This Row],[Prénom]])</f>
        <v/>
      </c>
      <c r="J39" s="15" t="str">
        <f>IFERROR( MID(T_PointageRH[[#This Row],[Prénom]], SEARCH("-",T_PointageRH[[#This Row],[Prénom]])+1, 1),   "")</f>
        <v/>
      </c>
      <c r="K39" s="15" t="str">
        <f>SUBSTITUTE(T_PointageRH[[#This Row],[Nom d''usage]], "-", "")</f>
        <v/>
      </c>
      <c r="L39" s="15" t="str">
        <f>LOWER(T_PointageRH[[#This Row],[P1]]&amp;T_PointageRH[[#This Row],[P2]] &amp; "." &amp; SUBSTITUTE($K39," ",""))</f>
        <v>.</v>
      </c>
      <c r="M39" s="16"/>
      <c r="N39" s="16" t="str">
        <f>IF(AND(T_PointageRH[[#This Row],[Nom d''usage]]="",T_PointageRH[[#This Row],[Nom de famille]]=""),     "",     IF(T_PointageRH[[#This Row],[Username hors règle]]="",  IF(ISNUMBER(SEARCH($L39,_xlfn.TEXTJOIN(";", TRUE, T_PointageAD[Nom de compte SAM]))), "existe", "n'existe pas"),  IF(ISNUMBER(SEARCH($M39,_xlfn.TEXTJOIN(";", TRUE, T_PointageAD[Nom de compte SAM]))),  "existe",  "n'existe pas"))     )</f>
        <v/>
      </c>
      <c r="O39" s="2"/>
      <c r="P39" s="17"/>
      <c r="Q39" s="17"/>
    </row>
    <row r="40" spans="1:17" ht="16.7" customHeight="1" x14ac:dyDescent="0.25">
      <c r="A40" s="58"/>
      <c r="B40" s="14"/>
      <c r="C40" s="14"/>
      <c r="D40" s="14"/>
      <c r="E40" s="14"/>
      <c r="F40" s="14"/>
      <c r="G40" s="14"/>
      <c r="H40" s="15"/>
      <c r="I40" s="15" t="str">
        <f>LEFT(T_PointageRH[[#This Row],[Prénom]])</f>
        <v/>
      </c>
      <c r="J40" s="15" t="str">
        <f>IFERROR( MID(T_PointageRH[[#This Row],[Prénom]], SEARCH("-",T_PointageRH[[#This Row],[Prénom]])+1, 1),   "")</f>
        <v/>
      </c>
      <c r="K40" s="15" t="str">
        <f>SUBSTITUTE(T_PointageRH[[#This Row],[Nom d''usage]], "-", "")</f>
        <v/>
      </c>
      <c r="L40" s="15" t="str">
        <f>LOWER(T_PointageRH[[#This Row],[P1]]&amp;T_PointageRH[[#This Row],[P2]] &amp; "." &amp; SUBSTITUTE($K40," ",""))</f>
        <v>.</v>
      </c>
      <c r="M40" s="16"/>
      <c r="N40" s="16" t="str">
        <f>IF(AND(T_PointageRH[[#This Row],[Nom d''usage]]="",T_PointageRH[[#This Row],[Nom de famille]]=""),     "",     IF(T_PointageRH[[#This Row],[Username hors règle]]="",  IF(ISNUMBER(SEARCH($L40,_xlfn.TEXTJOIN(";", TRUE, T_PointageAD[Nom de compte SAM]))), "existe", "n'existe pas"),  IF(ISNUMBER(SEARCH($M40,_xlfn.TEXTJOIN(";", TRUE, T_PointageAD[Nom de compte SAM]))),  "existe",  "n'existe pas"))     )</f>
        <v/>
      </c>
      <c r="O40" s="2"/>
      <c r="P40" s="17"/>
      <c r="Q40" s="17"/>
    </row>
    <row r="41" spans="1:17" ht="16.7" customHeight="1" x14ac:dyDescent="0.25">
      <c r="A41" s="58"/>
      <c r="B41" s="14"/>
      <c r="C41" s="14"/>
      <c r="D41" s="14"/>
      <c r="E41" s="14"/>
      <c r="F41" s="14"/>
      <c r="G41" s="14"/>
      <c r="H41" s="15"/>
      <c r="I41" s="15" t="str">
        <f>LEFT(T_PointageRH[[#This Row],[Prénom]])</f>
        <v/>
      </c>
      <c r="J41" s="15" t="str">
        <f>IFERROR( MID(T_PointageRH[[#This Row],[Prénom]], SEARCH("-",T_PointageRH[[#This Row],[Prénom]])+1, 1),   "")</f>
        <v/>
      </c>
      <c r="K41" s="15" t="str">
        <f>SUBSTITUTE(T_PointageRH[[#This Row],[Nom d''usage]], "-", "")</f>
        <v/>
      </c>
      <c r="L41" s="15" t="str">
        <f>LOWER(T_PointageRH[[#This Row],[P1]]&amp;T_PointageRH[[#This Row],[P2]] &amp; "." &amp; SUBSTITUTE($K41," ",""))</f>
        <v>.</v>
      </c>
      <c r="M41" s="16"/>
      <c r="N41" s="16" t="str">
        <f>IF(AND(T_PointageRH[[#This Row],[Nom d''usage]]="",T_PointageRH[[#This Row],[Nom de famille]]=""),     "",     IF(T_PointageRH[[#This Row],[Username hors règle]]="",  IF(ISNUMBER(SEARCH($L41,_xlfn.TEXTJOIN(";", TRUE, T_PointageAD[Nom de compte SAM]))), "existe", "n'existe pas"),  IF(ISNUMBER(SEARCH($M41,_xlfn.TEXTJOIN(";", TRUE, T_PointageAD[Nom de compte SAM]))),  "existe",  "n'existe pas"))     )</f>
        <v/>
      </c>
      <c r="O41" s="2"/>
      <c r="P41" s="17"/>
      <c r="Q41" s="17"/>
    </row>
    <row r="42" spans="1:17" ht="16.7" customHeight="1" x14ac:dyDescent="0.25">
      <c r="A42" s="58"/>
      <c r="B42" s="14"/>
      <c r="C42" s="14"/>
      <c r="D42" s="14"/>
      <c r="E42" s="14"/>
      <c r="F42" s="14"/>
      <c r="G42" s="14"/>
      <c r="H42" s="15"/>
      <c r="I42" s="15" t="str">
        <f>LEFT(T_PointageRH[[#This Row],[Prénom]])</f>
        <v/>
      </c>
      <c r="J42" s="15" t="str">
        <f>IFERROR( MID(T_PointageRH[[#This Row],[Prénom]], SEARCH("-",T_PointageRH[[#This Row],[Prénom]])+1, 1),   "")</f>
        <v/>
      </c>
      <c r="K42" s="15" t="str">
        <f>SUBSTITUTE(T_PointageRH[[#This Row],[Nom d''usage]], "-", "")</f>
        <v/>
      </c>
      <c r="L42" s="15" t="str">
        <f>LOWER(T_PointageRH[[#This Row],[P1]]&amp;T_PointageRH[[#This Row],[P2]] &amp; "." &amp; SUBSTITUTE($K42," ",""))</f>
        <v>.</v>
      </c>
      <c r="M42" s="16"/>
      <c r="N42" s="16" t="str">
        <f>IF(AND(T_PointageRH[[#This Row],[Nom d''usage]]="",T_PointageRH[[#This Row],[Nom de famille]]=""),     "",     IF(T_PointageRH[[#This Row],[Username hors règle]]="",  IF(ISNUMBER(SEARCH($L42,_xlfn.TEXTJOIN(";", TRUE, T_PointageAD[Nom de compte SAM]))), "existe", "n'existe pas"),  IF(ISNUMBER(SEARCH($M42,_xlfn.TEXTJOIN(";", TRUE, T_PointageAD[Nom de compte SAM]))),  "existe",  "n'existe pas"))     )</f>
        <v/>
      </c>
      <c r="O42" s="2"/>
      <c r="P42" s="17"/>
      <c r="Q42" s="17"/>
    </row>
    <row r="43" spans="1:17" ht="16.7" customHeight="1" x14ac:dyDescent="0.25">
      <c r="A43" s="58"/>
      <c r="B43" s="14"/>
      <c r="C43" s="14"/>
      <c r="D43" s="14"/>
      <c r="E43" s="14"/>
      <c r="F43" s="14"/>
      <c r="G43" s="14"/>
      <c r="H43" s="15"/>
      <c r="I43" s="15" t="str">
        <f>LEFT(T_PointageRH[[#This Row],[Prénom]])</f>
        <v/>
      </c>
      <c r="J43" s="15" t="str">
        <f>IFERROR( MID(T_PointageRH[[#This Row],[Prénom]], SEARCH("-",T_PointageRH[[#This Row],[Prénom]])+1, 1),   "")</f>
        <v/>
      </c>
      <c r="K43" s="15" t="str">
        <f>SUBSTITUTE(T_PointageRH[[#This Row],[Nom d''usage]], "-", "")</f>
        <v/>
      </c>
      <c r="L43" s="15" t="str">
        <f>LOWER(T_PointageRH[[#This Row],[P1]]&amp;T_PointageRH[[#This Row],[P2]] &amp; "." &amp; SUBSTITUTE($K43," ",""))</f>
        <v>.</v>
      </c>
      <c r="M43" s="16"/>
      <c r="N43" s="16" t="str">
        <f>IF(AND(T_PointageRH[[#This Row],[Nom d''usage]]="",T_PointageRH[[#This Row],[Nom de famille]]=""),     "",     IF(T_PointageRH[[#This Row],[Username hors règle]]="",  IF(ISNUMBER(SEARCH($L43,_xlfn.TEXTJOIN(";", TRUE, T_PointageAD[Nom de compte SAM]))), "existe", "n'existe pas"),  IF(ISNUMBER(SEARCH($M43,_xlfn.TEXTJOIN(";", TRUE, T_PointageAD[Nom de compte SAM]))),  "existe",  "n'existe pas"))     )</f>
        <v/>
      </c>
      <c r="O43" s="2"/>
      <c r="P43" s="17"/>
      <c r="Q43" s="17"/>
    </row>
    <row r="44" spans="1:17" ht="16.7" customHeight="1" x14ac:dyDescent="0.25">
      <c r="A44" s="58"/>
      <c r="B44" s="14"/>
      <c r="C44" s="14"/>
      <c r="D44" s="14"/>
      <c r="E44" s="14"/>
      <c r="F44" s="14"/>
      <c r="G44" s="14"/>
      <c r="H44" s="15"/>
      <c r="I44" s="15" t="str">
        <f>LEFT(T_PointageRH[[#This Row],[Prénom]])</f>
        <v/>
      </c>
      <c r="J44" s="15" t="str">
        <f>IFERROR( MID(T_PointageRH[[#This Row],[Prénom]], SEARCH("-",T_PointageRH[[#This Row],[Prénom]])+1, 1),   "")</f>
        <v/>
      </c>
      <c r="K44" s="15" t="str">
        <f>SUBSTITUTE(T_PointageRH[[#This Row],[Nom d''usage]], "-", "")</f>
        <v/>
      </c>
      <c r="L44" s="15" t="str">
        <f>LOWER(T_PointageRH[[#This Row],[P1]]&amp;T_PointageRH[[#This Row],[P2]] &amp; "." &amp; SUBSTITUTE($K44," ",""))</f>
        <v>.</v>
      </c>
      <c r="M44" s="16"/>
      <c r="N44" s="16" t="str">
        <f>IF(AND(T_PointageRH[[#This Row],[Nom d''usage]]="",T_PointageRH[[#This Row],[Nom de famille]]=""),     "",     IF(T_PointageRH[[#This Row],[Username hors règle]]="",  IF(ISNUMBER(SEARCH($L44,_xlfn.TEXTJOIN(";", TRUE, T_PointageAD[Nom de compte SAM]))), "existe", "n'existe pas"),  IF(ISNUMBER(SEARCH($M44,_xlfn.TEXTJOIN(";", TRUE, T_PointageAD[Nom de compte SAM]))),  "existe",  "n'existe pas"))     )</f>
        <v/>
      </c>
      <c r="O44" s="2"/>
      <c r="P44" s="17"/>
      <c r="Q44" s="17"/>
    </row>
    <row r="45" spans="1:17" ht="16.7" customHeight="1" x14ac:dyDescent="0.25">
      <c r="A45" s="58"/>
      <c r="B45" s="14"/>
      <c r="C45" s="14"/>
      <c r="D45" s="14"/>
      <c r="E45" s="14"/>
      <c r="F45" s="14"/>
      <c r="G45" s="14"/>
      <c r="H45" s="15"/>
      <c r="I45" s="15" t="str">
        <f>LEFT(T_PointageRH[[#This Row],[Prénom]])</f>
        <v/>
      </c>
      <c r="J45" s="15" t="str">
        <f>IFERROR( MID(T_PointageRH[[#This Row],[Prénom]], SEARCH("-",T_PointageRH[[#This Row],[Prénom]])+1, 1),   "")</f>
        <v/>
      </c>
      <c r="K45" s="15" t="str">
        <f>SUBSTITUTE(T_PointageRH[[#This Row],[Nom d''usage]], "-", "")</f>
        <v/>
      </c>
      <c r="L45" s="15" t="str">
        <f>LOWER(T_PointageRH[[#This Row],[P1]]&amp;T_PointageRH[[#This Row],[P2]] &amp; "." &amp; SUBSTITUTE($K45," ",""))</f>
        <v>.</v>
      </c>
      <c r="M45" s="16"/>
      <c r="N45" s="16" t="str">
        <f>IF(AND(T_PointageRH[[#This Row],[Nom d''usage]]="",T_PointageRH[[#This Row],[Nom de famille]]=""),     "",     IF(T_PointageRH[[#This Row],[Username hors règle]]="",  IF(ISNUMBER(SEARCH($L45,_xlfn.TEXTJOIN(";", TRUE, T_PointageAD[Nom de compte SAM]))), "existe", "n'existe pas"),  IF(ISNUMBER(SEARCH($M45,_xlfn.TEXTJOIN(";", TRUE, T_PointageAD[Nom de compte SAM]))),  "existe",  "n'existe pas"))     )</f>
        <v/>
      </c>
      <c r="O45" s="2"/>
      <c r="P45" s="17"/>
      <c r="Q45" s="17"/>
    </row>
    <row r="46" spans="1:17" ht="16.7" customHeight="1" x14ac:dyDescent="0.25">
      <c r="A46" s="58"/>
      <c r="B46" s="14"/>
      <c r="C46" s="14"/>
      <c r="D46" s="14"/>
      <c r="E46" s="14"/>
      <c r="F46" s="14"/>
      <c r="G46" s="14"/>
      <c r="H46" s="15"/>
      <c r="I46" s="15" t="str">
        <f>LEFT(T_PointageRH[[#This Row],[Prénom]])</f>
        <v/>
      </c>
      <c r="J46" s="15" t="str">
        <f>IFERROR( MID(T_PointageRH[[#This Row],[Prénom]], SEARCH("-",T_PointageRH[[#This Row],[Prénom]])+1, 1),   "")</f>
        <v/>
      </c>
      <c r="K46" s="15" t="str">
        <f>SUBSTITUTE(T_PointageRH[[#This Row],[Nom d''usage]], "-", "")</f>
        <v/>
      </c>
      <c r="L46" s="15" t="str">
        <f>LOWER(T_PointageRH[[#This Row],[P1]]&amp;T_PointageRH[[#This Row],[P2]] &amp; "." &amp; SUBSTITUTE($K46," ",""))</f>
        <v>.</v>
      </c>
      <c r="M46" s="16"/>
      <c r="N46" s="16" t="str">
        <f>IF(AND(T_PointageRH[[#This Row],[Nom d''usage]]="",T_PointageRH[[#This Row],[Nom de famille]]=""),     "",     IF(T_PointageRH[[#This Row],[Username hors règle]]="",  IF(ISNUMBER(SEARCH($L46,_xlfn.TEXTJOIN(";", TRUE, T_PointageAD[Nom de compte SAM]))), "existe", "n'existe pas"),  IF(ISNUMBER(SEARCH($M46,_xlfn.TEXTJOIN(";", TRUE, T_PointageAD[Nom de compte SAM]))),  "existe",  "n'existe pas"))     )</f>
        <v/>
      </c>
      <c r="O46" s="2"/>
      <c r="P46" s="17"/>
      <c r="Q46" s="17"/>
    </row>
    <row r="47" spans="1:17" ht="16.7" customHeight="1" x14ac:dyDescent="0.25">
      <c r="A47" s="58"/>
      <c r="B47" s="14"/>
      <c r="C47" s="14"/>
      <c r="D47" s="14"/>
      <c r="E47" s="14"/>
      <c r="F47" s="14"/>
      <c r="G47" s="14"/>
      <c r="H47" s="15"/>
      <c r="I47" s="15" t="str">
        <f>LEFT(T_PointageRH[[#This Row],[Prénom]])</f>
        <v/>
      </c>
      <c r="J47" s="15" t="str">
        <f>IFERROR( MID(T_PointageRH[[#This Row],[Prénom]], SEARCH("-",T_PointageRH[[#This Row],[Prénom]])+1, 1),   "")</f>
        <v/>
      </c>
      <c r="K47" s="15" t="str">
        <f>SUBSTITUTE(T_PointageRH[[#This Row],[Nom d''usage]], "-", "")</f>
        <v/>
      </c>
      <c r="L47" s="15" t="str">
        <f>LOWER(T_PointageRH[[#This Row],[P1]]&amp;T_PointageRH[[#This Row],[P2]] &amp; "." &amp; SUBSTITUTE($K47," ",""))</f>
        <v>.</v>
      </c>
      <c r="M47" s="16"/>
      <c r="N47" s="16" t="str">
        <f>IF(AND(T_PointageRH[[#This Row],[Nom d''usage]]="",T_PointageRH[[#This Row],[Nom de famille]]=""),     "",     IF(T_PointageRH[[#This Row],[Username hors règle]]="",  IF(ISNUMBER(SEARCH($L47,_xlfn.TEXTJOIN(";", TRUE, T_PointageAD[Nom de compte SAM]))), "existe", "n'existe pas"),  IF(ISNUMBER(SEARCH($M47,_xlfn.TEXTJOIN(";", TRUE, T_PointageAD[Nom de compte SAM]))),  "existe",  "n'existe pas"))     )</f>
        <v/>
      </c>
      <c r="O47" s="2"/>
      <c r="P47" s="17"/>
      <c r="Q47" s="17"/>
    </row>
    <row r="48" spans="1:17" ht="16.7" customHeight="1" x14ac:dyDescent="0.25">
      <c r="A48" s="58"/>
      <c r="B48" s="14"/>
      <c r="C48" s="14"/>
      <c r="D48" s="14"/>
      <c r="E48" s="14"/>
      <c r="F48" s="14"/>
      <c r="G48" s="14"/>
      <c r="H48" s="15"/>
      <c r="I48" s="15" t="str">
        <f>LEFT(T_PointageRH[[#This Row],[Prénom]])</f>
        <v/>
      </c>
      <c r="J48" s="15" t="str">
        <f>IFERROR( MID(T_PointageRH[[#This Row],[Prénom]], SEARCH("-",T_PointageRH[[#This Row],[Prénom]])+1, 1),   "")</f>
        <v/>
      </c>
      <c r="K48" s="15" t="str">
        <f>SUBSTITUTE(T_PointageRH[[#This Row],[Nom d''usage]], "-", "")</f>
        <v/>
      </c>
      <c r="L48" s="15" t="str">
        <f>LOWER(T_PointageRH[[#This Row],[P1]]&amp;T_PointageRH[[#This Row],[P2]] &amp; "." &amp; SUBSTITUTE($K48," ",""))</f>
        <v>.</v>
      </c>
      <c r="M48" s="16"/>
      <c r="N48" s="16" t="str">
        <f>IF(AND(T_PointageRH[[#This Row],[Nom d''usage]]="",T_PointageRH[[#This Row],[Nom de famille]]=""),     "",     IF(T_PointageRH[[#This Row],[Username hors règle]]="",  IF(ISNUMBER(SEARCH($L48,_xlfn.TEXTJOIN(";", TRUE, T_PointageAD[Nom de compte SAM]))), "existe", "n'existe pas"),  IF(ISNUMBER(SEARCH($M48,_xlfn.TEXTJOIN(";", TRUE, T_PointageAD[Nom de compte SAM]))),  "existe",  "n'existe pas"))     )</f>
        <v/>
      </c>
      <c r="O48" s="2"/>
      <c r="P48" s="17"/>
      <c r="Q48" s="17"/>
    </row>
    <row r="49" spans="1:17" ht="16.7" customHeight="1" x14ac:dyDescent="0.25">
      <c r="A49" s="58"/>
      <c r="B49" s="14"/>
      <c r="C49" s="14"/>
      <c r="D49" s="14"/>
      <c r="E49" s="14"/>
      <c r="F49" s="14"/>
      <c r="G49" s="14"/>
      <c r="H49" s="15"/>
      <c r="I49" s="15" t="str">
        <f>LEFT(T_PointageRH[[#This Row],[Prénom]])</f>
        <v/>
      </c>
      <c r="J49" s="15" t="str">
        <f>IFERROR( MID(T_PointageRH[[#This Row],[Prénom]], SEARCH("-",T_PointageRH[[#This Row],[Prénom]])+1, 1),   "")</f>
        <v/>
      </c>
      <c r="K49" s="15" t="str">
        <f>SUBSTITUTE(T_PointageRH[[#This Row],[Nom d''usage]], "-", "")</f>
        <v/>
      </c>
      <c r="L49" s="15" t="str">
        <f>LOWER(T_PointageRH[[#This Row],[P1]]&amp;T_PointageRH[[#This Row],[P2]] &amp; "." &amp; SUBSTITUTE($K49," ",""))</f>
        <v>.</v>
      </c>
      <c r="M49" s="16"/>
      <c r="N49" s="16" t="str">
        <f>IF(AND(T_PointageRH[[#This Row],[Nom d''usage]]="",T_PointageRH[[#This Row],[Nom de famille]]=""),     "",     IF(T_PointageRH[[#This Row],[Username hors règle]]="",  IF(ISNUMBER(SEARCH($L49,_xlfn.TEXTJOIN(";", TRUE, T_PointageAD[Nom de compte SAM]))), "existe", "n'existe pas"),  IF(ISNUMBER(SEARCH($M49,_xlfn.TEXTJOIN(";", TRUE, T_PointageAD[Nom de compte SAM]))),  "existe",  "n'existe pas"))     )</f>
        <v/>
      </c>
      <c r="O49" s="2"/>
      <c r="P49" s="17"/>
      <c r="Q49" s="17"/>
    </row>
    <row r="50" spans="1:17" ht="16.7" customHeight="1" x14ac:dyDescent="0.25">
      <c r="A50" s="58"/>
      <c r="B50" s="14"/>
      <c r="C50" s="14"/>
      <c r="D50" s="14"/>
      <c r="E50" s="14"/>
      <c r="F50" s="14"/>
      <c r="G50" s="14"/>
      <c r="H50" s="15"/>
      <c r="I50" s="15" t="str">
        <f>LEFT(T_PointageRH[[#This Row],[Prénom]])</f>
        <v/>
      </c>
      <c r="J50" s="15" t="str">
        <f>IFERROR( MID(T_PointageRH[[#This Row],[Prénom]], SEARCH("-",T_PointageRH[[#This Row],[Prénom]])+1, 1),   "")</f>
        <v/>
      </c>
      <c r="K50" s="15" t="str">
        <f>SUBSTITUTE(T_PointageRH[[#This Row],[Nom d''usage]], "-", "")</f>
        <v/>
      </c>
      <c r="L50" s="15" t="str">
        <f>LOWER(T_PointageRH[[#This Row],[P1]]&amp;T_PointageRH[[#This Row],[P2]] &amp; "." &amp; SUBSTITUTE($K50," ",""))</f>
        <v>.</v>
      </c>
      <c r="M50" s="16"/>
      <c r="N50" s="16" t="str">
        <f>IF(AND(T_PointageRH[[#This Row],[Nom d''usage]]="",T_PointageRH[[#This Row],[Nom de famille]]=""),     "",     IF(T_PointageRH[[#This Row],[Username hors règle]]="",  IF(ISNUMBER(SEARCH($L50,_xlfn.TEXTJOIN(";", TRUE, T_PointageAD[Nom de compte SAM]))), "existe", "n'existe pas"),  IF(ISNUMBER(SEARCH($M50,_xlfn.TEXTJOIN(";", TRUE, T_PointageAD[Nom de compte SAM]))),  "existe",  "n'existe pas"))     )</f>
        <v/>
      </c>
      <c r="O50" s="2"/>
      <c r="P50" s="17"/>
      <c r="Q50" s="17"/>
    </row>
    <row r="51" spans="1:17" ht="16.7" customHeight="1" x14ac:dyDescent="0.25">
      <c r="A51" s="58"/>
      <c r="B51" s="14"/>
      <c r="C51" s="14"/>
      <c r="D51" s="14"/>
      <c r="E51" s="14"/>
      <c r="F51" s="14"/>
      <c r="G51" s="14"/>
      <c r="H51" s="15"/>
      <c r="I51" s="15" t="str">
        <f>LEFT(T_PointageRH[[#This Row],[Prénom]])</f>
        <v/>
      </c>
      <c r="J51" s="15" t="str">
        <f>IFERROR( MID(T_PointageRH[[#This Row],[Prénom]], SEARCH("-",T_PointageRH[[#This Row],[Prénom]])+1, 1),   "")</f>
        <v/>
      </c>
      <c r="K51" s="15" t="str">
        <f>SUBSTITUTE(T_PointageRH[[#This Row],[Nom d''usage]], "-", "")</f>
        <v/>
      </c>
      <c r="L51" s="15" t="str">
        <f>LOWER(T_PointageRH[[#This Row],[P1]]&amp;T_PointageRH[[#This Row],[P2]] &amp; "." &amp; SUBSTITUTE($K51," ",""))</f>
        <v>.</v>
      </c>
      <c r="M51" s="16"/>
      <c r="N51" s="16" t="str">
        <f>IF(AND(T_PointageRH[[#This Row],[Nom d''usage]]="",T_PointageRH[[#This Row],[Nom de famille]]=""),     "",     IF(T_PointageRH[[#This Row],[Username hors règle]]="",  IF(ISNUMBER(SEARCH($L51,_xlfn.TEXTJOIN(";", TRUE, T_PointageAD[Nom de compte SAM]))), "existe", "n'existe pas"),  IF(ISNUMBER(SEARCH($M51,_xlfn.TEXTJOIN(";", TRUE, T_PointageAD[Nom de compte SAM]))),  "existe",  "n'existe pas"))     )</f>
        <v/>
      </c>
      <c r="O51" s="2"/>
      <c r="P51" s="17"/>
      <c r="Q51" s="17"/>
    </row>
    <row r="52" spans="1:17" ht="16.7" customHeight="1" x14ac:dyDescent="0.25">
      <c r="A52" s="58"/>
      <c r="B52" s="14"/>
      <c r="C52" s="14"/>
      <c r="D52" s="14"/>
      <c r="E52" s="14"/>
      <c r="F52" s="14"/>
      <c r="G52" s="14"/>
      <c r="H52" s="15"/>
      <c r="I52" s="15" t="str">
        <f>LEFT(T_PointageRH[[#This Row],[Prénom]])</f>
        <v/>
      </c>
      <c r="J52" s="15" t="str">
        <f>IFERROR( MID(T_PointageRH[[#This Row],[Prénom]], SEARCH("-",T_PointageRH[[#This Row],[Prénom]])+1, 1),   "")</f>
        <v/>
      </c>
      <c r="K52" s="15" t="str">
        <f>SUBSTITUTE(T_PointageRH[[#This Row],[Nom d''usage]], "-", "")</f>
        <v/>
      </c>
      <c r="L52" s="15" t="str">
        <f>LOWER(T_PointageRH[[#This Row],[P1]]&amp;T_PointageRH[[#This Row],[P2]] &amp; "." &amp; SUBSTITUTE($K52," ",""))</f>
        <v>.</v>
      </c>
      <c r="M52" s="16"/>
      <c r="N52" s="16" t="str">
        <f>IF(AND(T_PointageRH[[#This Row],[Nom d''usage]]="",T_PointageRH[[#This Row],[Nom de famille]]=""),     "",     IF(T_PointageRH[[#This Row],[Username hors règle]]="",  IF(ISNUMBER(SEARCH($L52,_xlfn.TEXTJOIN(";", TRUE, T_PointageAD[Nom de compte SAM]))), "existe", "n'existe pas"),  IF(ISNUMBER(SEARCH($M52,_xlfn.TEXTJOIN(";", TRUE, T_PointageAD[Nom de compte SAM]))),  "existe",  "n'existe pas"))     )</f>
        <v/>
      </c>
      <c r="O52" s="2"/>
      <c r="P52" s="17"/>
      <c r="Q52" s="17"/>
    </row>
    <row r="53" spans="1:17" ht="16.7" customHeight="1" x14ac:dyDescent="0.25">
      <c r="A53" s="58"/>
      <c r="B53" s="14"/>
      <c r="C53" s="14"/>
      <c r="D53" s="14"/>
      <c r="E53" s="14"/>
      <c r="F53" s="14"/>
      <c r="G53" s="14"/>
      <c r="H53" s="15"/>
      <c r="I53" s="15" t="str">
        <f>LEFT(T_PointageRH[[#This Row],[Prénom]])</f>
        <v/>
      </c>
      <c r="J53" s="15" t="str">
        <f>IFERROR( MID(T_PointageRH[[#This Row],[Prénom]], SEARCH("-",T_PointageRH[[#This Row],[Prénom]])+1, 1),   "")</f>
        <v/>
      </c>
      <c r="K53" s="15" t="str">
        <f>SUBSTITUTE(T_PointageRH[[#This Row],[Nom d''usage]], "-", "")</f>
        <v/>
      </c>
      <c r="L53" s="15" t="str">
        <f>LOWER(T_PointageRH[[#This Row],[P1]]&amp;T_PointageRH[[#This Row],[P2]] &amp; "." &amp; SUBSTITUTE($K53," ",""))</f>
        <v>.</v>
      </c>
      <c r="M53" s="16"/>
      <c r="N53" s="16" t="str">
        <f>IF(AND(T_PointageRH[[#This Row],[Nom d''usage]]="",T_PointageRH[[#This Row],[Nom de famille]]=""),     "",     IF(T_PointageRH[[#This Row],[Username hors règle]]="",  IF(ISNUMBER(SEARCH($L53,_xlfn.TEXTJOIN(";", TRUE, T_PointageAD[Nom de compte SAM]))), "existe", "n'existe pas"),  IF(ISNUMBER(SEARCH($M53,_xlfn.TEXTJOIN(";", TRUE, T_PointageAD[Nom de compte SAM]))),  "existe",  "n'existe pas"))     )</f>
        <v/>
      </c>
      <c r="O53" s="2"/>
      <c r="P53" s="17"/>
      <c r="Q53" s="17"/>
    </row>
    <row r="54" spans="1:17" ht="16.7" customHeight="1" x14ac:dyDescent="0.25">
      <c r="A54" s="58"/>
      <c r="B54" s="14"/>
      <c r="C54" s="14"/>
      <c r="D54" s="14"/>
      <c r="E54" s="14"/>
      <c r="F54" s="14"/>
      <c r="G54" s="14"/>
      <c r="H54" s="15"/>
      <c r="I54" s="15" t="str">
        <f>LEFT(T_PointageRH[[#This Row],[Prénom]])</f>
        <v/>
      </c>
      <c r="J54" s="15" t="str">
        <f>IFERROR( MID(T_PointageRH[[#This Row],[Prénom]], SEARCH("-",T_PointageRH[[#This Row],[Prénom]])+1, 1),   "")</f>
        <v/>
      </c>
      <c r="K54" s="15" t="str">
        <f>SUBSTITUTE(T_PointageRH[[#This Row],[Nom d''usage]], "-", "")</f>
        <v/>
      </c>
      <c r="L54" s="15" t="str">
        <f>LOWER(T_PointageRH[[#This Row],[P1]]&amp;T_PointageRH[[#This Row],[P2]] &amp; "." &amp; SUBSTITUTE($K54," ",""))</f>
        <v>.</v>
      </c>
      <c r="M54" s="16"/>
      <c r="N54" s="16" t="str">
        <f>IF(AND(T_PointageRH[[#This Row],[Nom d''usage]]="",T_PointageRH[[#This Row],[Nom de famille]]=""),     "",     IF(T_PointageRH[[#This Row],[Username hors règle]]="",  IF(ISNUMBER(SEARCH($L54,_xlfn.TEXTJOIN(";", TRUE, T_PointageAD[Nom de compte SAM]))), "existe", "n'existe pas"),  IF(ISNUMBER(SEARCH($M54,_xlfn.TEXTJOIN(";", TRUE, T_PointageAD[Nom de compte SAM]))),  "existe",  "n'existe pas"))     )</f>
        <v/>
      </c>
      <c r="O54" s="2"/>
      <c r="P54" s="17"/>
      <c r="Q54" s="17"/>
    </row>
    <row r="55" spans="1:17" ht="16.7" customHeight="1" x14ac:dyDescent="0.25">
      <c r="A55" s="58"/>
      <c r="B55" s="14"/>
      <c r="C55" s="14"/>
      <c r="D55" s="14"/>
      <c r="E55" s="14"/>
      <c r="F55" s="14"/>
      <c r="G55" s="14"/>
      <c r="H55" s="15"/>
      <c r="I55" s="15" t="str">
        <f>LEFT(T_PointageRH[[#This Row],[Prénom]])</f>
        <v/>
      </c>
      <c r="J55" s="15" t="str">
        <f>IFERROR( MID(T_PointageRH[[#This Row],[Prénom]], SEARCH("-",T_PointageRH[[#This Row],[Prénom]])+1, 1),   "")</f>
        <v/>
      </c>
      <c r="K55" s="15" t="str">
        <f>SUBSTITUTE(T_PointageRH[[#This Row],[Nom d''usage]], "-", "")</f>
        <v/>
      </c>
      <c r="L55" s="15" t="str">
        <f>LOWER(T_PointageRH[[#This Row],[P1]]&amp;T_PointageRH[[#This Row],[P2]] &amp; "." &amp; SUBSTITUTE($K55," ",""))</f>
        <v>.</v>
      </c>
      <c r="M55" s="16"/>
      <c r="N55" s="16" t="str">
        <f>IF(AND(T_PointageRH[[#This Row],[Nom d''usage]]="",T_PointageRH[[#This Row],[Nom de famille]]=""),     "",     IF(T_PointageRH[[#This Row],[Username hors règle]]="",  IF(ISNUMBER(SEARCH($L55,_xlfn.TEXTJOIN(";", TRUE, T_PointageAD[Nom de compte SAM]))), "existe", "n'existe pas"),  IF(ISNUMBER(SEARCH($M55,_xlfn.TEXTJOIN(";", TRUE, T_PointageAD[Nom de compte SAM]))),  "existe",  "n'existe pas"))     )</f>
        <v/>
      </c>
      <c r="O55" s="2"/>
      <c r="P55" s="17"/>
      <c r="Q55" s="17"/>
    </row>
    <row r="56" spans="1:17" ht="16.7" customHeight="1" x14ac:dyDescent="0.25">
      <c r="A56" s="58"/>
      <c r="B56" s="14"/>
      <c r="C56" s="14"/>
      <c r="D56" s="14"/>
      <c r="E56" s="14"/>
      <c r="F56" s="14"/>
      <c r="G56" s="14"/>
      <c r="H56" s="15"/>
      <c r="I56" s="15" t="str">
        <f>LEFT(T_PointageRH[[#This Row],[Prénom]])</f>
        <v/>
      </c>
      <c r="J56" s="15" t="str">
        <f>IFERROR( MID(T_PointageRH[[#This Row],[Prénom]], SEARCH("-",T_PointageRH[[#This Row],[Prénom]])+1, 1),   "")</f>
        <v/>
      </c>
      <c r="K56" s="15" t="str">
        <f>SUBSTITUTE(T_PointageRH[[#This Row],[Nom d''usage]], "-", "")</f>
        <v/>
      </c>
      <c r="L56" s="15" t="str">
        <f>LOWER(T_PointageRH[[#This Row],[P1]]&amp;T_PointageRH[[#This Row],[P2]] &amp; "." &amp; SUBSTITUTE($K56," ",""))</f>
        <v>.</v>
      </c>
      <c r="M56" s="16"/>
      <c r="N56" s="16" t="str">
        <f>IF(AND(T_PointageRH[[#This Row],[Nom d''usage]]="",T_PointageRH[[#This Row],[Nom de famille]]=""),     "",     IF(T_PointageRH[[#This Row],[Username hors règle]]="",  IF(ISNUMBER(SEARCH($L56,_xlfn.TEXTJOIN(";", TRUE, T_PointageAD[Nom de compte SAM]))), "existe", "n'existe pas"),  IF(ISNUMBER(SEARCH($M56,_xlfn.TEXTJOIN(";", TRUE, T_PointageAD[Nom de compte SAM]))),  "existe",  "n'existe pas"))     )</f>
        <v/>
      </c>
      <c r="O56" s="2"/>
      <c r="P56" s="17"/>
      <c r="Q56" s="17"/>
    </row>
    <row r="57" spans="1:17" ht="16.7" customHeight="1" x14ac:dyDescent="0.25">
      <c r="A57" s="58"/>
      <c r="B57" s="14"/>
      <c r="C57" s="14"/>
      <c r="D57" s="14"/>
      <c r="E57" s="14"/>
      <c r="F57" s="14"/>
      <c r="G57" s="14"/>
      <c r="H57" s="15"/>
      <c r="I57" s="15" t="str">
        <f>LEFT(T_PointageRH[[#This Row],[Prénom]])</f>
        <v/>
      </c>
      <c r="J57" s="15" t="str">
        <f>IFERROR( MID(T_PointageRH[[#This Row],[Prénom]], SEARCH("-",T_PointageRH[[#This Row],[Prénom]])+1, 1),   "")</f>
        <v/>
      </c>
      <c r="K57" s="15" t="str">
        <f>SUBSTITUTE(T_PointageRH[[#This Row],[Nom d''usage]], "-", "")</f>
        <v/>
      </c>
      <c r="L57" s="15" t="str">
        <f>LOWER(T_PointageRH[[#This Row],[P1]]&amp;T_PointageRH[[#This Row],[P2]] &amp; "." &amp; SUBSTITUTE($K57," ",""))</f>
        <v>.</v>
      </c>
      <c r="M57" s="16"/>
      <c r="N57" s="16" t="str">
        <f>IF(AND(T_PointageRH[[#This Row],[Nom d''usage]]="",T_PointageRH[[#This Row],[Nom de famille]]=""),     "",     IF(T_PointageRH[[#This Row],[Username hors règle]]="",  IF(ISNUMBER(SEARCH($L57,_xlfn.TEXTJOIN(";", TRUE, T_PointageAD[Nom de compte SAM]))), "existe", "n'existe pas"),  IF(ISNUMBER(SEARCH($M57,_xlfn.TEXTJOIN(";", TRUE, T_PointageAD[Nom de compte SAM]))),  "existe",  "n'existe pas"))     )</f>
        <v/>
      </c>
      <c r="O57" s="2"/>
      <c r="P57" s="17"/>
      <c r="Q57" s="17"/>
    </row>
    <row r="58" spans="1:17" ht="16.7" customHeight="1" x14ac:dyDescent="0.25">
      <c r="A58" s="58"/>
      <c r="B58" s="14"/>
      <c r="C58" s="14"/>
      <c r="D58" s="14"/>
      <c r="E58" s="14"/>
      <c r="F58" s="14"/>
      <c r="G58" s="14"/>
      <c r="H58" s="15"/>
      <c r="I58" s="15" t="str">
        <f>LEFT(T_PointageRH[[#This Row],[Prénom]])</f>
        <v/>
      </c>
      <c r="J58" s="15" t="str">
        <f>IFERROR( MID(T_PointageRH[[#This Row],[Prénom]], SEARCH("-",T_PointageRH[[#This Row],[Prénom]])+1, 1),   "")</f>
        <v/>
      </c>
      <c r="K58" s="15" t="str">
        <f>SUBSTITUTE(T_PointageRH[[#This Row],[Nom d''usage]], "-", "")</f>
        <v/>
      </c>
      <c r="L58" s="15" t="str">
        <f>LOWER(T_PointageRH[[#This Row],[P1]]&amp;T_PointageRH[[#This Row],[P2]] &amp; "." &amp; SUBSTITUTE($K58," ",""))</f>
        <v>.</v>
      </c>
      <c r="M58" s="16"/>
      <c r="N58" s="16" t="str">
        <f>IF(AND(T_PointageRH[[#This Row],[Nom d''usage]]="",T_PointageRH[[#This Row],[Nom de famille]]=""),     "",     IF(T_PointageRH[[#This Row],[Username hors règle]]="",  IF(ISNUMBER(SEARCH($L58,_xlfn.TEXTJOIN(";", TRUE, T_PointageAD[Nom de compte SAM]))), "existe", "n'existe pas"),  IF(ISNUMBER(SEARCH($M58,_xlfn.TEXTJOIN(";", TRUE, T_PointageAD[Nom de compte SAM]))),  "existe",  "n'existe pas"))     )</f>
        <v/>
      </c>
      <c r="O58" s="2"/>
      <c r="P58" s="17"/>
      <c r="Q58" s="17"/>
    </row>
    <row r="59" spans="1:17" ht="16.7" customHeight="1" x14ac:dyDescent="0.25">
      <c r="A59" s="58"/>
      <c r="B59" s="14"/>
      <c r="C59" s="14"/>
      <c r="D59" s="14"/>
      <c r="E59" s="14"/>
      <c r="F59" s="14"/>
      <c r="G59" s="14"/>
      <c r="H59" s="15"/>
      <c r="I59" s="15" t="str">
        <f>LEFT(T_PointageRH[[#This Row],[Prénom]])</f>
        <v/>
      </c>
      <c r="J59" s="15" t="str">
        <f>IFERROR( MID(T_PointageRH[[#This Row],[Prénom]], SEARCH("-",T_PointageRH[[#This Row],[Prénom]])+1, 1),   "")</f>
        <v/>
      </c>
      <c r="K59" s="15" t="str">
        <f>SUBSTITUTE(T_PointageRH[[#This Row],[Nom d''usage]], "-", "")</f>
        <v/>
      </c>
      <c r="L59" s="15" t="str">
        <f>LOWER(T_PointageRH[[#This Row],[P1]]&amp;T_PointageRH[[#This Row],[P2]] &amp; "." &amp; SUBSTITUTE($K59," ",""))</f>
        <v>.</v>
      </c>
      <c r="M59" s="16"/>
      <c r="N59" s="16" t="str">
        <f>IF(AND(T_PointageRH[[#This Row],[Nom d''usage]]="",T_PointageRH[[#This Row],[Nom de famille]]=""),     "",     IF(T_PointageRH[[#This Row],[Username hors règle]]="",  IF(ISNUMBER(SEARCH($L59,_xlfn.TEXTJOIN(";", TRUE, T_PointageAD[Nom de compte SAM]))), "existe", "n'existe pas"),  IF(ISNUMBER(SEARCH($M59,_xlfn.TEXTJOIN(";", TRUE, T_PointageAD[Nom de compte SAM]))),  "existe",  "n'existe pas"))     )</f>
        <v/>
      </c>
      <c r="O59" s="2"/>
      <c r="P59" s="17"/>
      <c r="Q59" s="17"/>
    </row>
    <row r="60" spans="1:17" ht="16.7" customHeight="1" x14ac:dyDescent="0.25">
      <c r="A60" s="58"/>
      <c r="B60" s="14"/>
      <c r="C60" s="14"/>
      <c r="D60" s="14"/>
      <c r="E60" s="14"/>
      <c r="F60" s="14"/>
      <c r="G60" s="14"/>
      <c r="H60" s="15"/>
      <c r="I60" s="15" t="str">
        <f>LEFT(T_PointageRH[[#This Row],[Prénom]])</f>
        <v/>
      </c>
      <c r="J60" s="15" t="str">
        <f>IFERROR( MID(T_PointageRH[[#This Row],[Prénom]], SEARCH("-",T_PointageRH[[#This Row],[Prénom]])+1, 1),   "")</f>
        <v/>
      </c>
      <c r="K60" s="15" t="str">
        <f>SUBSTITUTE(T_PointageRH[[#This Row],[Nom d''usage]], "-", "")</f>
        <v/>
      </c>
      <c r="L60" s="15" t="str">
        <f>LOWER(T_PointageRH[[#This Row],[P1]]&amp;T_PointageRH[[#This Row],[P2]] &amp; "." &amp; SUBSTITUTE($K60," ",""))</f>
        <v>.</v>
      </c>
      <c r="M60" s="16"/>
      <c r="N60" s="16" t="str">
        <f>IF(AND(T_PointageRH[[#This Row],[Nom d''usage]]="",T_PointageRH[[#This Row],[Nom de famille]]=""),     "",     IF(T_PointageRH[[#This Row],[Username hors règle]]="",  IF(ISNUMBER(SEARCH($L60,_xlfn.TEXTJOIN(";", TRUE, T_PointageAD[Nom de compte SAM]))), "existe", "n'existe pas"),  IF(ISNUMBER(SEARCH($M60,_xlfn.TEXTJOIN(";", TRUE, T_PointageAD[Nom de compte SAM]))),  "existe",  "n'existe pas"))     )</f>
        <v/>
      </c>
      <c r="O60" s="2"/>
      <c r="P60" s="17"/>
      <c r="Q60" s="17"/>
    </row>
    <row r="61" spans="1:17" ht="16.7" customHeight="1" x14ac:dyDescent="0.25">
      <c r="A61" s="58"/>
      <c r="B61" s="14"/>
      <c r="C61" s="14"/>
      <c r="D61" s="14"/>
      <c r="E61" s="14"/>
      <c r="F61" s="14"/>
      <c r="G61" s="14"/>
      <c r="H61" s="15"/>
      <c r="I61" s="15" t="str">
        <f>LEFT(T_PointageRH[[#This Row],[Prénom]])</f>
        <v/>
      </c>
      <c r="J61" s="15" t="str">
        <f>IFERROR( MID(T_PointageRH[[#This Row],[Prénom]], SEARCH("-",T_PointageRH[[#This Row],[Prénom]])+1, 1),   "")</f>
        <v/>
      </c>
      <c r="K61" s="15" t="str">
        <f>SUBSTITUTE(T_PointageRH[[#This Row],[Nom d''usage]], "-", "")</f>
        <v/>
      </c>
      <c r="L61" s="15" t="str">
        <f>LOWER(T_PointageRH[[#This Row],[P1]]&amp;T_PointageRH[[#This Row],[P2]] &amp; "." &amp; SUBSTITUTE($K61," ",""))</f>
        <v>.</v>
      </c>
      <c r="M61" s="16"/>
      <c r="N61" s="16" t="str">
        <f>IF(AND(T_PointageRH[[#This Row],[Nom d''usage]]="",T_PointageRH[[#This Row],[Nom de famille]]=""),     "",     IF(T_PointageRH[[#This Row],[Username hors règle]]="",  IF(ISNUMBER(SEARCH($L61,_xlfn.TEXTJOIN(";", TRUE, T_PointageAD[Nom de compte SAM]))), "existe", "n'existe pas"),  IF(ISNUMBER(SEARCH($M61,_xlfn.TEXTJOIN(";", TRUE, T_PointageAD[Nom de compte SAM]))),  "existe",  "n'existe pas"))     )</f>
        <v/>
      </c>
      <c r="O61" s="2"/>
      <c r="P61" s="17"/>
      <c r="Q61" s="17"/>
    </row>
    <row r="62" spans="1:17" ht="16.7" customHeight="1" x14ac:dyDescent="0.25">
      <c r="A62" s="58"/>
      <c r="B62" s="14"/>
      <c r="C62" s="14"/>
      <c r="D62" s="14"/>
      <c r="E62" s="14"/>
      <c r="F62" s="14"/>
      <c r="G62" s="14"/>
      <c r="H62" s="15"/>
      <c r="I62" s="15" t="str">
        <f>LEFT(T_PointageRH[[#This Row],[Prénom]])</f>
        <v/>
      </c>
      <c r="J62" s="15" t="str">
        <f>IFERROR( MID(T_PointageRH[[#This Row],[Prénom]], SEARCH("-",T_PointageRH[[#This Row],[Prénom]])+1, 1),   "")</f>
        <v/>
      </c>
      <c r="K62" s="15" t="str">
        <f>SUBSTITUTE(T_PointageRH[[#This Row],[Nom d''usage]], "-", "")</f>
        <v/>
      </c>
      <c r="L62" s="15" t="str">
        <f>LOWER(T_PointageRH[[#This Row],[P1]]&amp;T_PointageRH[[#This Row],[P2]] &amp; "." &amp; SUBSTITUTE($K62," ",""))</f>
        <v>.</v>
      </c>
      <c r="M62" s="16"/>
      <c r="N62" s="16" t="str">
        <f>IF(AND(T_PointageRH[[#This Row],[Nom d''usage]]="",T_PointageRH[[#This Row],[Nom de famille]]=""),     "",     IF(T_PointageRH[[#This Row],[Username hors règle]]="",  IF(ISNUMBER(SEARCH($L62,_xlfn.TEXTJOIN(";", TRUE, T_PointageAD[Nom de compte SAM]))), "existe", "n'existe pas"),  IF(ISNUMBER(SEARCH($M62,_xlfn.TEXTJOIN(";", TRUE, T_PointageAD[Nom de compte SAM]))),  "existe",  "n'existe pas"))     )</f>
        <v/>
      </c>
      <c r="O62" s="2"/>
      <c r="P62" s="17"/>
      <c r="Q62" s="17"/>
    </row>
    <row r="63" spans="1:17" ht="16.7" customHeight="1" x14ac:dyDescent="0.25">
      <c r="A63" s="58"/>
      <c r="B63" s="14"/>
      <c r="C63" s="14"/>
      <c r="D63" s="14"/>
      <c r="E63" s="14"/>
      <c r="F63" s="14"/>
      <c r="G63" s="14"/>
      <c r="H63" s="15"/>
      <c r="I63" s="15" t="str">
        <f>LEFT(T_PointageRH[[#This Row],[Prénom]])</f>
        <v/>
      </c>
      <c r="J63" s="15" t="str">
        <f>IFERROR( MID(T_PointageRH[[#This Row],[Prénom]], SEARCH("-",T_PointageRH[[#This Row],[Prénom]])+1, 1),   "")</f>
        <v/>
      </c>
      <c r="K63" s="15" t="str">
        <f>SUBSTITUTE(T_PointageRH[[#This Row],[Nom d''usage]], "-", "")</f>
        <v/>
      </c>
      <c r="L63" s="15" t="str">
        <f>LOWER(T_PointageRH[[#This Row],[P1]]&amp;T_PointageRH[[#This Row],[P2]] &amp; "." &amp; SUBSTITUTE($K63," ",""))</f>
        <v>.</v>
      </c>
      <c r="M63" s="16"/>
      <c r="N63" s="16" t="str">
        <f>IF(AND(T_PointageRH[[#This Row],[Nom d''usage]]="",T_PointageRH[[#This Row],[Nom de famille]]=""),     "",     IF(T_PointageRH[[#This Row],[Username hors règle]]="",  IF(ISNUMBER(SEARCH($L63,_xlfn.TEXTJOIN(";", TRUE, T_PointageAD[Nom de compte SAM]))), "existe", "n'existe pas"),  IF(ISNUMBER(SEARCH($M63,_xlfn.TEXTJOIN(";", TRUE, T_PointageAD[Nom de compte SAM]))),  "existe",  "n'existe pas"))     )</f>
        <v/>
      </c>
      <c r="O63" s="2"/>
      <c r="P63" s="17"/>
      <c r="Q63" s="17"/>
    </row>
    <row r="64" spans="1:17" ht="16.7" customHeight="1" x14ac:dyDescent="0.25">
      <c r="A64" s="58"/>
      <c r="B64" s="14"/>
      <c r="C64" s="14"/>
      <c r="D64" s="14"/>
      <c r="E64" s="14"/>
      <c r="F64" s="14"/>
      <c r="G64" s="14"/>
      <c r="H64" s="15"/>
      <c r="I64" s="15" t="str">
        <f>LEFT(T_PointageRH[[#This Row],[Prénom]])</f>
        <v/>
      </c>
      <c r="J64" s="15" t="str">
        <f>IFERROR( MID(T_PointageRH[[#This Row],[Prénom]], SEARCH("-",T_PointageRH[[#This Row],[Prénom]])+1, 1),   "")</f>
        <v/>
      </c>
      <c r="K64" s="15" t="str">
        <f>SUBSTITUTE(T_PointageRH[[#This Row],[Nom d''usage]], "-", "")</f>
        <v/>
      </c>
      <c r="L64" s="15" t="str">
        <f>LOWER(T_PointageRH[[#This Row],[P1]]&amp;T_PointageRH[[#This Row],[P2]] &amp; "." &amp; SUBSTITUTE($K64," ",""))</f>
        <v>.</v>
      </c>
      <c r="M64" s="16"/>
      <c r="N64" s="16" t="str">
        <f>IF(AND(T_PointageRH[[#This Row],[Nom d''usage]]="",T_PointageRH[[#This Row],[Nom de famille]]=""),     "",     IF(T_PointageRH[[#This Row],[Username hors règle]]="",  IF(ISNUMBER(SEARCH($L64,_xlfn.TEXTJOIN(";", TRUE, T_PointageAD[Nom de compte SAM]))), "existe", "n'existe pas"),  IF(ISNUMBER(SEARCH($M64,_xlfn.TEXTJOIN(";", TRUE, T_PointageAD[Nom de compte SAM]))),  "existe",  "n'existe pas"))     )</f>
        <v/>
      </c>
      <c r="O64" s="2"/>
      <c r="P64" s="17"/>
      <c r="Q64" s="17"/>
    </row>
    <row r="65" spans="1:17" ht="16.7" customHeight="1" x14ac:dyDescent="0.25">
      <c r="A65" s="58"/>
      <c r="B65" s="14"/>
      <c r="C65" s="14"/>
      <c r="D65" s="14"/>
      <c r="E65" s="14"/>
      <c r="F65" s="14"/>
      <c r="G65" s="14"/>
      <c r="H65" s="15"/>
      <c r="I65" s="15" t="str">
        <f>LEFT(T_PointageRH[[#This Row],[Prénom]])</f>
        <v/>
      </c>
      <c r="J65" s="15" t="str">
        <f>IFERROR( MID(T_PointageRH[[#This Row],[Prénom]], SEARCH("-",T_PointageRH[[#This Row],[Prénom]])+1, 1),   "")</f>
        <v/>
      </c>
      <c r="K65" s="15" t="str">
        <f>SUBSTITUTE(T_PointageRH[[#This Row],[Nom d''usage]], "-", "")</f>
        <v/>
      </c>
      <c r="L65" s="15" t="str">
        <f>LOWER(T_PointageRH[[#This Row],[P1]]&amp;T_PointageRH[[#This Row],[P2]] &amp; "." &amp; SUBSTITUTE($K65," ",""))</f>
        <v>.</v>
      </c>
      <c r="M65" s="16"/>
      <c r="N65" s="16" t="str">
        <f>IF(AND(T_PointageRH[[#This Row],[Nom d''usage]]="",T_PointageRH[[#This Row],[Nom de famille]]=""),     "",     IF(T_PointageRH[[#This Row],[Username hors règle]]="",  IF(ISNUMBER(SEARCH($L65,_xlfn.TEXTJOIN(";", TRUE, T_PointageAD[Nom de compte SAM]))), "existe", "n'existe pas"),  IF(ISNUMBER(SEARCH($M65,_xlfn.TEXTJOIN(";", TRUE, T_PointageAD[Nom de compte SAM]))),  "existe",  "n'existe pas"))     )</f>
        <v/>
      </c>
      <c r="O65" s="2"/>
      <c r="P65" s="17"/>
      <c r="Q65" s="17"/>
    </row>
    <row r="66" spans="1:17" ht="16.7" customHeight="1" x14ac:dyDescent="0.25">
      <c r="A66" s="58"/>
      <c r="B66" s="14"/>
      <c r="C66" s="14"/>
      <c r="D66" s="14"/>
      <c r="E66" s="14"/>
      <c r="F66" s="14"/>
      <c r="G66" s="14"/>
      <c r="H66" s="15"/>
      <c r="I66" s="15" t="str">
        <f>LEFT(T_PointageRH[[#This Row],[Prénom]])</f>
        <v/>
      </c>
      <c r="J66" s="15" t="str">
        <f>IFERROR( MID(T_PointageRH[[#This Row],[Prénom]], SEARCH("-",T_PointageRH[[#This Row],[Prénom]])+1, 1),   "")</f>
        <v/>
      </c>
      <c r="K66" s="15" t="str">
        <f>SUBSTITUTE(T_PointageRH[[#This Row],[Nom d''usage]], "-", "")</f>
        <v/>
      </c>
      <c r="L66" s="15" t="str">
        <f>LOWER(T_PointageRH[[#This Row],[P1]]&amp;T_PointageRH[[#This Row],[P2]] &amp; "." &amp; SUBSTITUTE($K66," ",""))</f>
        <v>.</v>
      </c>
      <c r="M66" s="16"/>
      <c r="N66" s="16" t="str">
        <f>IF(AND(T_PointageRH[[#This Row],[Nom d''usage]]="",T_PointageRH[[#This Row],[Nom de famille]]=""),     "",     IF(T_PointageRH[[#This Row],[Username hors règle]]="",  IF(ISNUMBER(SEARCH($L66,_xlfn.TEXTJOIN(";", TRUE, T_PointageAD[Nom de compte SAM]))), "existe", "n'existe pas"),  IF(ISNUMBER(SEARCH($M66,_xlfn.TEXTJOIN(";", TRUE, T_PointageAD[Nom de compte SAM]))),  "existe",  "n'existe pas"))     )</f>
        <v/>
      </c>
      <c r="O66" s="2"/>
      <c r="P66" s="17"/>
      <c r="Q66" s="17"/>
    </row>
    <row r="67" spans="1:17" ht="16.7" customHeight="1" x14ac:dyDescent="0.25">
      <c r="A67" s="58"/>
      <c r="B67" s="14"/>
      <c r="C67" s="14"/>
      <c r="D67" s="14"/>
      <c r="E67" s="14"/>
      <c r="F67" s="14"/>
      <c r="G67" s="14"/>
      <c r="H67" s="15"/>
      <c r="I67" s="15" t="str">
        <f>LEFT(T_PointageRH[[#This Row],[Prénom]])</f>
        <v/>
      </c>
      <c r="J67" s="15" t="str">
        <f>IFERROR( MID(T_PointageRH[[#This Row],[Prénom]], SEARCH("-",T_PointageRH[[#This Row],[Prénom]])+1, 1),   "")</f>
        <v/>
      </c>
      <c r="K67" s="15" t="str">
        <f>SUBSTITUTE(T_PointageRH[[#This Row],[Nom d''usage]], "-", "")</f>
        <v/>
      </c>
      <c r="L67" s="15" t="str">
        <f>LOWER(T_PointageRH[[#This Row],[P1]]&amp;T_PointageRH[[#This Row],[P2]] &amp; "." &amp; SUBSTITUTE($K67," ",""))</f>
        <v>.</v>
      </c>
      <c r="M67" s="16"/>
      <c r="N67" s="16" t="str">
        <f>IF(AND(T_PointageRH[[#This Row],[Nom d''usage]]="",T_PointageRH[[#This Row],[Nom de famille]]=""),     "",     IF(T_PointageRH[[#This Row],[Username hors règle]]="",  IF(ISNUMBER(SEARCH($L67,_xlfn.TEXTJOIN(";", TRUE, T_PointageAD[Nom de compte SAM]))), "existe", "n'existe pas"),  IF(ISNUMBER(SEARCH($M67,_xlfn.TEXTJOIN(";", TRUE, T_PointageAD[Nom de compte SAM]))),  "existe",  "n'existe pas"))     )</f>
        <v/>
      </c>
      <c r="O67" s="2"/>
      <c r="P67" s="17"/>
      <c r="Q67" s="17"/>
    </row>
    <row r="68" spans="1:17" ht="16.7" customHeight="1" x14ac:dyDescent="0.25">
      <c r="A68" s="58"/>
      <c r="B68" s="14"/>
      <c r="C68" s="14"/>
      <c r="D68" s="14"/>
      <c r="E68" s="14"/>
      <c r="F68" s="14"/>
      <c r="G68" s="14"/>
      <c r="H68" s="15"/>
      <c r="I68" s="15" t="str">
        <f>LEFT(T_PointageRH[[#This Row],[Prénom]])</f>
        <v/>
      </c>
      <c r="J68" s="15" t="str">
        <f>IFERROR( MID(T_PointageRH[[#This Row],[Prénom]], SEARCH("-",T_PointageRH[[#This Row],[Prénom]])+1, 1),   "")</f>
        <v/>
      </c>
      <c r="K68" s="15" t="str">
        <f>SUBSTITUTE(T_PointageRH[[#This Row],[Nom d''usage]], "-", "")</f>
        <v/>
      </c>
      <c r="L68" s="15" t="str">
        <f>LOWER(T_PointageRH[[#This Row],[P1]]&amp;T_PointageRH[[#This Row],[P2]] &amp; "." &amp; SUBSTITUTE($K68," ",""))</f>
        <v>.</v>
      </c>
      <c r="M68" s="16"/>
      <c r="N68" s="16" t="str">
        <f>IF(AND(T_PointageRH[[#This Row],[Nom d''usage]]="",T_PointageRH[[#This Row],[Nom de famille]]=""),     "",     IF(T_PointageRH[[#This Row],[Username hors règle]]="",  IF(ISNUMBER(SEARCH($L68,_xlfn.TEXTJOIN(";", TRUE, T_PointageAD[Nom de compte SAM]))), "existe", "n'existe pas"),  IF(ISNUMBER(SEARCH($M68,_xlfn.TEXTJOIN(";", TRUE, T_PointageAD[Nom de compte SAM]))),  "existe",  "n'existe pas"))     )</f>
        <v/>
      </c>
      <c r="O68" s="2"/>
      <c r="P68" s="17"/>
      <c r="Q68" s="17"/>
    </row>
    <row r="69" spans="1:17" ht="16.7" customHeight="1" x14ac:dyDescent="0.25">
      <c r="A69" s="58"/>
      <c r="B69" s="14"/>
      <c r="C69" s="14"/>
      <c r="D69" s="14"/>
      <c r="E69" s="14"/>
      <c r="F69" s="14"/>
      <c r="G69" s="14"/>
      <c r="H69" s="15"/>
      <c r="I69" s="15" t="str">
        <f>LEFT(T_PointageRH[[#This Row],[Prénom]])</f>
        <v/>
      </c>
      <c r="J69" s="15" t="str">
        <f>IFERROR( MID(T_PointageRH[[#This Row],[Prénom]], SEARCH("-",T_PointageRH[[#This Row],[Prénom]])+1, 1),   "")</f>
        <v/>
      </c>
      <c r="K69" s="15" t="str">
        <f>SUBSTITUTE(T_PointageRH[[#This Row],[Nom d''usage]], "-", "")</f>
        <v/>
      </c>
      <c r="L69" s="15" t="str">
        <f>LOWER(T_PointageRH[[#This Row],[P1]]&amp;T_PointageRH[[#This Row],[P2]] &amp; "." &amp; SUBSTITUTE($K69," ",""))</f>
        <v>.</v>
      </c>
      <c r="M69" s="16"/>
      <c r="N69" s="16" t="str">
        <f>IF(AND(T_PointageRH[[#This Row],[Nom d''usage]]="",T_PointageRH[[#This Row],[Nom de famille]]=""),     "",     IF(T_PointageRH[[#This Row],[Username hors règle]]="",  IF(ISNUMBER(SEARCH($L69,_xlfn.TEXTJOIN(";", TRUE, T_PointageAD[Nom de compte SAM]))), "existe", "n'existe pas"),  IF(ISNUMBER(SEARCH($M69,_xlfn.TEXTJOIN(";", TRUE, T_PointageAD[Nom de compte SAM]))),  "existe",  "n'existe pas"))     )</f>
        <v/>
      </c>
      <c r="O69" s="2"/>
      <c r="P69" s="17"/>
      <c r="Q69" s="17"/>
    </row>
    <row r="70" spans="1:17" ht="16.7" customHeight="1" x14ac:dyDescent="0.25">
      <c r="A70" s="58"/>
      <c r="B70" s="14"/>
      <c r="C70" s="14"/>
      <c r="D70" s="14"/>
      <c r="E70" s="14"/>
      <c r="F70" s="14"/>
      <c r="G70" s="14"/>
      <c r="H70" s="15"/>
      <c r="I70" s="15" t="str">
        <f>LEFT(T_PointageRH[[#This Row],[Prénom]])</f>
        <v/>
      </c>
      <c r="J70" s="15" t="str">
        <f>IFERROR( MID(T_PointageRH[[#This Row],[Prénom]], SEARCH("-",T_PointageRH[[#This Row],[Prénom]])+1, 1),   "")</f>
        <v/>
      </c>
      <c r="K70" s="15" t="str">
        <f>SUBSTITUTE(T_PointageRH[[#This Row],[Nom d''usage]], "-", "")</f>
        <v/>
      </c>
      <c r="L70" s="15" t="str">
        <f>LOWER(T_PointageRH[[#This Row],[P1]]&amp;T_PointageRH[[#This Row],[P2]] &amp; "." &amp; SUBSTITUTE($K70," ",""))</f>
        <v>.</v>
      </c>
      <c r="M70" s="16"/>
      <c r="N70" s="16" t="str">
        <f>IF(AND(T_PointageRH[[#This Row],[Nom d''usage]]="",T_PointageRH[[#This Row],[Nom de famille]]=""),     "",     IF(T_PointageRH[[#This Row],[Username hors règle]]="",  IF(ISNUMBER(SEARCH($L70,_xlfn.TEXTJOIN(";", TRUE, T_PointageAD[Nom de compte SAM]))), "existe", "n'existe pas"),  IF(ISNUMBER(SEARCH($M70,_xlfn.TEXTJOIN(";", TRUE, T_PointageAD[Nom de compte SAM]))),  "existe",  "n'existe pas"))     )</f>
        <v/>
      </c>
      <c r="O70" s="2"/>
      <c r="P70" s="17"/>
      <c r="Q70" s="17"/>
    </row>
    <row r="71" spans="1:17" ht="16.7" customHeight="1" x14ac:dyDescent="0.25">
      <c r="A71" s="58"/>
      <c r="B71" s="14"/>
      <c r="C71" s="14"/>
      <c r="D71" s="14"/>
      <c r="E71" s="14"/>
      <c r="F71" s="14"/>
      <c r="G71" s="14"/>
      <c r="H71" s="15"/>
      <c r="I71" s="15" t="str">
        <f>LEFT(T_PointageRH[[#This Row],[Prénom]])</f>
        <v/>
      </c>
      <c r="J71" s="15" t="str">
        <f>IFERROR( MID(T_PointageRH[[#This Row],[Prénom]], SEARCH("-",T_PointageRH[[#This Row],[Prénom]])+1, 1),   "")</f>
        <v/>
      </c>
      <c r="K71" s="15" t="str">
        <f>SUBSTITUTE(T_PointageRH[[#This Row],[Nom d''usage]], "-", "")</f>
        <v/>
      </c>
      <c r="L71" s="15" t="str">
        <f>LOWER(T_PointageRH[[#This Row],[P1]]&amp;T_PointageRH[[#This Row],[P2]] &amp; "." &amp; SUBSTITUTE($K71," ",""))</f>
        <v>.</v>
      </c>
      <c r="M71" s="16"/>
      <c r="N71" s="16" t="str">
        <f>IF(AND(T_PointageRH[[#This Row],[Nom d''usage]]="",T_PointageRH[[#This Row],[Nom de famille]]=""),     "",     IF(T_PointageRH[[#This Row],[Username hors règle]]="",  IF(ISNUMBER(SEARCH($L71,_xlfn.TEXTJOIN(";", TRUE, T_PointageAD[Nom de compte SAM]))), "existe", "n'existe pas"),  IF(ISNUMBER(SEARCH($M71,_xlfn.TEXTJOIN(";", TRUE, T_PointageAD[Nom de compte SAM]))),  "existe",  "n'existe pas"))     )</f>
        <v/>
      </c>
      <c r="O71" s="2"/>
      <c r="P71" s="17"/>
      <c r="Q71" s="17"/>
    </row>
    <row r="72" spans="1:17" ht="16.7" customHeight="1" x14ac:dyDescent="0.25">
      <c r="A72" s="58"/>
      <c r="B72" s="14"/>
      <c r="C72" s="14"/>
      <c r="D72" s="14"/>
      <c r="E72" s="14"/>
      <c r="F72" s="14"/>
      <c r="G72" s="14"/>
      <c r="H72" s="15"/>
      <c r="I72" s="15" t="str">
        <f>LEFT(T_PointageRH[[#This Row],[Prénom]])</f>
        <v/>
      </c>
      <c r="J72" s="15" t="str">
        <f>IFERROR( MID(T_PointageRH[[#This Row],[Prénom]], SEARCH("-",T_PointageRH[[#This Row],[Prénom]])+1, 1),   "")</f>
        <v/>
      </c>
      <c r="K72" s="15" t="str">
        <f>SUBSTITUTE(T_PointageRH[[#This Row],[Nom d''usage]], "-", "")</f>
        <v/>
      </c>
      <c r="L72" s="15" t="str">
        <f>LOWER(T_PointageRH[[#This Row],[P1]]&amp;T_PointageRH[[#This Row],[P2]] &amp; "." &amp; SUBSTITUTE($K72," ",""))</f>
        <v>.</v>
      </c>
      <c r="M72" s="16"/>
      <c r="N72" s="16" t="str">
        <f>IF(AND(T_PointageRH[[#This Row],[Nom d''usage]]="",T_PointageRH[[#This Row],[Nom de famille]]=""),     "",     IF(T_PointageRH[[#This Row],[Username hors règle]]="",  IF(ISNUMBER(SEARCH($L72,_xlfn.TEXTJOIN(";", TRUE, T_PointageAD[Nom de compte SAM]))), "existe", "n'existe pas"),  IF(ISNUMBER(SEARCH($M72,_xlfn.TEXTJOIN(";", TRUE, T_PointageAD[Nom de compte SAM]))),  "existe",  "n'existe pas"))     )</f>
        <v/>
      </c>
      <c r="O72" s="2"/>
      <c r="P72" s="17"/>
      <c r="Q72" s="17"/>
    </row>
    <row r="73" spans="1:17" ht="16.7" customHeight="1" x14ac:dyDescent="0.25">
      <c r="A73" s="58"/>
      <c r="B73" s="14"/>
      <c r="C73" s="14"/>
      <c r="D73" s="14"/>
      <c r="E73" s="14"/>
      <c r="F73" s="14"/>
      <c r="G73" s="14"/>
      <c r="H73" s="15"/>
      <c r="I73" s="15" t="str">
        <f>LEFT(T_PointageRH[[#This Row],[Prénom]])</f>
        <v/>
      </c>
      <c r="J73" s="15" t="str">
        <f>IFERROR( MID(T_PointageRH[[#This Row],[Prénom]], SEARCH("-",T_PointageRH[[#This Row],[Prénom]])+1, 1),   "")</f>
        <v/>
      </c>
      <c r="K73" s="15" t="str">
        <f>SUBSTITUTE(T_PointageRH[[#This Row],[Nom d''usage]], "-", "")</f>
        <v/>
      </c>
      <c r="L73" s="15" t="str">
        <f>LOWER(T_PointageRH[[#This Row],[P1]]&amp;T_PointageRH[[#This Row],[P2]] &amp; "." &amp; SUBSTITUTE($K73," ",""))</f>
        <v>.</v>
      </c>
      <c r="M73" s="16"/>
      <c r="N73" s="16" t="str">
        <f>IF(AND(T_PointageRH[[#This Row],[Nom d''usage]]="",T_PointageRH[[#This Row],[Nom de famille]]=""),     "",     IF(T_PointageRH[[#This Row],[Username hors règle]]="",  IF(ISNUMBER(SEARCH($L73,_xlfn.TEXTJOIN(";", TRUE, T_PointageAD[Nom de compte SAM]))), "existe", "n'existe pas"),  IF(ISNUMBER(SEARCH($M73,_xlfn.TEXTJOIN(";", TRUE, T_PointageAD[Nom de compte SAM]))),  "existe",  "n'existe pas"))     )</f>
        <v/>
      </c>
      <c r="O73" s="2"/>
      <c r="P73" s="17"/>
      <c r="Q73" s="17"/>
    </row>
    <row r="74" spans="1:17" ht="16.7" customHeight="1" x14ac:dyDescent="0.25">
      <c r="A74" s="58"/>
      <c r="B74" s="14"/>
      <c r="C74" s="14"/>
      <c r="D74" s="14"/>
      <c r="E74" s="14"/>
      <c r="F74" s="14"/>
      <c r="G74" s="14"/>
      <c r="H74" s="15"/>
      <c r="I74" s="15" t="str">
        <f>LEFT(T_PointageRH[[#This Row],[Prénom]])</f>
        <v/>
      </c>
      <c r="J74" s="15" t="str">
        <f>IFERROR( MID(T_PointageRH[[#This Row],[Prénom]], SEARCH("-",T_PointageRH[[#This Row],[Prénom]])+1, 1),   "")</f>
        <v/>
      </c>
      <c r="K74" s="15" t="str">
        <f>SUBSTITUTE(T_PointageRH[[#This Row],[Nom d''usage]], "-", "")</f>
        <v/>
      </c>
      <c r="L74" s="15" t="str">
        <f>LOWER(T_PointageRH[[#This Row],[P1]]&amp;T_PointageRH[[#This Row],[P2]] &amp; "." &amp; SUBSTITUTE($K74," ",""))</f>
        <v>.</v>
      </c>
      <c r="M74" s="16"/>
      <c r="N74" s="16" t="str">
        <f>IF(AND(T_PointageRH[[#This Row],[Nom d''usage]]="",T_PointageRH[[#This Row],[Nom de famille]]=""),     "",     IF(T_PointageRH[[#This Row],[Username hors règle]]="",  IF(ISNUMBER(SEARCH($L74,_xlfn.TEXTJOIN(";", TRUE, T_PointageAD[Nom de compte SAM]))), "existe", "n'existe pas"),  IF(ISNUMBER(SEARCH($M74,_xlfn.TEXTJOIN(";", TRUE, T_PointageAD[Nom de compte SAM]))),  "existe",  "n'existe pas"))     )</f>
        <v/>
      </c>
      <c r="O74" s="2"/>
      <c r="P74" s="17"/>
      <c r="Q74" s="17"/>
    </row>
    <row r="75" spans="1:17" ht="16.7" customHeight="1" x14ac:dyDescent="0.25">
      <c r="A75" s="58"/>
      <c r="B75" s="14"/>
      <c r="C75" s="14"/>
      <c r="D75" s="14"/>
      <c r="E75" s="14"/>
      <c r="F75" s="14"/>
      <c r="G75" s="14"/>
      <c r="H75" s="15"/>
      <c r="I75" s="15" t="str">
        <f>LEFT(T_PointageRH[[#This Row],[Prénom]])</f>
        <v/>
      </c>
      <c r="J75" s="15" t="str">
        <f>IFERROR( MID(T_PointageRH[[#This Row],[Prénom]], SEARCH("-",T_PointageRH[[#This Row],[Prénom]])+1, 1),   "")</f>
        <v/>
      </c>
      <c r="K75" s="15" t="str">
        <f>SUBSTITUTE(T_PointageRH[[#This Row],[Nom d''usage]], "-", "")</f>
        <v/>
      </c>
      <c r="L75" s="15" t="str">
        <f>LOWER(T_PointageRH[[#This Row],[P1]]&amp;T_PointageRH[[#This Row],[P2]] &amp; "." &amp; SUBSTITUTE($K75," ",""))</f>
        <v>.</v>
      </c>
      <c r="M75" s="16"/>
      <c r="N75" s="16" t="str">
        <f>IF(AND(T_PointageRH[[#This Row],[Nom d''usage]]="",T_PointageRH[[#This Row],[Nom de famille]]=""),     "",     IF(T_PointageRH[[#This Row],[Username hors règle]]="",  IF(ISNUMBER(SEARCH($L75,_xlfn.TEXTJOIN(";", TRUE, T_PointageAD[Nom de compte SAM]))), "existe", "n'existe pas"),  IF(ISNUMBER(SEARCH($M75,_xlfn.TEXTJOIN(";", TRUE, T_PointageAD[Nom de compte SAM]))),  "existe",  "n'existe pas"))     )</f>
        <v/>
      </c>
      <c r="O75" s="2"/>
      <c r="P75" s="17"/>
      <c r="Q75" s="17"/>
    </row>
    <row r="76" spans="1:17" ht="16.7" customHeight="1" x14ac:dyDescent="0.25">
      <c r="A76" s="58"/>
      <c r="B76" s="14"/>
      <c r="C76" s="14"/>
      <c r="D76" s="14"/>
      <c r="E76" s="14"/>
      <c r="F76" s="14"/>
      <c r="G76" s="14"/>
      <c r="H76" s="15"/>
      <c r="I76" s="15" t="str">
        <f>LEFT(T_PointageRH[[#This Row],[Prénom]])</f>
        <v/>
      </c>
      <c r="J76" s="15" t="str">
        <f>IFERROR( MID(T_PointageRH[[#This Row],[Prénom]], SEARCH("-",T_PointageRH[[#This Row],[Prénom]])+1, 1),   "")</f>
        <v/>
      </c>
      <c r="K76" s="15" t="str">
        <f>SUBSTITUTE(T_PointageRH[[#This Row],[Nom d''usage]], "-", "")</f>
        <v/>
      </c>
      <c r="L76" s="15" t="str">
        <f>LOWER(T_PointageRH[[#This Row],[P1]]&amp;T_PointageRH[[#This Row],[P2]] &amp; "." &amp; SUBSTITUTE($K76," ",""))</f>
        <v>.</v>
      </c>
      <c r="M76" s="16"/>
      <c r="N76" s="16" t="str">
        <f>IF(AND(T_PointageRH[[#This Row],[Nom d''usage]]="",T_PointageRH[[#This Row],[Nom de famille]]=""),     "",     IF(T_PointageRH[[#This Row],[Username hors règle]]="",  IF(ISNUMBER(SEARCH($L76,_xlfn.TEXTJOIN(";", TRUE, T_PointageAD[Nom de compte SAM]))), "existe", "n'existe pas"),  IF(ISNUMBER(SEARCH($M76,_xlfn.TEXTJOIN(";", TRUE, T_PointageAD[Nom de compte SAM]))),  "existe",  "n'existe pas"))     )</f>
        <v/>
      </c>
      <c r="O76" s="2"/>
      <c r="P76" s="17"/>
      <c r="Q76" s="17"/>
    </row>
    <row r="77" spans="1:17" ht="16.7" customHeight="1" x14ac:dyDescent="0.25">
      <c r="A77" s="58"/>
      <c r="B77" s="14"/>
      <c r="C77" s="14"/>
      <c r="D77" s="14"/>
      <c r="E77" s="14"/>
      <c r="F77" s="14"/>
      <c r="G77" s="14"/>
      <c r="H77" s="15"/>
      <c r="I77" s="15" t="str">
        <f>LEFT(T_PointageRH[[#This Row],[Prénom]])</f>
        <v/>
      </c>
      <c r="J77" s="15" t="str">
        <f>IFERROR( MID(T_PointageRH[[#This Row],[Prénom]], SEARCH("-",T_PointageRH[[#This Row],[Prénom]])+1, 1),   "")</f>
        <v/>
      </c>
      <c r="K77" s="15" t="str">
        <f>SUBSTITUTE(T_PointageRH[[#This Row],[Nom d''usage]], "-", "")</f>
        <v/>
      </c>
      <c r="L77" s="15" t="str">
        <f>LOWER(T_PointageRH[[#This Row],[P1]]&amp;T_PointageRH[[#This Row],[P2]] &amp; "." &amp; SUBSTITUTE($K77," ",""))</f>
        <v>.</v>
      </c>
      <c r="M77" s="16"/>
      <c r="N77" s="16" t="str">
        <f>IF(AND(T_PointageRH[[#This Row],[Nom d''usage]]="",T_PointageRH[[#This Row],[Nom de famille]]=""),     "",     IF(T_PointageRH[[#This Row],[Username hors règle]]="",  IF(ISNUMBER(SEARCH($L77,_xlfn.TEXTJOIN(";", TRUE, T_PointageAD[Nom de compte SAM]))), "existe", "n'existe pas"),  IF(ISNUMBER(SEARCH($M77,_xlfn.TEXTJOIN(";", TRUE, T_PointageAD[Nom de compte SAM]))),  "existe",  "n'existe pas"))     )</f>
        <v/>
      </c>
      <c r="O77" s="2"/>
      <c r="P77" s="17"/>
      <c r="Q77" s="17"/>
    </row>
    <row r="78" spans="1:17" ht="16.7" customHeight="1" x14ac:dyDescent="0.25">
      <c r="A78" s="58"/>
      <c r="B78" s="14"/>
      <c r="C78" s="14"/>
      <c r="D78" s="14"/>
      <c r="E78" s="14"/>
      <c r="F78" s="14"/>
      <c r="G78" s="14"/>
      <c r="H78" s="15"/>
      <c r="I78" s="15" t="str">
        <f>LEFT(T_PointageRH[[#This Row],[Prénom]])</f>
        <v/>
      </c>
      <c r="J78" s="15" t="str">
        <f>IFERROR( MID(T_PointageRH[[#This Row],[Prénom]], SEARCH("-",T_PointageRH[[#This Row],[Prénom]])+1, 1),   "")</f>
        <v/>
      </c>
      <c r="K78" s="15" t="str">
        <f>SUBSTITUTE(T_PointageRH[[#This Row],[Nom d''usage]], "-", "")</f>
        <v/>
      </c>
      <c r="L78" s="15" t="str">
        <f>LOWER(T_PointageRH[[#This Row],[P1]]&amp;T_PointageRH[[#This Row],[P2]] &amp; "." &amp; SUBSTITUTE($K78," ",""))</f>
        <v>.</v>
      </c>
      <c r="M78" s="16"/>
      <c r="N78" s="16" t="str">
        <f>IF(AND(T_PointageRH[[#This Row],[Nom d''usage]]="",T_PointageRH[[#This Row],[Nom de famille]]=""),     "",     IF(T_PointageRH[[#This Row],[Username hors règle]]="",  IF(ISNUMBER(SEARCH($L78,_xlfn.TEXTJOIN(";", TRUE, T_PointageAD[Nom de compte SAM]))), "existe", "n'existe pas"),  IF(ISNUMBER(SEARCH($M78,_xlfn.TEXTJOIN(";", TRUE, T_PointageAD[Nom de compte SAM]))),  "existe",  "n'existe pas"))     )</f>
        <v/>
      </c>
      <c r="O78" s="2"/>
      <c r="P78" s="17"/>
      <c r="Q78" s="17"/>
    </row>
    <row r="79" spans="1:17" ht="16.7" customHeight="1" x14ac:dyDescent="0.25">
      <c r="A79" s="58"/>
      <c r="B79" s="14"/>
      <c r="C79" s="14"/>
      <c r="D79" s="14"/>
      <c r="E79" s="14"/>
      <c r="F79" s="14"/>
      <c r="G79" s="14"/>
      <c r="H79" s="15"/>
      <c r="I79" s="15" t="str">
        <f>LEFT(T_PointageRH[[#This Row],[Prénom]])</f>
        <v/>
      </c>
      <c r="J79" s="15" t="str">
        <f>IFERROR( MID(T_PointageRH[[#This Row],[Prénom]], SEARCH("-",T_PointageRH[[#This Row],[Prénom]])+1, 1),   "")</f>
        <v/>
      </c>
      <c r="K79" s="15" t="str">
        <f>SUBSTITUTE(T_PointageRH[[#This Row],[Nom d''usage]], "-", "")</f>
        <v/>
      </c>
      <c r="L79" s="15" t="str">
        <f>LOWER(T_PointageRH[[#This Row],[P1]]&amp;T_PointageRH[[#This Row],[P2]] &amp; "." &amp; SUBSTITUTE($K79," ",""))</f>
        <v>.</v>
      </c>
      <c r="M79" s="16"/>
      <c r="N79" s="16" t="str">
        <f>IF(AND(T_PointageRH[[#This Row],[Nom d''usage]]="",T_PointageRH[[#This Row],[Nom de famille]]=""),     "",     IF(T_PointageRH[[#This Row],[Username hors règle]]="",  IF(ISNUMBER(SEARCH($L79,_xlfn.TEXTJOIN(";", TRUE, T_PointageAD[Nom de compte SAM]))), "existe", "n'existe pas"),  IF(ISNUMBER(SEARCH($M79,_xlfn.TEXTJOIN(";", TRUE, T_PointageAD[Nom de compte SAM]))),  "existe",  "n'existe pas"))     )</f>
        <v/>
      </c>
      <c r="O79" s="2"/>
      <c r="P79" s="17"/>
      <c r="Q79" s="17"/>
    </row>
    <row r="80" spans="1:17" ht="16.7" customHeight="1" x14ac:dyDescent="0.25">
      <c r="A80" s="58"/>
      <c r="B80" s="14"/>
      <c r="C80" s="14"/>
      <c r="D80" s="14"/>
      <c r="E80" s="14"/>
      <c r="F80" s="14"/>
      <c r="G80" s="14"/>
      <c r="H80" s="15"/>
      <c r="I80" s="15" t="str">
        <f>LEFT(T_PointageRH[[#This Row],[Prénom]])</f>
        <v/>
      </c>
      <c r="J80" s="15" t="str">
        <f>IFERROR( MID(T_PointageRH[[#This Row],[Prénom]], SEARCH("-",T_PointageRH[[#This Row],[Prénom]])+1, 1),   "")</f>
        <v/>
      </c>
      <c r="K80" s="15" t="str">
        <f>SUBSTITUTE(T_PointageRH[[#This Row],[Nom d''usage]], "-", "")</f>
        <v/>
      </c>
      <c r="L80" s="15" t="str">
        <f>LOWER(T_PointageRH[[#This Row],[P1]]&amp;T_PointageRH[[#This Row],[P2]] &amp; "." &amp; SUBSTITUTE($K80," ",""))</f>
        <v>.</v>
      </c>
      <c r="M80" s="16"/>
      <c r="N80" s="16" t="str">
        <f>IF(AND(T_PointageRH[[#This Row],[Nom d''usage]]="",T_PointageRH[[#This Row],[Nom de famille]]=""),     "",     IF(T_PointageRH[[#This Row],[Username hors règle]]="",  IF(ISNUMBER(SEARCH($L80,_xlfn.TEXTJOIN(";", TRUE, T_PointageAD[Nom de compte SAM]))), "existe", "n'existe pas"),  IF(ISNUMBER(SEARCH($M80,_xlfn.TEXTJOIN(";", TRUE, T_PointageAD[Nom de compte SAM]))),  "existe",  "n'existe pas"))     )</f>
        <v/>
      </c>
      <c r="O80" s="2"/>
      <c r="P80" s="17"/>
      <c r="Q80" s="17"/>
    </row>
    <row r="81" spans="1:17" ht="16.7" customHeight="1" x14ac:dyDescent="0.25">
      <c r="A81" s="58"/>
      <c r="B81" s="14"/>
      <c r="C81" s="14"/>
      <c r="D81" s="14"/>
      <c r="E81" s="14"/>
      <c r="F81" s="14"/>
      <c r="G81" s="14"/>
      <c r="H81" s="15"/>
      <c r="I81" s="15" t="str">
        <f>LEFT(T_PointageRH[[#This Row],[Prénom]])</f>
        <v/>
      </c>
      <c r="J81" s="15" t="str">
        <f>IFERROR( MID(T_PointageRH[[#This Row],[Prénom]], SEARCH("-",T_PointageRH[[#This Row],[Prénom]])+1, 1),   "")</f>
        <v/>
      </c>
      <c r="K81" s="15" t="str">
        <f>SUBSTITUTE(T_PointageRH[[#This Row],[Nom d''usage]], "-", "")</f>
        <v/>
      </c>
      <c r="L81" s="15" t="str">
        <f>LOWER(T_PointageRH[[#This Row],[P1]]&amp;T_PointageRH[[#This Row],[P2]] &amp; "." &amp; SUBSTITUTE($K81," ",""))</f>
        <v>.</v>
      </c>
      <c r="M81" s="16"/>
      <c r="N81" s="16" t="str">
        <f>IF(AND(T_PointageRH[[#This Row],[Nom d''usage]]="",T_PointageRH[[#This Row],[Nom de famille]]=""),     "",     IF(T_PointageRH[[#This Row],[Username hors règle]]="",  IF(ISNUMBER(SEARCH($L81,_xlfn.TEXTJOIN(";", TRUE, T_PointageAD[Nom de compte SAM]))), "existe", "n'existe pas"),  IF(ISNUMBER(SEARCH($M81,_xlfn.TEXTJOIN(";", TRUE, T_PointageAD[Nom de compte SAM]))),  "existe",  "n'existe pas"))     )</f>
        <v/>
      </c>
      <c r="O81" s="2"/>
      <c r="P81" s="17"/>
      <c r="Q81" s="17"/>
    </row>
    <row r="82" spans="1:17" ht="16.7" customHeight="1" x14ac:dyDescent="0.25">
      <c r="A82" s="58"/>
      <c r="B82" s="14"/>
      <c r="C82" s="14"/>
      <c r="D82" s="14"/>
      <c r="E82" s="14"/>
      <c r="F82" s="14"/>
      <c r="G82" s="14"/>
      <c r="H82" s="15"/>
      <c r="I82" s="15" t="str">
        <f>LEFT(T_PointageRH[[#This Row],[Prénom]])</f>
        <v/>
      </c>
      <c r="J82" s="15" t="str">
        <f>IFERROR( MID(T_PointageRH[[#This Row],[Prénom]], SEARCH("-",T_PointageRH[[#This Row],[Prénom]])+1, 1),   "")</f>
        <v/>
      </c>
      <c r="K82" s="15" t="str">
        <f>SUBSTITUTE(T_PointageRH[[#This Row],[Nom d''usage]], "-", "")</f>
        <v/>
      </c>
      <c r="L82" s="15" t="str">
        <f>LOWER(T_PointageRH[[#This Row],[P1]]&amp;T_PointageRH[[#This Row],[P2]] &amp; "." &amp; SUBSTITUTE($K82," ",""))</f>
        <v>.</v>
      </c>
      <c r="M82" s="16"/>
      <c r="N82" s="16" t="str">
        <f>IF(AND(T_PointageRH[[#This Row],[Nom d''usage]]="",T_PointageRH[[#This Row],[Nom de famille]]=""),     "",     IF(T_PointageRH[[#This Row],[Username hors règle]]="",  IF(ISNUMBER(SEARCH($L82,_xlfn.TEXTJOIN(";", TRUE, T_PointageAD[Nom de compte SAM]))), "existe", "n'existe pas"),  IF(ISNUMBER(SEARCH($M82,_xlfn.TEXTJOIN(";", TRUE, T_PointageAD[Nom de compte SAM]))),  "existe",  "n'existe pas"))     )</f>
        <v/>
      </c>
      <c r="O82" s="2"/>
      <c r="P82" s="17"/>
      <c r="Q82" s="17"/>
    </row>
    <row r="83" spans="1:17" ht="16.7" customHeight="1" x14ac:dyDescent="0.25">
      <c r="A83" s="58"/>
      <c r="B83" s="14"/>
      <c r="C83" s="14"/>
      <c r="D83" s="14"/>
      <c r="E83" s="14"/>
      <c r="F83" s="14"/>
      <c r="G83" s="14"/>
      <c r="H83" s="15"/>
      <c r="I83" s="15" t="str">
        <f>LEFT(T_PointageRH[[#This Row],[Prénom]])</f>
        <v/>
      </c>
      <c r="J83" s="15" t="str">
        <f>IFERROR( MID(T_PointageRH[[#This Row],[Prénom]], SEARCH("-",T_PointageRH[[#This Row],[Prénom]])+1, 1),   "")</f>
        <v/>
      </c>
      <c r="K83" s="15" t="str">
        <f>SUBSTITUTE(T_PointageRH[[#This Row],[Nom d''usage]], "-", "")</f>
        <v/>
      </c>
      <c r="L83" s="15" t="str">
        <f>LOWER(T_PointageRH[[#This Row],[P1]]&amp;T_PointageRH[[#This Row],[P2]] &amp; "." &amp; SUBSTITUTE($K83," ",""))</f>
        <v>.</v>
      </c>
      <c r="M83" s="16"/>
      <c r="N83" s="16" t="str">
        <f>IF(AND(T_PointageRH[[#This Row],[Nom d''usage]]="",T_PointageRH[[#This Row],[Nom de famille]]=""),     "",     IF(T_PointageRH[[#This Row],[Username hors règle]]="",  IF(ISNUMBER(SEARCH($L83,_xlfn.TEXTJOIN(";", TRUE, T_PointageAD[Nom de compte SAM]))), "existe", "n'existe pas"),  IF(ISNUMBER(SEARCH($M83,_xlfn.TEXTJOIN(";", TRUE, T_PointageAD[Nom de compte SAM]))),  "existe",  "n'existe pas"))     )</f>
        <v/>
      </c>
      <c r="O83" s="2"/>
      <c r="P83" s="17"/>
      <c r="Q83" s="17"/>
    </row>
    <row r="84" spans="1:17" ht="16.7" customHeight="1" x14ac:dyDescent="0.25">
      <c r="A84" s="58"/>
      <c r="B84" s="14"/>
      <c r="C84" s="14"/>
      <c r="D84" s="14"/>
      <c r="E84" s="14"/>
      <c r="F84" s="14"/>
      <c r="G84" s="14"/>
      <c r="H84" s="15"/>
      <c r="I84" s="15" t="str">
        <f>LEFT(T_PointageRH[[#This Row],[Prénom]])</f>
        <v/>
      </c>
      <c r="J84" s="15" t="str">
        <f>IFERROR( MID(T_PointageRH[[#This Row],[Prénom]], SEARCH("-",T_PointageRH[[#This Row],[Prénom]])+1, 1),   "")</f>
        <v/>
      </c>
      <c r="K84" s="15" t="str">
        <f>SUBSTITUTE(T_PointageRH[[#This Row],[Nom d''usage]], "-", "")</f>
        <v/>
      </c>
      <c r="L84" s="15" t="str">
        <f>LOWER(T_PointageRH[[#This Row],[P1]]&amp;T_PointageRH[[#This Row],[P2]] &amp; "." &amp; SUBSTITUTE($K84," ",""))</f>
        <v>.</v>
      </c>
      <c r="M84" s="16"/>
      <c r="N84" s="16" t="str">
        <f>IF(AND(T_PointageRH[[#This Row],[Nom d''usage]]="",T_PointageRH[[#This Row],[Nom de famille]]=""),     "",     IF(T_PointageRH[[#This Row],[Username hors règle]]="",  IF(ISNUMBER(SEARCH($L84,_xlfn.TEXTJOIN(";", TRUE, T_PointageAD[Nom de compte SAM]))), "existe", "n'existe pas"),  IF(ISNUMBER(SEARCH($M84,_xlfn.TEXTJOIN(";", TRUE, T_PointageAD[Nom de compte SAM]))),  "existe",  "n'existe pas"))     )</f>
        <v/>
      </c>
      <c r="O84" s="2"/>
      <c r="P84" s="17"/>
      <c r="Q84" s="17"/>
    </row>
    <row r="85" spans="1:17" ht="16.7" customHeight="1" x14ac:dyDescent="0.25">
      <c r="A85" s="58"/>
      <c r="B85" s="14"/>
      <c r="C85" s="14"/>
      <c r="D85" s="14"/>
      <c r="E85" s="14"/>
      <c r="F85" s="14"/>
      <c r="G85" s="14"/>
      <c r="H85" s="15"/>
      <c r="I85" s="15" t="str">
        <f>LEFT(T_PointageRH[[#This Row],[Prénom]])</f>
        <v/>
      </c>
      <c r="J85" s="15" t="str">
        <f>IFERROR( MID(T_PointageRH[[#This Row],[Prénom]], SEARCH("-",T_PointageRH[[#This Row],[Prénom]])+1, 1),   "")</f>
        <v/>
      </c>
      <c r="K85" s="15" t="str">
        <f>SUBSTITUTE(T_PointageRH[[#This Row],[Nom d''usage]], "-", "")</f>
        <v/>
      </c>
      <c r="L85" s="15" t="str">
        <f>LOWER(T_PointageRH[[#This Row],[P1]]&amp;T_PointageRH[[#This Row],[P2]] &amp; "." &amp; SUBSTITUTE($K85," ",""))</f>
        <v>.</v>
      </c>
      <c r="M85" s="16"/>
      <c r="N85" s="16" t="str">
        <f>IF(AND(T_PointageRH[[#This Row],[Nom d''usage]]="",T_PointageRH[[#This Row],[Nom de famille]]=""),     "",     IF(T_PointageRH[[#This Row],[Username hors règle]]="",  IF(ISNUMBER(SEARCH($L85,_xlfn.TEXTJOIN(";", TRUE, T_PointageAD[Nom de compte SAM]))), "existe", "n'existe pas"),  IF(ISNUMBER(SEARCH($M85,_xlfn.TEXTJOIN(";", TRUE, T_PointageAD[Nom de compte SAM]))),  "existe",  "n'existe pas"))     )</f>
        <v/>
      </c>
      <c r="O85" s="2"/>
      <c r="P85" s="17"/>
      <c r="Q85" s="17"/>
    </row>
    <row r="86" spans="1:17" ht="16.7" customHeight="1" x14ac:dyDescent="0.25">
      <c r="A86" s="58"/>
      <c r="B86" s="14"/>
      <c r="C86" s="14"/>
      <c r="D86" s="14"/>
      <c r="E86" s="14"/>
      <c r="F86" s="14"/>
      <c r="G86" s="14"/>
      <c r="H86" s="15"/>
      <c r="I86" s="15" t="str">
        <f>LEFT(T_PointageRH[[#This Row],[Prénom]])</f>
        <v/>
      </c>
      <c r="J86" s="15" t="str">
        <f>IFERROR( MID(T_PointageRH[[#This Row],[Prénom]], SEARCH("-",T_PointageRH[[#This Row],[Prénom]])+1, 1),   "")</f>
        <v/>
      </c>
      <c r="K86" s="15" t="str">
        <f>SUBSTITUTE(T_PointageRH[[#This Row],[Nom d''usage]], "-", "")</f>
        <v/>
      </c>
      <c r="L86" s="15" t="str">
        <f>LOWER(T_PointageRH[[#This Row],[P1]]&amp;T_PointageRH[[#This Row],[P2]] &amp; "." &amp; SUBSTITUTE($K86," ",""))</f>
        <v>.</v>
      </c>
      <c r="M86" s="16"/>
      <c r="N86" s="16" t="str">
        <f>IF(AND(T_PointageRH[[#This Row],[Nom d''usage]]="",T_PointageRH[[#This Row],[Nom de famille]]=""),     "",     IF(T_PointageRH[[#This Row],[Username hors règle]]="",  IF(ISNUMBER(SEARCH($L86,_xlfn.TEXTJOIN(";", TRUE, T_PointageAD[Nom de compte SAM]))), "existe", "n'existe pas"),  IF(ISNUMBER(SEARCH($M86,_xlfn.TEXTJOIN(";", TRUE, T_PointageAD[Nom de compte SAM]))),  "existe",  "n'existe pas"))     )</f>
        <v/>
      </c>
      <c r="O86" s="2"/>
      <c r="P86" s="17"/>
      <c r="Q86" s="17"/>
    </row>
    <row r="87" spans="1:17" ht="16.7" customHeight="1" x14ac:dyDescent="0.25">
      <c r="A87" s="58"/>
      <c r="B87" s="14"/>
      <c r="C87" s="14"/>
      <c r="D87" s="14"/>
      <c r="E87" s="14"/>
      <c r="F87" s="14"/>
      <c r="G87" s="14"/>
      <c r="H87" s="15"/>
      <c r="I87" s="15" t="str">
        <f>LEFT(T_PointageRH[[#This Row],[Prénom]])</f>
        <v/>
      </c>
      <c r="J87" s="15" t="str">
        <f>IFERROR( MID(T_PointageRH[[#This Row],[Prénom]], SEARCH("-",T_PointageRH[[#This Row],[Prénom]])+1, 1),   "")</f>
        <v/>
      </c>
      <c r="K87" s="15" t="str">
        <f>SUBSTITUTE(T_PointageRH[[#This Row],[Nom d''usage]], "-", "")</f>
        <v/>
      </c>
      <c r="L87" s="15" t="str">
        <f>LOWER(T_PointageRH[[#This Row],[P1]]&amp;T_PointageRH[[#This Row],[P2]] &amp; "." &amp; SUBSTITUTE($K87," ",""))</f>
        <v>.</v>
      </c>
      <c r="M87" s="16"/>
      <c r="N87" s="16" t="str">
        <f>IF(AND(T_PointageRH[[#This Row],[Nom d''usage]]="",T_PointageRH[[#This Row],[Nom de famille]]=""),     "",     IF(T_PointageRH[[#This Row],[Username hors règle]]="",  IF(ISNUMBER(SEARCH($L87,_xlfn.TEXTJOIN(";", TRUE, T_PointageAD[Nom de compte SAM]))), "existe", "n'existe pas"),  IF(ISNUMBER(SEARCH($M87,_xlfn.TEXTJOIN(";", TRUE, T_PointageAD[Nom de compte SAM]))),  "existe",  "n'existe pas"))     )</f>
        <v/>
      </c>
      <c r="O87" s="2"/>
      <c r="P87" s="17"/>
      <c r="Q87" s="17"/>
    </row>
    <row r="88" spans="1:17" ht="16.7" customHeight="1" x14ac:dyDescent="0.25">
      <c r="A88" s="58"/>
      <c r="B88" s="14"/>
      <c r="C88" s="14"/>
      <c r="D88" s="14"/>
      <c r="E88" s="14"/>
      <c r="F88" s="14"/>
      <c r="G88" s="14"/>
      <c r="H88" s="15"/>
      <c r="I88" s="15" t="str">
        <f>LEFT(T_PointageRH[[#This Row],[Prénom]])</f>
        <v/>
      </c>
      <c r="J88" s="15" t="str">
        <f>IFERROR( MID(T_PointageRH[[#This Row],[Prénom]], SEARCH("-",T_PointageRH[[#This Row],[Prénom]])+1, 1),   "")</f>
        <v/>
      </c>
      <c r="K88" s="15" t="str">
        <f>SUBSTITUTE(T_PointageRH[[#This Row],[Nom d''usage]], "-", "")</f>
        <v/>
      </c>
      <c r="L88" s="15" t="str">
        <f>LOWER(T_PointageRH[[#This Row],[P1]]&amp;T_PointageRH[[#This Row],[P2]] &amp; "." &amp; SUBSTITUTE($K88," ",""))</f>
        <v>.</v>
      </c>
      <c r="M88" s="16"/>
      <c r="N88" s="16" t="str">
        <f>IF(AND(T_PointageRH[[#This Row],[Nom d''usage]]="",T_PointageRH[[#This Row],[Nom de famille]]=""),     "",     IF(T_PointageRH[[#This Row],[Username hors règle]]="",  IF(ISNUMBER(SEARCH($L88,_xlfn.TEXTJOIN(";", TRUE, T_PointageAD[Nom de compte SAM]))), "existe", "n'existe pas"),  IF(ISNUMBER(SEARCH($M88,_xlfn.TEXTJOIN(";", TRUE, T_PointageAD[Nom de compte SAM]))),  "existe",  "n'existe pas"))     )</f>
        <v/>
      </c>
      <c r="O88" s="2"/>
      <c r="P88" s="17"/>
      <c r="Q88" s="17"/>
    </row>
    <row r="89" spans="1:17" ht="16.7" customHeight="1" x14ac:dyDescent="0.25">
      <c r="A89" s="58"/>
      <c r="B89" s="14"/>
      <c r="C89" s="14"/>
      <c r="D89" s="14"/>
      <c r="E89" s="14"/>
      <c r="F89" s="14"/>
      <c r="G89" s="14"/>
      <c r="H89" s="15"/>
      <c r="I89" s="15" t="str">
        <f>LEFT(T_PointageRH[[#This Row],[Prénom]])</f>
        <v/>
      </c>
      <c r="J89" s="15" t="str">
        <f>IFERROR( MID(T_PointageRH[[#This Row],[Prénom]], SEARCH("-",T_PointageRH[[#This Row],[Prénom]])+1, 1),   "")</f>
        <v/>
      </c>
      <c r="K89" s="15" t="str">
        <f>SUBSTITUTE(T_PointageRH[[#This Row],[Nom d''usage]], "-", "")</f>
        <v/>
      </c>
      <c r="L89" s="15" t="str">
        <f>LOWER(T_PointageRH[[#This Row],[P1]]&amp;T_PointageRH[[#This Row],[P2]] &amp; "." &amp; SUBSTITUTE($K89," ",""))</f>
        <v>.</v>
      </c>
      <c r="M89" s="16"/>
      <c r="N89" s="16" t="str">
        <f>IF(AND(T_PointageRH[[#This Row],[Nom d''usage]]="",T_PointageRH[[#This Row],[Nom de famille]]=""),     "",     IF(T_PointageRH[[#This Row],[Username hors règle]]="",  IF(ISNUMBER(SEARCH($L89,_xlfn.TEXTJOIN(";", TRUE, T_PointageAD[Nom de compte SAM]))), "existe", "n'existe pas"),  IF(ISNUMBER(SEARCH($M89,_xlfn.TEXTJOIN(";", TRUE, T_PointageAD[Nom de compte SAM]))),  "existe",  "n'existe pas"))     )</f>
        <v/>
      </c>
      <c r="O89" s="2"/>
      <c r="P89" s="17"/>
      <c r="Q89" s="17"/>
    </row>
    <row r="90" spans="1:17" ht="16.7" customHeight="1" x14ac:dyDescent="0.25">
      <c r="A90" s="58"/>
      <c r="B90" s="14"/>
      <c r="C90" s="14"/>
      <c r="D90" s="14"/>
      <c r="E90" s="14"/>
      <c r="F90" s="14"/>
      <c r="G90" s="14"/>
      <c r="H90" s="15"/>
      <c r="I90" s="15" t="str">
        <f>LEFT(T_PointageRH[[#This Row],[Prénom]])</f>
        <v/>
      </c>
      <c r="J90" s="15" t="str">
        <f>IFERROR( MID(T_PointageRH[[#This Row],[Prénom]], SEARCH("-",T_PointageRH[[#This Row],[Prénom]])+1, 1),   "")</f>
        <v/>
      </c>
      <c r="K90" s="15" t="str">
        <f>SUBSTITUTE(T_PointageRH[[#This Row],[Nom d''usage]], "-", "")</f>
        <v/>
      </c>
      <c r="L90" s="15" t="str">
        <f>LOWER(T_PointageRH[[#This Row],[P1]]&amp;T_PointageRH[[#This Row],[P2]] &amp; "." &amp; SUBSTITUTE($K90," ",""))</f>
        <v>.</v>
      </c>
      <c r="M90" s="16"/>
      <c r="N90" s="16" t="str">
        <f>IF(AND(T_PointageRH[[#This Row],[Nom d''usage]]="",T_PointageRH[[#This Row],[Nom de famille]]=""),     "",     IF(T_PointageRH[[#This Row],[Username hors règle]]="",  IF(ISNUMBER(SEARCH($L90,_xlfn.TEXTJOIN(";", TRUE, T_PointageAD[Nom de compte SAM]))), "existe", "n'existe pas"),  IF(ISNUMBER(SEARCH($M90,_xlfn.TEXTJOIN(";", TRUE, T_PointageAD[Nom de compte SAM]))),  "existe",  "n'existe pas"))     )</f>
        <v/>
      </c>
      <c r="O90" s="2"/>
      <c r="P90" s="17"/>
      <c r="Q90" s="17"/>
    </row>
    <row r="91" spans="1:17" ht="16.7" customHeight="1" x14ac:dyDescent="0.25">
      <c r="A91" s="58"/>
      <c r="B91" s="14"/>
      <c r="C91" s="14"/>
      <c r="D91" s="14"/>
      <c r="E91" s="14"/>
      <c r="F91" s="14"/>
      <c r="G91" s="14"/>
      <c r="H91" s="15"/>
      <c r="I91" s="15" t="str">
        <f>LEFT(T_PointageRH[[#This Row],[Prénom]])</f>
        <v/>
      </c>
      <c r="J91" s="15" t="str">
        <f>IFERROR( MID(T_PointageRH[[#This Row],[Prénom]], SEARCH("-",T_PointageRH[[#This Row],[Prénom]])+1, 1),   "")</f>
        <v/>
      </c>
      <c r="K91" s="15" t="str">
        <f>SUBSTITUTE(T_PointageRH[[#This Row],[Nom d''usage]], "-", "")</f>
        <v/>
      </c>
      <c r="L91" s="15" t="str">
        <f>LOWER(T_PointageRH[[#This Row],[P1]]&amp;T_PointageRH[[#This Row],[P2]] &amp; "." &amp; SUBSTITUTE($K91," ",""))</f>
        <v>.</v>
      </c>
      <c r="M91" s="16"/>
      <c r="N91" s="16" t="str">
        <f>IF(AND(T_PointageRH[[#This Row],[Nom d''usage]]="",T_PointageRH[[#This Row],[Nom de famille]]=""),     "",     IF(T_PointageRH[[#This Row],[Username hors règle]]="",  IF(ISNUMBER(SEARCH($L91,_xlfn.TEXTJOIN(";", TRUE, T_PointageAD[Nom de compte SAM]))), "existe", "n'existe pas"),  IF(ISNUMBER(SEARCH($M91,_xlfn.TEXTJOIN(";", TRUE, T_PointageAD[Nom de compte SAM]))),  "existe",  "n'existe pas"))     )</f>
        <v/>
      </c>
      <c r="O91" s="2"/>
      <c r="P91" s="17"/>
      <c r="Q91" s="17"/>
    </row>
    <row r="92" spans="1:17" ht="16.7" customHeight="1" x14ac:dyDescent="0.25">
      <c r="A92" s="58"/>
      <c r="B92" s="14"/>
      <c r="C92" s="14"/>
      <c r="D92" s="14"/>
      <c r="E92" s="14"/>
      <c r="F92" s="14"/>
      <c r="G92" s="14"/>
      <c r="H92" s="15"/>
      <c r="I92" s="15" t="str">
        <f>LEFT(T_PointageRH[[#This Row],[Prénom]])</f>
        <v/>
      </c>
      <c r="J92" s="15" t="str">
        <f>IFERROR( MID(T_PointageRH[[#This Row],[Prénom]], SEARCH("-",T_PointageRH[[#This Row],[Prénom]])+1, 1),   "")</f>
        <v/>
      </c>
      <c r="K92" s="15" t="str">
        <f>SUBSTITUTE(T_PointageRH[[#This Row],[Nom d''usage]], "-", "")</f>
        <v/>
      </c>
      <c r="L92" s="15" t="str">
        <f>LOWER(T_PointageRH[[#This Row],[P1]]&amp;T_PointageRH[[#This Row],[P2]] &amp; "." &amp; SUBSTITUTE($K92," ",""))</f>
        <v>.</v>
      </c>
      <c r="M92" s="16"/>
      <c r="N92" s="16" t="str">
        <f>IF(AND(T_PointageRH[[#This Row],[Nom d''usage]]="",T_PointageRH[[#This Row],[Nom de famille]]=""),     "",     IF(T_PointageRH[[#This Row],[Username hors règle]]="",  IF(ISNUMBER(SEARCH($L92,_xlfn.TEXTJOIN(";", TRUE, T_PointageAD[Nom de compte SAM]))), "existe", "n'existe pas"),  IF(ISNUMBER(SEARCH($M92,_xlfn.TEXTJOIN(";", TRUE, T_PointageAD[Nom de compte SAM]))),  "existe",  "n'existe pas"))     )</f>
        <v/>
      </c>
      <c r="O92" s="2"/>
      <c r="P92" s="17"/>
      <c r="Q92" s="17"/>
    </row>
    <row r="93" spans="1:17" ht="16.7" customHeight="1" x14ac:dyDescent="0.25">
      <c r="A93" s="58"/>
      <c r="B93" s="14"/>
      <c r="C93" s="14"/>
      <c r="D93" s="14"/>
      <c r="E93" s="14"/>
      <c r="F93" s="14"/>
      <c r="G93" s="14"/>
      <c r="H93" s="15"/>
      <c r="I93" s="15" t="str">
        <f>LEFT(T_PointageRH[[#This Row],[Prénom]])</f>
        <v/>
      </c>
      <c r="J93" s="15" t="str">
        <f>IFERROR( MID(T_PointageRH[[#This Row],[Prénom]], SEARCH("-",T_PointageRH[[#This Row],[Prénom]])+1, 1),   "")</f>
        <v/>
      </c>
      <c r="K93" s="15" t="str">
        <f>SUBSTITUTE(T_PointageRH[[#This Row],[Nom d''usage]], "-", "")</f>
        <v/>
      </c>
      <c r="L93" s="15" t="str">
        <f>LOWER(T_PointageRH[[#This Row],[P1]]&amp;T_PointageRH[[#This Row],[P2]] &amp; "." &amp; SUBSTITUTE($K93," ",""))</f>
        <v>.</v>
      </c>
      <c r="M93" s="16"/>
      <c r="N93" s="16" t="str">
        <f>IF(AND(T_PointageRH[[#This Row],[Nom d''usage]]="",T_PointageRH[[#This Row],[Nom de famille]]=""),     "",     IF(T_PointageRH[[#This Row],[Username hors règle]]="",  IF(ISNUMBER(SEARCH($L93,_xlfn.TEXTJOIN(";", TRUE, T_PointageAD[Nom de compte SAM]))), "existe", "n'existe pas"),  IF(ISNUMBER(SEARCH($M93,_xlfn.TEXTJOIN(";", TRUE, T_PointageAD[Nom de compte SAM]))),  "existe",  "n'existe pas"))     )</f>
        <v/>
      </c>
      <c r="O93" s="2"/>
      <c r="P93" s="17"/>
      <c r="Q93" s="17"/>
    </row>
    <row r="94" spans="1:17" ht="16.7" customHeight="1" x14ac:dyDescent="0.25">
      <c r="A94" s="58"/>
      <c r="B94" s="14"/>
      <c r="C94" s="14"/>
      <c r="D94" s="14"/>
      <c r="E94" s="14"/>
      <c r="F94" s="14"/>
      <c r="G94" s="14"/>
      <c r="H94" s="15"/>
      <c r="I94" s="15" t="str">
        <f>LEFT(T_PointageRH[[#This Row],[Prénom]])</f>
        <v/>
      </c>
      <c r="J94" s="15" t="str">
        <f>IFERROR( MID(T_PointageRH[[#This Row],[Prénom]], SEARCH("-",T_PointageRH[[#This Row],[Prénom]])+1, 1),   "")</f>
        <v/>
      </c>
      <c r="K94" s="15" t="str">
        <f>SUBSTITUTE(T_PointageRH[[#This Row],[Nom d''usage]], "-", "")</f>
        <v/>
      </c>
      <c r="L94" s="15" t="str">
        <f>LOWER(T_PointageRH[[#This Row],[P1]]&amp;T_PointageRH[[#This Row],[P2]] &amp; "." &amp; SUBSTITUTE($K94," ",""))</f>
        <v>.</v>
      </c>
      <c r="M94" s="16"/>
      <c r="N94" s="16" t="str">
        <f>IF(AND(T_PointageRH[[#This Row],[Nom d''usage]]="",T_PointageRH[[#This Row],[Nom de famille]]=""),     "",     IF(T_PointageRH[[#This Row],[Username hors règle]]="",  IF(ISNUMBER(SEARCH($L94,_xlfn.TEXTJOIN(";", TRUE, T_PointageAD[Nom de compte SAM]))), "existe", "n'existe pas"),  IF(ISNUMBER(SEARCH($M94,_xlfn.TEXTJOIN(";", TRUE, T_PointageAD[Nom de compte SAM]))),  "existe",  "n'existe pas"))     )</f>
        <v/>
      </c>
      <c r="O94" s="2"/>
      <c r="P94" s="17"/>
      <c r="Q94" s="17"/>
    </row>
    <row r="95" spans="1:17" ht="16.7" customHeight="1" x14ac:dyDescent="0.25">
      <c r="A95" s="58"/>
      <c r="B95" s="14"/>
      <c r="C95" s="14"/>
      <c r="D95" s="14"/>
      <c r="E95" s="14"/>
      <c r="F95" s="14"/>
      <c r="G95" s="14"/>
      <c r="H95" s="15"/>
      <c r="I95" s="15" t="str">
        <f>LEFT(T_PointageRH[[#This Row],[Prénom]])</f>
        <v/>
      </c>
      <c r="J95" s="15" t="str">
        <f>IFERROR( MID(T_PointageRH[[#This Row],[Prénom]], SEARCH("-",T_PointageRH[[#This Row],[Prénom]])+1, 1),   "")</f>
        <v/>
      </c>
      <c r="K95" s="15" t="str">
        <f>SUBSTITUTE(T_PointageRH[[#This Row],[Nom d''usage]], "-", "")</f>
        <v/>
      </c>
      <c r="L95" s="15" t="str">
        <f>LOWER(T_PointageRH[[#This Row],[P1]]&amp;T_PointageRH[[#This Row],[P2]] &amp; "." &amp; SUBSTITUTE($K95," ",""))</f>
        <v>.</v>
      </c>
      <c r="M95" s="16"/>
      <c r="N95" s="16" t="str">
        <f>IF(AND(T_PointageRH[[#This Row],[Nom d''usage]]="",T_PointageRH[[#This Row],[Nom de famille]]=""),     "",     IF(T_PointageRH[[#This Row],[Username hors règle]]="",  IF(ISNUMBER(SEARCH($L95,_xlfn.TEXTJOIN(";", TRUE, T_PointageAD[Nom de compte SAM]))), "existe", "n'existe pas"),  IF(ISNUMBER(SEARCH($M95,_xlfn.TEXTJOIN(";", TRUE, T_PointageAD[Nom de compte SAM]))),  "existe",  "n'existe pas"))     )</f>
        <v/>
      </c>
      <c r="O95" s="2"/>
      <c r="P95" s="17"/>
      <c r="Q95" s="17"/>
    </row>
    <row r="96" spans="1:17" ht="16.7" customHeight="1" x14ac:dyDescent="0.25">
      <c r="A96" s="58"/>
      <c r="B96" s="14"/>
      <c r="C96" s="14"/>
      <c r="D96" s="14"/>
      <c r="E96" s="14"/>
      <c r="F96" s="14"/>
      <c r="G96" s="14"/>
      <c r="H96" s="15"/>
      <c r="I96" s="15" t="str">
        <f>LEFT(T_PointageRH[[#This Row],[Prénom]])</f>
        <v/>
      </c>
      <c r="J96" s="15" t="str">
        <f>IFERROR( MID(T_PointageRH[[#This Row],[Prénom]], SEARCH("-",T_PointageRH[[#This Row],[Prénom]])+1, 1),   "")</f>
        <v/>
      </c>
      <c r="K96" s="15" t="str">
        <f>SUBSTITUTE(T_PointageRH[[#This Row],[Nom d''usage]], "-", "")</f>
        <v/>
      </c>
      <c r="L96" s="15" t="str">
        <f>LOWER(T_PointageRH[[#This Row],[P1]]&amp;T_PointageRH[[#This Row],[P2]] &amp; "." &amp; SUBSTITUTE($K96," ",""))</f>
        <v>.</v>
      </c>
      <c r="M96" s="16"/>
      <c r="N96" s="16" t="str">
        <f>IF(AND(T_PointageRH[[#This Row],[Nom d''usage]]="",T_PointageRH[[#This Row],[Nom de famille]]=""),     "",     IF(T_PointageRH[[#This Row],[Username hors règle]]="",  IF(ISNUMBER(SEARCH($L96,_xlfn.TEXTJOIN(";", TRUE, T_PointageAD[Nom de compte SAM]))), "existe", "n'existe pas"),  IF(ISNUMBER(SEARCH($M96,_xlfn.TEXTJOIN(";", TRUE, T_PointageAD[Nom de compte SAM]))),  "existe",  "n'existe pas"))     )</f>
        <v/>
      </c>
      <c r="O96" s="2"/>
      <c r="P96" s="17"/>
      <c r="Q96" s="17"/>
    </row>
    <row r="97" spans="1:17" ht="16.7" customHeight="1" x14ac:dyDescent="0.25">
      <c r="A97" s="58"/>
      <c r="B97" s="14"/>
      <c r="C97" s="14"/>
      <c r="D97" s="14"/>
      <c r="E97" s="14"/>
      <c r="F97" s="14"/>
      <c r="G97" s="14"/>
      <c r="H97" s="15"/>
      <c r="I97" s="15" t="str">
        <f>LEFT(T_PointageRH[[#This Row],[Prénom]])</f>
        <v/>
      </c>
      <c r="J97" s="15" t="str">
        <f>IFERROR( MID(T_PointageRH[[#This Row],[Prénom]], SEARCH("-",T_PointageRH[[#This Row],[Prénom]])+1, 1),   "")</f>
        <v/>
      </c>
      <c r="K97" s="15" t="str">
        <f>SUBSTITUTE(T_PointageRH[[#This Row],[Nom d''usage]], "-", "")</f>
        <v/>
      </c>
      <c r="L97" s="15" t="str">
        <f>LOWER(T_PointageRH[[#This Row],[P1]]&amp;T_PointageRH[[#This Row],[P2]] &amp; "." &amp; SUBSTITUTE($K97," ",""))</f>
        <v>.</v>
      </c>
      <c r="M97" s="16"/>
      <c r="N97" s="16" t="str">
        <f>IF(AND(T_PointageRH[[#This Row],[Nom d''usage]]="",T_PointageRH[[#This Row],[Nom de famille]]=""),     "",     IF(T_PointageRH[[#This Row],[Username hors règle]]="",  IF(ISNUMBER(SEARCH($L97,_xlfn.TEXTJOIN(";", TRUE, T_PointageAD[Nom de compte SAM]))), "existe", "n'existe pas"),  IF(ISNUMBER(SEARCH($M97,_xlfn.TEXTJOIN(";", TRUE, T_PointageAD[Nom de compte SAM]))),  "existe",  "n'existe pas"))     )</f>
        <v/>
      </c>
      <c r="O97" s="2"/>
      <c r="P97" s="17"/>
      <c r="Q97" s="17"/>
    </row>
    <row r="98" spans="1:17" ht="16.7" customHeight="1" x14ac:dyDescent="0.25">
      <c r="A98" s="58"/>
      <c r="B98" s="14"/>
      <c r="C98" s="14"/>
      <c r="D98" s="14"/>
      <c r="E98" s="14"/>
      <c r="F98" s="14"/>
      <c r="G98" s="14"/>
      <c r="H98" s="15"/>
      <c r="I98" s="15" t="str">
        <f>LEFT(T_PointageRH[[#This Row],[Prénom]])</f>
        <v/>
      </c>
      <c r="J98" s="15" t="str">
        <f>IFERROR( MID(T_PointageRH[[#This Row],[Prénom]], SEARCH("-",T_PointageRH[[#This Row],[Prénom]])+1, 1),   "")</f>
        <v/>
      </c>
      <c r="K98" s="15" t="str">
        <f>SUBSTITUTE(T_PointageRH[[#This Row],[Nom d''usage]], "-", "")</f>
        <v/>
      </c>
      <c r="L98" s="15" t="str">
        <f>LOWER(T_PointageRH[[#This Row],[P1]]&amp;T_PointageRH[[#This Row],[P2]] &amp; "." &amp; SUBSTITUTE($K98," ",""))</f>
        <v>.</v>
      </c>
      <c r="M98" s="16"/>
      <c r="N98" s="16" t="str">
        <f>IF(AND(T_PointageRH[[#This Row],[Nom d''usage]]="",T_PointageRH[[#This Row],[Nom de famille]]=""),     "",     IF(T_PointageRH[[#This Row],[Username hors règle]]="",  IF(ISNUMBER(SEARCH($L98,_xlfn.TEXTJOIN(";", TRUE, T_PointageAD[Nom de compte SAM]))), "existe", "n'existe pas"),  IF(ISNUMBER(SEARCH($M98,_xlfn.TEXTJOIN(";", TRUE, T_PointageAD[Nom de compte SAM]))),  "existe",  "n'existe pas"))     )</f>
        <v/>
      </c>
      <c r="O98" s="2"/>
      <c r="P98" s="17"/>
      <c r="Q98" s="17"/>
    </row>
    <row r="99" spans="1:17" ht="16.7" customHeight="1" x14ac:dyDescent="0.25">
      <c r="A99" s="58"/>
      <c r="B99" s="14"/>
      <c r="C99" s="14"/>
      <c r="D99" s="14"/>
      <c r="E99" s="14"/>
      <c r="F99" s="14"/>
      <c r="G99" s="14"/>
      <c r="H99" s="15"/>
      <c r="I99" s="15" t="str">
        <f>LEFT(T_PointageRH[[#This Row],[Prénom]])</f>
        <v/>
      </c>
      <c r="J99" s="15" t="str">
        <f>IFERROR( MID(T_PointageRH[[#This Row],[Prénom]], SEARCH("-",T_PointageRH[[#This Row],[Prénom]])+1, 1),   "")</f>
        <v/>
      </c>
      <c r="K99" s="15" t="str">
        <f>SUBSTITUTE(T_PointageRH[[#This Row],[Nom d''usage]], "-", "")</f>
        <v/>
      </c>
      <c r="L99" s="15" t="str">
        <f>LOWER(T_PointageRH[[#This Row],[P1]]&amp;T_PointageRH[[#This Row],[P2]] &amp; "." &amp; SUBSTITUTE($K99," ",""))</f>
        <v>.</v>
      </c>
      <c r="M99" s="16"/>
      <c r="N99" s="16" t="str">
        <f>IF(AND(T_PointageRH[[#This Row],[Nom d''usage]]="",T_PointageRH[[#This Row],[Nom de famille]]=""),     "",     IF(T_PointageRH[[#This Row],[Username hors règle]]="",  IF(ISNUMBER(SEARCH($L99,_xlfn.TEXTJOIN(";", TRUE, T_PointageAD[Nom de compte SAM]))), "existe", "n'existe pas"),  IF(ISNUMBER(SEARCH($M99,_xlfn.TEXTJOIN(";", TRUE, T_PointageAD[Nom de compte SAM]))),  "existe",  "n'existe pas"))     )</f>
        <v/>
      </c>
      <c r="O99" s="2"/>
      <c r="P99" s="17"/>
      <c r="Q99" s="17"/>
    </row>
    <row r="100" spans="1:17" ht="16.7" customHeight="1" x14ac:dyDescent="0.25">
      <c r="A100" s="58"/>
      <c r="B100" s="14"/>
      <c r="C100" s="14"/>
      <c r="D100" s="14"/>
      <c r="E100" s="14"/>
      <c r="F100" s="14"/>
      <c r="G100" s="14"/>
      <c r="H100" s="15"/>
      <c r="I100" s="15" t="str">
        <f>LEFT(T_PointageRH[[#This Row],[Prénom]])</f>
        <v/>
      </c>
      <c r="J100" s="15" t="str">
        <f>IFERROR( MID(T_PointageRH[[#This Row],[Prénom]], SEARCH("-",T_PointageRH[[#This Row],[Prénom]])+1, 1),   "")</f>
        <v/>
      </c>
      <c r="K100" s="15" t="str">
        <f>SUBSTITUTE(T_PointageRH[[#This Row],[Nom d''usage]], "-", "")</f>
        <v/>
      </c>
      <c r="L100" s="15" t="str">
        <f>LOWER(T_PointageRH[[#This Row],[P1]]&amp;T_PointageRH[[#This Row],[P2]] &amp; "." &amp; SUBSTITUTE($K100," ",""))</f>
        <v>.</v>
      </c>
      <c r="M100" s="16"/>
      <c r="N100" s="16" t="str">
        <f>IF(AND(T_PointageRH[[#This Row],[Nom d''usage]]="",T_PointageRH[[#This Row],[Nom de famille]]=""),     "",     IF(T_PointageRH[[#This Row],[Username hors règle]]="",  IF(ISNUMBER(SEARCH($L100,_xlfn.TEXTJOIN(";", TRUE, T_PointageAD[Nom de compte SAM]))), "existe", "n'existe pas"),  IF(ISNUMBER(SEARCH($M100,_xlfn.TEXTJOIN(";", TRUE, T_PointageAD[Nom de compte SAM]))),  "existe",  "n'existe pas"))     )</f>
        <v/>
      </c>
      <c r="O100" s="2"/>
      <c r="P100" s="17"/>
      <c r="Q100" s="17"/>
    </row>
    <row r="101" spans="1:17" ht="16.7" customHeight="1" x14ac:dyDescent="0.25">
      <c r="A101" s="58"/>
      <c r="B101" s="14"/>
      <c r="C101" s="14"/>
      <c r="D101" s="14"/>
      <c r="E101" s="14"/>
      <c r="F101" s="14"/>
      <c r="G101" s="14"/>
      <c r="H101" s="15"/>
      <c r="I101" s="15" t="str">
        <f>LEFT(T_PointageRH[[#This Row],[Prénom]])</f>
        <v/>
      </c>
      <c r="J101" s="15" t="str">
        <f>IFERROR( MID(T_PointageRH[[#This Row],[Prénom]], SEARCH("-",T_PointageRH[[#This Row],[Prénom]])+1, 1),   "")</f>
        <v/>
      </c>
      <c r="K101" s="15" t="str">
        <f>SUBSTITUTE(T_PointageRH[[#This Row],[Nom d''usage]], "-", "")</f>
        <v/>
      </c>
      <c r="L101" s="15" t="str">
        <f>LOWER(T_PointageRH[[#This Row],[P1]]&amp;T_PointageRH[[#This Row],[P2]] &amp; "." &amp; SUBSTITUTE($K101," ",""))</f>
        <v>.</v>
      </c>
      <c r="M101" s="16"/>
      <c r="N101" s="16" t="str">
        <f>IF(AND(T_PointageRH[[#This Row],[Nom d''usage]]="",T_PointageRH[[#This Row],[Nom de famille]]=""),     "",     IF(T_PointageRH[[#This Row],[Username hors règle]]="",  IF(ISNUMBER(SEARCH($L101,_xlfn.TEXTJOIN(";", TRUE, T_PointageAD[Nom de compte SAM]))), "existe", "n'existe pas"),  IF(ISNUMBER(SEARCH($M101,_xlfn.TEXTJOIN(";", TRUE, T_PointageAD[Nom de compte SAM]))),  "existe",  "n'existe pas"))     )</f>
        <v/>
      </c>
      <c r="O101" s="2"/>
      <c r="P101" s="17"/>
      <c r="Q101" s="17"/>
    </row>
    <row r="102" spans="1:17" ht="16.7" customHeight="1" x14ac:dyDescent="0.25">
      <c r="A102" s="58"/>
      <c r="B102" s="14"/>
      <c r="C102" s="14"/>
      <c r="D102" s="14"/>
      <c r="E102" s="14"/>
      <c r="F102" s="14"/>
      <c r="G102" s="14"/>
      <c r="H102" s="15"/>
      <c r="I102" s="15" t="str">
        <f>LEFT(T_PointageRH[[#This Row],[Prénom]])</f>
        <v/>
      </c>
      <c r="J102" s="15" t="str">
        <f>IFERROR( MID(T_PointageRH[[#This Row],[Prénom]], SEARCH("-",T_PointageRH[[#This Row],[Prénom]])+1, 1),   "")</f>
        <v/>
      </c>
      <c r="K102" s="15" t="str">
        <f>SUBSTITUTE(T_PointageRH[[#This Row],[Nom d''usage]], "-", "")</f>
        <v/>
      </c>
      <c r="L102" s="15" t="str">
        <f>LOWER(T_PointageRH[[#This Row],[P1]]&amp;T_PointageRH[[#This Row],[P2]] &amp; "." &amp; SUBSTITUTE($K102," ",""))</f>
        <v>.</v>
      </c>
      <c r="M102" s="16"/>
      <c r="N102" s="16" t="str">
        <f>IF(AND(T_PointageRH[[#This Row],[Nom d''usage]]="",T_PointageRH[[#This Row],[Nom de famille]]=""),     "",     IF(T_PointageRH[[#This Row],[Username hors règle]]="",  IF(ISNUMBER(SEARCH($L102,_xlfn.TEXTJOIN(";", TRUE, T_PointageAD[Nom de compte SAM]))), "existe", "n'existe pas"),  IF(ISNUMBER(SEARCH($M102,_xlfn.TEXTJOIN(";", TRUE, T_PointageAD[Nom de compte SAM]))),  "existe",  "n'existe pas"))     )</f>
        <v/>
      </c>
      <c r="O102" s="2"/>
      <c r="P102" s="17"/>
      <c r="Q102" s="17"/>
    </row>
    <row r="103" spans="1:17" ht="16.7" customHeight="1" x14ac:dyDescent="0.25">
      <c r="A103" s="58"/>
      <c r="B103" s="14"/>
      <c r="C103" s="14"/>
      <c r="D103" s="14"/>
      <c r="E103" s="14"/>
      <c r="F103" s="14"/>
      <c r="G103" s="14"/>
      <c r="H103" s="15"/>
      <c r="I103" s="15" t="str">
        <f>LEFT(T_PointageRH[[#This Row],[Prénom]])</f>
        <v/>
      </c>
      <c r="J103" s="15" t="str">
        <f>IFERROR( MID(T_PointageRH[[#This Row],[Prénom]], SEARCH("-",T_PointageRH[[#This Row],[Prénom]])+1, 1),   "")</f>
        <v/>
      </c>
      <c r="K103" s="15" t="str">
        <f>SUBSTITUTE(T_PointageRH[[#This Row],[Nom d''usage]], "-", "")</f>
        <v/>
      </c>
      <c r="L103" s="15" t="str">
        <f>LOWER(T_PointageRH[[#This Row],[P1]]&amp;T_PointageRH[[#This Row],[P2]] &amp; "." &amp; SUBSTITUTE($K103," ",""))</f>
        <v>.</v>
      </c>
      <c r="M103" s="16"/>
      <c r="N103" s="16" t="str">
        <f>IF(AND(T_PointageRH[[#This Row],[Nom d''usage]]="",T_PointageRH[[#This Row],[Nom de famille]]=""),     "",     IF(T_PointageRH[[#This Row],[Username hors règle]]="",  IF(ISNUMBER(SEARCH($L103,_xlfn.TEXTJOIN(";", TRUE, T_PointageAD[Nom de compte SAM]))), "existe", "n'existe pas"),  IF(ISNUMBER(SEARCH($M103,_xlfn.TEXTJOIN(";", TRUE, T_PointageAD[Nom de compte SAM]))),  "existe",  "n'existe pas"))     )</f>
        <v/>
      </c>
      <c r="O103" s="2"/>
      <c r="P103" s="17"/>
      <c r="Q103" s="17"/>
    </row>
    <row r="104" spans="1:17" ht="16.7" customHeight="1" x14ac:dyDescent="0.25">
      <c r="A104" s="58"/>
      <c r="B104" s="14"/>
      <c r="C104" s="14"/>
      <c r="D104" s="14"/>
      <c r="E104" s="14"/>
      <c r="F104" s="14"/>
      <c r="G104" s="14"/>
      <c r="H104" s="15"/>
      <c r="I104" s="15" t="str">
        <f>LEFT(T_PointageRH[[#This Row],[Prénom]])</f>
        <v/>
      </c>
      <c r="J104" s="15" t="str">
        <f>IFERROR( MID(T_PointageRH[[#This Row],[Prénom]], SEARCH("-",T_PointageRH[[#This Row],[Prénom]])+1, 1),   "")</f>
        <v/>
      </c>
      <c r="K104" s="15" t="str">
        <f>SUBSTITUTE(T_PointageRH[[#This Row],[Nom d''usage]], "-", "")</f>
        <v/>
      </c>
      <c r="L104" s="15" t="str">
        <f>LOWER(T_PointageRH[[#This Row],[P1]]&amp;T_PointageRH[[#This Row],[P2]] &amp; "." &amp; SUBSTITUTE($K104," ",""))</f>
        <v>.</v>
      </c>
      <c r="M104" s="16"/>
      <c r="N104" s="16" t="str">
        <f>IF(AND(T_PointageRH[[#This Row],[Nom d''usage]]="",T_PointageRH[[#This Row],[Nom de famille]]=""),     "",     IF(T_PointageRH[[#This Row],[Username hors règle]]="",  IF(ISNUMBER(SEARCH($L104,_xlfn.TEXTJOIN(";", TRUE, T_PointageAD[Nom de compte SAM]))), "existe", "n'existe pas"),  IF(ISNUMBER(SEARCH($M104,_xlfn.TEXTJOIN(";", TRUE, T_PointageAD[Nom de compte SAM]))),  "existe",  "n'existe pas"))     )</f>
        <v/>
      </c>
      <c r="O104" s="2"/>
      <c r="P104" s="17"/>
      <c r="Q104" s="17"/>
    </row>
    <row r="105" spans="1:17" ht="16.7" customHeight="1" x14ac:dyDescent="0.25">
      <c r="A105" s="58"/>
      <c r="B105" s="14"/>
      <c r="C105" s="14"/>
      <c r="D105" s="14"/>
      <c r="E105" s="14"/>
      <c r="F105" s="14"/>
      <c r="G105" s="14"/>
      <c r="H105" s="15"/>
      <c r="I105" s="15" t="str">
        <f>LEFT(T_PointageRH[[#This Row],[Prénom]])</f>
        <v/>
      </c>
      <c r="J105" s="15" t="str">
        <f>IFERROR( MID(T_PointageRH[[#This Row],[Prénom]], SEARCH("-",T_PointageRH[[#This Row],[Prénom]])+1, 1),   "")</f>
        <v/>
      </c>
      <c r="K105" s="15" t="str">
        <f>SUBSTITUTE(T_PointageRH[[#This Row],[Nom d''usage]], "-", "")</f>
        <v/>
      </c>
      <c r="L105" s="15" t="str">
        <f>LOWER(T_PointageRH[[#This Row],[P1]]&amp;T_PointageRH[[#This Row],[P2]] &amp; "." &amp; SUBSTITUTE($K105," ",""))</f>
        <v>.</v>
      </c>
      <c r="M105" s="16"/>
      <c r="N105" s="16" t="str">
        <f>IF(AND(T_PointageRH[[#This Row],[Nom d''usage]]="",T_PointageRH[[#This Row],[Nom de famille]]=""),     "",     IF(T_PointageRH[[#This Row],[Username hors règle]]="",  IF(ISNUMBER(SEARCH($L105,_xlfn.TEXTJOIN(";", TRUE, T_PointageAD[Nom de compte SAM]))), "existe", "n'existe pas"),  IF(ISNUMBER(SEARCH($M105,_xlfn.TEXTJOIN(";", TRUE, T_PointageAD[Nom de compte SAM]))),  "existe",  "n'existe pas"))     )</f>
        <v/>
      </c>
      <c r="O105" s="2"/>
      <c r="P105" s="17"/>
      <c r="Q105" s="17"/>
    </row>
    <row r="106" spans="1:17" ht="16.7" customHeight="1" x14ac:dyDescent="0.25">
      <c r="A106" s="58"/>
      <c r="B106" s="14"/>
      <c r="C106" s="14"/>
      <c r="D106" s="14"/>
      <c r="E106" s="14"/>
      <c r="F106" s="14"/>
      <c r="G106" s="14"/>
      <c r="H106" s="15"/>
      <c r="I106" s="15" t="str">
        <f>LEFT(T_PointageRH[[#This Row],[Prénom]])</f>
        <v/>
      </c>
      <c r="J106" s="15" t="str">
        <f>IFERROR( MID(T_PointageRH[[#This Row],[Prénom]], SEARCH("-",T_PointageRH[[#This Row],[Prénom]])+1, 1),   "")</f>
        <v/>
      </c>
      <c r="K106" s="15" t="str">
        <f>SUBSTITUTE(T_PointageRH[[#This Row],[Nom d''usage]], "-", "")</f>
        <v/>
      </c>
      <c r="L106" s="15" t="str">
        <f>LOWER(T_PointageRH[[#This Row],[P1]]&amp;T_PointageRH[[#This Row],[P2]] &amp; "." &amp; SUBSTITUTE($K106," ",""))</f>
        <v>.</v>
      </c>
      <c r="M106" s="16"/>
      <c r="N106" s="16" t="str">
        <f>IF(AND(T_PointageRH[[#This Row],[Nom d''usage]]="",T_PointageRH[[#This Row],[Nom de famille]]=""),     "",     IF(T_PointageRH[[#This Row],[Username hors règle]]="",  IF(ISNUMBER(SEARCH($L106,_xlfn.TEXTJOIN(";", TRUE, T_PointageAD[Nom de compte SAM]))), "existe", "n'existe pas"),  IF(ISNUMBER(SEARCH($M106,_xlfn.TEXTJOIN(";", TRUE, T_PointageAD[Nom de compte SAM]))),  "existe",  "n'existe pas"))     )</f>
        <v/>
      </c>
      <c r="O106" s="2"/>
      <c r="P106" s="17"/>
      <c r="Q106" s="17"/>
    </row>
    <row r="107" spans="1:17" ht="16.7" customHeight="1" x14ac:dyDescent="0.25">
      <c r="A107" s="58"/>
      <c r="B107" s="14"/>
      <c r="C107" s="14"/>
      <c r="D107" s="14"/>
      <c r="E107" s="14"/>
      <c r="F107" s="14"/>
      <c r="G107" s="14"/>
      <c r="H107" s="15"/>
      <c r="I107" s="15" t="str">
        <f>LEFT(T_PointageRH[[#This Row],[Prénom]])</f>
        <v/>
      </c>
      <c r="J107" s="15" t="str">
        <f>IFERROR( MID(T_PointageRH[[#This Row],[Prénom]], SEARCH("-",T_PointageRH[[#This Row],[Prénom]])+1, 1),   "")</f>
        <v/>
      </c>
      <c r="K107" s="15" t="str">
        <f>SUBSTITUTE(T_PointageRH[[#This Row],[Nom d''usage]], "-", "")</f>
        <v/>
      </c>
      <c r="L107" s="15" t="str">
        <f>LOWER(T_PointageRH[[#This Row],[P1]]&amp;T_PointageRH[[#This Row],[P2]] &amp; "." &amp; SUBSTITUTE($K107," ",""))</f>
        <v>.</v>
      </c>
      <c r="M107" s="16"/>
      <c r="N107" s="16" t="str">
        <f>IF(AND(T_PointageRH[[#This Row],[Nom d''usage]]="",T_PointageRH[[#This Row],[Nom de famille]]=""),     "",     IF(T_PointageRH[[#This Row],[Username hors règle]]="",  IF(ISNUMBER(SEARCH($L107,_xlfn.TEXTJOIN(";", TRUE, T_PointageAD[Nom de compte SAM]))), "existe", "n'existe pas"),  IF(ISNUMBER(SEARCH($M107,_xlfn.TEXTJOIN(";", TRUE, T_PointageAD[Nom de compte SAM]))),  "existe",  "n'existe pas"))     )</f>
        <v/>
      </c>
      <c r="O107" s="2"/>
      <c r="P107" s="17"/>
      <c r="Q107" s="17"/>
    </row>
    <row r="108" spans="1:17" ht="16.7" customHeight="1" x14ac:dyDescent="0.25">
      <c r="A108" s="58"/>
      <c r="B108" s="14"/>
      <c r="C108" s="14"/>
      <c r="D108" s="14"/>
      <c r="E108" s="14"/>
      <c r="F108" s="14"/>
      <c r="G108" s="14"/>
      <c r="H108" s="15"/>
      <c r="I108" s="15" t="str">
        <f>LEFT(T_PointageRH[[#This Row],[Prénom]])</f>
        <v/>
      </c>
      <c r="J108" s="15" t="str">
        <f>IFERROR( MID(T_PointageRH[[#This Row],[Prénom]], SEARCH("-",T_PointageRH[[#This Row],[Prénom]])+1, 1),   "")</f>
        <v/>
      </c>
      <c r="K108" s="15" t="str">
        <f>SUBSTITUTE(T_PointageRH[[#This Row],[Nom d''usage]], "-", "")</f>
        <v/>
      </c>
      <c r="L108" s="15" t="str">
        <f>LOWER(T_PointageRH[[#This Row],[P1]]&amp;T_PointageRH[[#This Row],[P2]] &amp; "." &amp; SUBSTITUTE($K108," ",""))</f>
        <v>.</v>
      </c>
      <c r="M108" s="16"/>
      <c r="N108" s="16" t="str">
        <f>IF(AND(T_PointageRH[[#This Row],[Nom d''usage]]="",T_PointageRH[[#This Row],[Nom de famille]]=""),     "",     IF(T_PointageRH[[#This Row],[Username hors règle]]="",  IF(ISNUMBER(SEARCH($L108,_xlfn.TEXTJOIN(";", TRUE, T_PointageAD[Nom de compte SAM]))), "existe", "n'existe pas"),  IF(ISNUMBER(SEARCH($M108,_xlfn.TEXTJOIN(";", TRUE, T_PointageAD[Nom de compte SAM]))),  "existe",  "n'existe pas"))     )</f>
        <v/>
      </c>
      <c r="O108" s="2"/>
      <c r="P108" s="17"/>
      <c r="Q108" s="17"/>
    </row>
    <row r="109" spans="1:17" ht="16.7" customHeight="1" x14ac:dyDescent="0.25">
      <c r="A109" s="58"/>
      <c r="B109" s="14"/>
      <c r="C109" s="14"/>
      <c r="D109" s="14"/>
      <c r="E109" s="14"/>
      <c r="F109" s="14"/>
      <c r="G109" s="14"/>
      <c r="H109" s="15"/>
      <c r="I109" s="15" t="str">
        <f>LEFT(T_PointageRH[[#This Row],[Prénom]])</f>
        <v/>
      </c>
      <c r="J109" s="15" t="str">
        <f>IFERROR( MID(T_PointageRH[[#This Row],[Prénom]], SEARCH("-",T_PointageRH[[#This Row],[Prénom]])+1, 1),   "")</f>
        <v/>
      </c>
      <c r="K109" s="15" t="str">
        <f>SUBSTITUTE(T_PointageRH[[#This Row],[Nom d''usage]], "-", "")</f>
        <v/>
      </c>
      <c r="L109" s="15" t="str">
        <f>LOWER(T_PointageRH[[#This Row],[P1]]&amp;T_PointageRH[[#This Row],[P2]] &amp; "." &amp; SUBSTITUTE($K109," ",""))</f>
        <v>.</v>
      </c>
      <c r="M109" s="16"/>
      <c r="N109" s="16" t="str">
        <f>IF(AND(T_PointageRH[[#This Row],[Nom d''usage]]="",T_PointageRH[[#This Row],[Nom de famille]]=""),     "",     IF(T_PointageRH[[#This Row],[Username hors règle]]="",  IF(ISNUMBER(SEARCH($L109,_xlfn.TEXTJOIN(";", TRUE, T_PointageAD[Nom de compte SAM]))), "existe", "n'existe pas"),  IF(ISNUMBER(SEARCH($M109,_xlfn.TEXTJOIN(";", TRUE, T_PointageAD[Nom de compte SAM]))),  "existe",  "n'existe pas"))     )</f>
        <v/>
      </c>
      <c r="O109" s="2"/>
      <c r="P109" s="17"/>
      <c r="Q109" s="17"/>
    </row>
    <row r="110" spans="1:17" ht="16.7" customHeight="1" x14ac:dyDescent="0.25">
      <c r="A110" s="58"/>
      <c r="B110" s="14"/>
      <c r="C110" s="14"/>
      <c r="D110" s="14"/>
      <c r="E110" s="14"/>
      <c r="F110" s="14"/>
      <c r="G110" s="14"/>
      <c r="H110" s="15"/>
      <c r="I110" s="15" t="str">
        <f>LEFT(T_PointageRH[[#This Row],[Prénom]])</f>
        <v/>
      </c>
      <c r="J110" s="15" t="str">
        <f>IFERROR( MID(T_PointageRH[[#This Row],[Prénom]], SEARCH("-",T_PointageRH[[#This Row],[Prénom]])+1, 1),   "")</f>
        <v/>
      </c>
      <c r="K110" s="15" t="str">
        <f>SUBSTITUTE(T_PointageRH[[#This Row],[Nom d''usage]], "-", "")</f>
        <v/>
      </c>
      <c r="L110" s="15" t="str">
        <f>LOWER(T_PointageRH[[#This Row],[P1]]&amp;T_PointageRH[[#This Row],[P2]] &amp; "." &amp; SUBSTITUTE($K110," ",""))</f>
        <v>.</v>
      </c>
      <c r="M110" s="16"/>
      <c r="N110" s="16" t="str">
        <f>IF(AND(T_PointageRH[[#This Row],[Nom d''usage]]="",T_PointageRH[[#This Row],[Nom de famille]]=""),     "",     IF(T_PointageRH[[#This Row],[Username hors règle]]="",  IF(ISNUMBER(SEARCH($L110,_xlfn.TEXTJOIN(";", TRUE, T_PointageAD[Nom de compte SAM]))), "existe", "n'existe pas"),  IF(ISNUMBER(SEARCH($M110,_xlfn.TEXTJOIN(";", TRUE, T_PointageAD[Nom de compte SAM]))),  "existe",  "n'existe pas"))     )</f>
        <v/>
      </c>
      <c r="O110" s="2"/>
      <c r="P110" s="17"/>
      <c r="Q110" s="17"/>
    </row>
    <row r="111" spans="1:17" ht="16.7" customHeight="1" x14ac:dyDescent="0.25">
      <c r="A111" s="58"/>
      <c r="B111" s="14"/>
      <c r="C111" s="14"/>
      <c r="D111" s="14"/>
      <c r="E111" s="14"/>
      <c r="F111" s="14"/>
      <c r="G111" s="14"/>
      <c r="H111" s="15"/>
      <c r="I111" s="15" t="str">
        <f>LEFT(T_PointageRH[[#This Row],[Prénom]])</f>
        <v/>
      </c>
      <c r="J111" s="15" t="str">
        <f>IFERROR( MID(T_PointageRH[[#This Row],[Prénom]], SEARCH("-",T_PointageRH[[#This Row],[Prénom]])+1, 1),   "")</f>
        <v/>
      </c>
      <c r="K111" s="15" t="str">
        <f>SUBSTITUTE(T_PointageRH[[#This Row],[Nom d''usage]], "-", "")</f>
        <v/>
      </c>
      <c r="L111" s="15" t="str">
        <f>LOWER(T_PointageRH[[#This Row],[P1]]&amp;T_PointageRH[[#This Row],[P2]] &amp; "." &amp; SUBSTITUTE($K111," ",""))</f>
        <v>.</v>
      </c>
      <c r="M111" s="16"/>
      <c r="N111" s="16" t="str">
        <f>IF(AND(T_PointageRH[[#This Row],[Nom d''usage]]="",T_PointageRH[[#This Row],[Nom de famille]]=""),     "",     IF(T_PointageRH[[#This Row],[Username hors règle]]="",  IF(ISNUMBER(SEARCH($L111,_xlfn.TEXTJOIN(";", TRUE, T_PointageAD[Nom de compte SAM]))), "existe", "n'existe pas"),  IF(ISNUMBER(SEARCH($M111,_xlfn.TEXTJOIN(";", TRUE, T_PointageAD[Nom de compte SAM]))),  "existe",  "n'existe pas"))     )</f>
        <v/>
      </c>
      <c r="O111" s="2"/>
      <c r="P111" s="17"/>
      <c r="Q111" s="17"/>
    </row>
    <row r="112" spans="1:17" ht="16.7" customHeight="1" x14ac:dyDescent="0.25">
      <c r="A112" s="58"/>
      <c r="B112" s="14"/>
      <c r="C112" s="14"/>
      <c r="D112" s="14"/>
      <c r="E112" s="14"/>
      <c r="F112" s="14"/>
      <c r="G112" s="14"/>
      <c r="H112" s="15"/>
      <c r="I112" s="15" t="str">
        <f>LEFT(T_PointageRH[[#This Row],[Prénom]])</f>
        <v/>
      </c>
      <c r="J112" s="15" t="str">
        <f>IFERROR( MID(T_PointageRH[[#This Row],[Prénom]], SEARCH("-",T_PointageRH[[#This Row],[Prénom]])+1, 1),   "")</f>
        <v/>
      </c>
      <c r="K112" s="15" t="str">
        <f>SUBSTITUTE(T_PointageRH[[#This Row],[Nom d''usage]], "-", "")</f>
        <v/>
      </c>
      <c r="L112" s="15" t="str">
        <f>LOWER(T_PointageRH[[#This Row],[P1]]&amp;T_PointageRH[[#This Row],[P2]] &amp; "." &amp; SUBSTITUTE($K112," ",""))</f>
        <v>.</v>
      </c>
      <c r="M112" s="16"/>
      <c r="N112" s="16" t="str">
        <f>IF(AND(T_PointageRH[[#This Row],[Nom d''usage]]="",T_PointageRH[[#This Row],[Nom de famille]]=""),     "",     IF(T_PointageRH[[#This Row],[Username hors règle]]="",  IF(ISNUMBER(SEARCH($L112,_xlfn.TEXTJOIN(";", TRUE, T_PointageAD[Nom de compte SAM]))), "existe", "n'existe pas"),  IF(ISNUMBER(SEARCH($M112,_xlfn.TEXTJOIN(";", TRUE, T_PointageAD[Nom de compte SAM]))),  "existe",  "n'existe pas"))     )</f>
        <v/>
      </c>
      <c r="O112" s="2"/>
      <c r="P112" s="17"/>
      <c r="Q112" s="17"/>
    </row>
    <row r="113" spans="1:17" ht="16.7" customHeight="1" x14ac:dyDescent="0.25">
      <c r="A113" s="58"/>
      <c r="B113" s="14"/>
      <c r="C113" s="14"/>
      <c r="D113" s="14"/>
      <c r="E113" s="14"/>
      <c r="F113" s="14"/>
      <c r="G113" s="14"/>
      <c r="H113" s="15"/>
      <c r="I113" s="15" t="str">
        <f>LEFT(T_PointageRH[[#This Row],[Prénom]])</f>
        <v/>
      </c>
      <c r="J113" s="15" t="str">
        <f>IFERROR( MID(T_PointageRH[[#This Row],[Prénom]], SEARCH("-",T_PointageRH[[#This Row],[Prénom]])+1, 1),   "")</f>
        <v/>
      </c>
      <c r="K113" s="15" t="str">
        <f>SUBSTITUTE(T_PointageRH[[#This Row],[Nom d''usage]], "-", "")</f>
        <v/>
      </c>
      <c r="L113" s="15" t="str">
        <f>LOWER(T_PointageRH[[#This Row],[P1]]&amp;T_PointageRH[[#This Row],[P2]] &amp; "." &amp; SUBSTITUTE($K113," ",""))</f>
        <v>.</v>
      </c>
      <c r="M113" s="16"/>
      <c r="N113" s="16" t="str">
        <f>IF(AND(T_PointageRH[[#This Row],[Nom d''usage]]="",T_PointageRH[[#This Row],[Nom de famille]]=""),     "",     IF(T_PointageRH[[#This Row],[Username hors règle]]="",  IF(ISNUMBER(SEARCH($L113,_xlfn.TEXTJOIN(";", TRUE, T_PointageAD[Nom de compte SAM]))), "existe", "n'existe pas"),  IF(ISNUMBER(SEARCH($M113,_xlfn.TEXTJOIN(";", TRUE, T_PointageAD[Nom de compte SAM]))),  "existe",  "n'existe pas"))     )</f>
        <v/>
      </c>
      <c r="O113" s="2"/>
      <c r="P113" s="17"/>
      <c r="Q113" s="17"/>
    </row>
    <row r="114" spans="1:17" ht="16.7" customHeight="1" x14ac:dyDescent="0.25">
      <c r="A114" s="58"/>
      <c r="B114" s="14"/>
      <c r="C114" s="14"/>
      <c r="D114" s="14"/>
      <c r="E114" s="14"/>
      <c r="F114" s="14"/>
      <c r="G114" s="14"/>
      <c r="H114" s="15"/>
      <c r="I114" s="15" t="str">
        <f>LEFT(T_PointageRH[[#This Row],[Prénom]])</f>
        <v/>
      </c>
      <c r="J114" s="15" t="str">
        <f>IFERROR( MID(T_PointageRH[[#This Row],[Prénom]], SEARCH("-",T_PointageRH[[#This Row],[Prénom]])+1, 1),   "")</f>
        <v/>
      </c>
      <c r="K114" s="15" t="str">
        <f>SUBSTITUTE(T_PointageRH[[#This Row],[Nom d''usage]], "-", "")</f>
        <v/>
      </c>
      <c r="L114" s="15" t="str">
        <f>LOWER(T_PointageRH[[#This Row],[P1]]&amp;T_PointageRH[[#This Row],[P2]] &amp; "." &amp; SUBSTITUTE($K114," ",""))</f>
        <v>.</v>
      </c>
      <c r="M114" s="16"/>
      <c r="N114" s="16" t="str">
        <f>IF(AND(T_PointageRH[[#This Row],[Nom d''usage]]="",T_PointageRH[[#This Row],[Nom de famille]]=""),     "",     IF(T_PointageRH[[#This Row],[Username hors règle]]="",  IF(ISNUMBER(SEARCH($L114,_xlfn.TEXTJOIN(";", TRUE, T_PointageAD[Nom de compte SAM]))), "existe", "n'existe pas"),  IF(ISNUMBER(SEARCH($M114,_xlfn.TEXTJOIN(";", TRUE, T_PointageAD[Nom de compte SAM]))),  "existe",  "n'existe pas"))     )</f>
        <v/>
      </c>
      <c r="O114" s="2"/>
      <c r="P114" s="17"/>
      <c r="Q114" s="17"/>
    </row>
    <row r="115" spans="1:17" ht="16.7" customHeight="1" x14ac:dyDescent="0.25">
      <c r="A115" s="58"/>
      <c r="B115" s="14"/>
      <c r="C115" s="14"/>
      <c r="D115" s="14"/>
      <c r="E115" s="14"/>
      <c r="F115" s="14"/>
      <c r="G115" s="14"/>
      <c r="H115" s="15"/>
      <c r="I115" s="15" t="str">
        <f>LEFT(T_PointageRH[[#This Row],[Prénom]])</f>
        <v/>
      </c>
      <c r="J115" s="15" t="str">
        <f>IFERROR( MID(T_PointageRH[[#This Row],[Prénom]], SEARCH("-",T_PointageRH[[#This Row],[Prénom]])+1, 1),   "")</f>
        <v/>
      </c>
      <c r="K115" s="15" t="str">
        <f>SUBSTITUTE(T_PointageRH[[#This Row],[Nom d''usage]], "-", "")</f>
        <v/>
      </c>
      <c r="L115" s="15" t="str">
        <f>LOWER(T_PointageRH[[#This Row],[P1]]&amp;T_PointageRH[[#This Row],[P2]] &amp; "." &amp; SUBSTITUTE($K115," ",""))</f>
        <v>.</v>
      </c>
      <c r="M115" s="16"/>
      <c r="N115" s="16" t="str">
        <f>IF(AND(T_PointageRH[[#This Row],[Nom d''usage]]="",T_PointageRH[[#This Row],[Nom de famille]]=""),     "",     IF(T_PointageRH[[#This Row],[Username hors règle]]="",  IF(ISNUMBER(SEARCH($L115,_xlfn.TEXTJOIN(";", TRUE, T_PointageAD[Nom de compte SAM]))), "existe", "n'existe pas"),  IF(ISNUMBER(SEARCH($M115,_xlfn.TEXTJOIN(";", TRUE, T_PointageAD[Nom de compte SAM]))),  "existe",  "n'existe pas"))     )</f>
        <v/>
      </c>
      <c r="O115" s="2"/>
      <c r="P115" s="17"/>
      <c r="Q115" s="17"/>
    </row>
    <row r="116" spans="1:17" ht="16.7" customHeight="1" x14ac:dyDescent="0.25">
      <c r="A116" s="58"/>
      <c r="B116" s="14"/>
      <c r="C116" s="14"/>
      <c r="D116" s="14"/>
      <c r="E116" s="14"/>
      <c r="F116" s="14"/>
      <c r="G116" s="14"/>
      <c r="H116" s="15"/>
      <c r="I116" s="15" t="str">
        <f>LEFT(T_PointageRH[[#This Row],[Prénom]])</f>
        <v/>
      </c>
      <c r="J116" s="15" t="str">
        <f>IFERROR( MID(T_PointageRH[[#This Row],[Prénom]], SEARCH("-",T_PointageRH[[#This Row],[Prénom]])+1, 1),   "")</f>
        <v/>
      </c>
      <c r="K116" s="15" t="str">
        <f>SUBSTITUTE(T_PointageRH[[#This Row],[Nom d''usage]], "-", "")</f>
        <v/>
      </c>
      <c r="L116" s="15" t="str">
        <f>LOWER(T_PointageRH[[#This Row],[P1]]&amp;T_PointageRH[[#This Row],[P2]] &amp; "." &amp; SUBSTITUTE($K116," ",""))</f>
        <v>.</v>
      </c>
      <c r="M116" s="16"/>
      <c r="N116" s="16" t="str">
        <f>IF(AND(T_PointageRH[[#This Row],[Nom d''usage]]="",T_PointageRH[[#This Row],[Nom de famille]]=""),     "",     IF(T_PointageRH[[#This Row],[Username hors règle]]="",  IF(ISNUMBER(SEARCH($L116,_xlfn.TEXTJOIN(";", TRUE, T_PointageAD[Nom de compte SAM]))), "existe", "n'existe pas"),  IF(ISNUMBER(SEARCH($M116,_xlfn.TEXTJOIN(";", TRUE, T_PointageAD[Nom de compte SAM]))),  "existe",  "n'existe pas"))     )</f>
        <v/>
      </c>
      <c r="O116" s="2"/>
      <c r="P116" s="17"/>
      <c r="Q116" s="17"/>
    </row>
    <row r="117" spans="1:17" ht="16.7" customHeight="1" x14ac:dyDescent="0.25">
      <c r="A117" s="58"/>
      <c r="B117" s="14"/>
      <c r="C117" s="14"/>
      <c r="D117" s="14"/>
      <c r="E117" s="14"/>
      <c r="F117" s="14"/>
      <c r="G117" s="14"/>
      <c r="H117" s="15"/>
      <c r="I117" s="15" t="str">
        <f>LEFT(T_PointageRH[[#This Row],[Prénom]])</f>
        <v/>
      </c>
      <c r="J117" s="15" t="str">
        <f>IFERROR( MID(T_PointageRH[[#This Row],[Prénom]], SEARCH("-",T_PointageRH[[#This Row],[Prénom]])+1, 1),   "")</f>
        <v/>
      </c>
      <c r="K117" s="15" t="str">
        <f>SUBSTITUTE(T_PointageRH[[#This Row],[Nom d''usage]], "-", "")</f>
        <v/>
      </c>
      <c r="L117" s="15" t="str">
        <f>LOWER(T_PointageRH[[#This Row],[P1]]&amp;T_PointageRH[[#This Row],[P2]] &amp; "." &amp; SUBSTITUTE($K117," ",""))</f>
        <v>.</v>
      </c>
      <c r="M117" s="16"/>
      <c r="N117" s="16" t="str">
        <f>IF(AND(T_PointageRH[[#This Row],[Nom d''usage]]="",T_PointageRH[[#This Row],[Nom de famille]]=""),     "",     IF(T_PointageRH[[#This Row],[Username hors règle]]="",  IF(ISNUMBER(SEARCH($L117,_xlfn.TEXTJOIN(";", TRUE, T_PointageAD[Nom de compte SAM]))), "existe", "n'existe pas"),  IF(ISNUMBER(SEARCH($M117,_xlfn.TEXTJOIN(";", TRUE, T_PointageAD[Nom de compte SAM]))),  "existe",  "n'existe pas"))     )</f>
        <v/>
      </c>
      <c r="O117" s="2"/>
      <c r="P117" s="17"/>
      <c r="Q117" s="17"/>
    </row>
    <row r="118" spans="1:17" ht="16.7" customHeight="1" x14ac:dyDescent="0.25">
      <c r="A118" s="58"/>
      <c r="B118" s="14"/>
      <c r="C118" s="14"/>
      <c r="D118" s="14"/>
      <c r="E118" s="14"/>
      <c r="F118" s="14"/>
      <c r="G118" s="14"/>
      <c r="H118" s="15"/>
      <c r="I118" s="15" t="str">
        <f>LEFT(T_PointageRH[[#This Row],[Prénom]])</f>
        <v/>
      </c>
      <c r="J118" s="15" t="str">
        <f>IFERROR( MID(T_PointageRH[[#This Row],[Prénom]], SEARCH("-",T_PointageRH[[#This Row],[Prénom]])+1, 1),   "")</f>
        <v/>
      </c>
      <c r="K118" s="15" t="str">
        <f>SUBSTITUTE(T_PointageRH[[#This Row],[Nom d''usage]], "-", "")</f>
        <v/>
      </c>
      <c r="L118" s="15" t="str">
        <f>LOWER(T_PointageRH[[#This Row],[P1]]&amp;T_PointageRH[[#This Row],[P2]] &amp; "." &amp; SUBSTITUTE($K118," ",""))</f>
        <v>.</v>
      </c>
      <c r="M118" s="16"/>
      <c r="N118" s="16" t="str">
        <f>IF(AND(T_PointageRH[[#This Row],[Nom d''usage]]="",T_PointageRH[[#This Row],[Nom de famille]]=""),     "",     IF(T_PointageRH[[#This Row],[Username hors règle]]="",  IF(ISNUMBER(SEARCH($L118,_xlfn.TEXTJOIN(";", TRUE, T_PointageAD[Nom de compte SAM]))), "existe", "n'existe pas"),  IF(ISNUMBER(SEARCH($M118,_xlfn.TEXTJOIN(";", TRUE, T_PointageAD[Nom de compte SAM]))),  "existe",  "n'existe pas"))     )</f>
        <v/>
      </c>
      <c r="O118" s="2"/>
      <c r="P118" s="17"/>
      <c r="Q118" s="17"/>
    </row>
    <row r="119" spans="1:17" ht="16.7" customHeight="1" x14ac:dyDescent="0.25">
      <c r="A119" s="58"/>
      <c r="B119" s="14"/>
      <c r="C119" s="14"/>
      <c r="D119" s="14"/>
      <c r="E119" s="14"/>
      <c r="F119" s="14"/>
      <c r="G119" s="14"/>
      <c r="H119" s="15"/>
      <c r="I119" s="15" t="str">
        <f>LEFT(T_PointageRH[[#This Row],[Prénom]])</f>
        <v/>
      </c>
      <c r="J119" s="15" t="str">
        <f>IFERROR( MID(T_PointageRH[[#This Row],[Prénom]], SEARCH("-",T_PointageRH[[#This Row],[Prénom]])+1, 1),   "")</f>
        <v/>
      </c>
      <c r="K119" s="15" t="str">
        <f>SUBSTITUTE(T_PointageRH[[#This Row],[Nom d''usage]], "-", "")</f>
        <v/>
      </c>
      <c r="L119" s="15" t="str">
        <f>LOWER(T_PointageRH[[#This Row],[P1]]&amp;T_PointageRH[[#This Row],[P2]] &amp; "." &amp; SUBSTITUTE($K119," ",""))</f>
        <v>.</v>
      </c>
      <c r="M119" s="16"/>
      <c r="N119" s="16" t="str">
        <f>IF(AND(T_PointageRH[[#This Row],[Nom d''usage]]="",T_PointageRH[[#This Row],[Nom de famille]]=""),     "",     IF(T_PointageRH[[#This Row],[Username hors règle]]="",  IF(ISNUMBER(SEARCH($L119,_xlfn.TEXTJOIN(";", TRUE, T_PointageAD[Nom de compte SAM]))), "existe", "n'existe pas"),  IF(ISNUMBER(SEARCH($M119,_xlfn.TEXTJOIN(";", TRUE, T_PointageAD[Nom de compte SAM]))),  "existe",  "n'existe pas"))     )</f>
        <v/>
      </c>
      <c r="O119" s="2"/>
      <c r="P119" s="17"/>
      <c r="Q119" s="17"/>
    </row>
    <row r="120" spans="1:17" ht="16.7" customHeight="1" x14ac:dyDescent="0.25">
      <c r="A120" s="58"/>
      <c r="B120" s="14"/>
      <c r="C120" s="14"/>
      <c r="D120" s="14"/>
      <c r="E120" s="14"/>
      <c r="F120" s="14"/>
      <c r="G120" s="14"/>
      <c r="H120" s="15"/>
      <c r="I120" s="15" t="str">
        <f>LEFT(T_PointageRH[[#This Row],[Prénom]])</f>
        <v/>
      </c>
      <c r="J120" s="15" t="str">
        <f>IFERROR( MID(T_PointageRH[[#This Row],[Prénom]], SEARCH("-",T_PointageRH[[#This Row],[Prénom]])+1, 1),   "")</f>
        <v/>
      </c>
      <c r="K120" s="15" t="str">
        <f>SUBSTITUTE(T_PointageRH[[#This Row],[Nom d''usage]], "-", "")</f>
        <v/>
      </c>
      <c r="L120" s="15" t="str">
        <f>LOWER(T_PointageRH[[#This Row],[P1]]&amp;T_PointageRH[[#This Row],[P2]] &amp; "." &amp; SUBSTITUTE($K120," ",""))</f>
        <v>.</v>
      </c>
      <c r="M120" s="16"/>
      <c r="N120" s="16" t="str">
        <f>IF(AND(T_PointageRH[[#This Row],[Nom d''usage]]="",T_PointageRH[[#This Row],[Nom de famille]]=""),     "",     IF(T_PointageRH[[#This Row],[Username hors règle]]="",  IF(ISNUMBER(SEARCH($L120,_xlfn.TEXTJOIN(";", TRUE, T_PointageAD[Nom de compte SAM]))), "existe", "n'existe pas"),  IF(ISNUMBER(SEARCH($M120,_xlfn.TEXTJOIN(";", TRUE, T_PointageAD[Nom de compte SAM]))),  "existe",  "n'existe pas"))     )</f>
        <v/>
      </c>
      <c r="O120" s="2"/>
      <c r="P120" s="17"/>
      <c r="Q120" s="17"/>
    </row>
    <row r="121" spans="1:17" ht="16.7" customHeight="1" x14ac:dyDescent="0.25">
      <c r="A121" s="58"/>
      <c r="B121" s="14"/>
      <c r="C121" s="14"/>
      <c r="D121" s="14"/>
      <c r="E121" s="14"/>
      <c r="F121" s="14"/>
      <c r="G121" s="14"/>
      <c r="H121" s="15"/>
      <c r="I121" s="15" t="str">
        <f>LEFT(T_PointageRH[[#This Row],[Prénom]])</f>
        <v/>
      </c>
      <c r="J121" s="15" t="str">
        <f>IFERROR( MID(T_PointageRH[[#This Row],[Prénom]], SEARCH("-",T_PointageRH[[#This Row],[Prénom]])+1, 1),   "")</f>
        <v/>
      </c>
      <c r="K121" s="15" t="str">
        <f>SUBSTITUTE(T_PointageRH[[#This Row],[Nom d''usage]], "-", "")</f>
        <v/>
      </c>
      <c r="L121" s="15" t="str">
        <f>LOWER(T_PointageRH[[#This Row],[P1]]&amp;T_PointageRH[[#This Row],[P2]] &amp; "." &amp; SUBSTITUTE($K121," ",""))</f>
        <v>.</v>
      </c>
      <c r="M121" s="16"/>
      <c r="N121" s="16" t="str">
        <f>IF(AND(T_PointageRH[[#This Row],[Nom d''usage]]="",T_PointageRH[[#This Row],[Nom de famille]]=""),     "",     IF(T_PointageRH[[#This Row],[Username hors règle]]="",  IF(ISNUMBER(SEARCH($L121,_xlfn.TEXTJOIN(";", TRUE, T_PointageAD[Nom de compte SAM]))), "existe", "n'existe pas"),  IF(ISNUMBER(SEARCH($M121,_xlfn.TEXTJOIN(";", TRUE, T_PointageAD[Nom de compte SAM]))),  "existe",  "n'existe pas"))     )</f>
        <v/>
      </c>
      <c r="O121" s="2"/>
      <c r="P121" s="17"/>
      <c r="Q121" s="17"/>
    </row>
    <row r="122" spans="1:17" x14ac:dyDescent="0.25">
      <c r="A122" s="58"/>
      <c r="B122" s="14"/>
      <c r="C122" s="14"/>
      <c r="D122" s="14"/>
      <c r="E122" s="14"/>
      <c r="F122" s="14"/>
      <c r="G122" s="14"/>
      <c r="H122" s="15"/>
      <c r="I122" s="15" t="str">
        <f>LEFT(T_PointageRH[[#This Row],[Prénom]])</f>
        <v/>
      </c>
      <c r="J122" s="15" t="str">
        <f>IFERROR( MID(T_PointageRH[[#This Row],[Prénom]], SEARCH("-",T_PointageRH[[#This Row],[Prénom]])+1, 1),   "")</f>
        <v/>
      </c>
      <c r="K122" s="15" t="str">
        <f>SUBSTITUTE(T_PointageRH[[#This Row],[Nom d''usage]], "-", "")</f>
        <v/>
      </c>
      <c r="L122" s="15" t="str">
        <f>LOWER(T_PointageRH[[#This Row],[P1]]&amp;T_PointageRH[[#This Row],[P2]] &amp; "." &amp; SUBSTITUTE($K122," ",""))</f>
        <v>.</v>
      </c>
      <c r="M122" s="16"/>
      <c r="N122" s="16" t="str">
        <f>IF(AND(T_PointageRH[[#This Row],[Nom d''usage]]="",T_PointageRH[[#This Row],[Nom de famille]]=""),     "",     IF(T_PointageRH[[#This Row],[Username hors règle]]="",  IF(ISNUMBER(SEARCH($L122,_xlfn.TEXTJOIN(";", TRUE, T_PointageAD[Nom de compte SAM]))), "existe", "n'existe pas"),  IF(ISNUMBER(SEARCH($M122,_xlfn.TEXTJOIN(";", TRUE, T_PointageAD[Nom de compte SAM]))),  "existe",  "n'existe pas"))     )</f>
        <v/>
      </c>
      <c r="O122" s="2"/>
      <c r="P122" s="17"/>
      <c r="Q122" s="17"/>
    </row>
    <row r="123" spans="1:17" x14ac:dyDescent="0.25">
      <c r="A123" s="58"/>
      <c r="B123" s="14"/>
      <c r="C123" s="14"/>
      <c r="D123" s="14"/>
      <c r="E123" s="14"/>
      <c r="F123" s="14"/>
      <c r="G123" s="14"/>
      <c r="H123" s="15"/>
      <c r="I123" s="15" t="str">
        <f>LEFT(T_PointageRH[[#This Row],[Prénom]])</f>
        <v/>
      </c>
      <c r="J123" s="15" t="str">
        <f>IFERROR( MID(T_PointageRH[[#This Row],[Prénom]], SEARCH("-",T_PointageRH[[#This Row],[Prénom]])+1, 1),   "")</f>
        <v/>
      </c>
      <c r="K123" s="15" t="str">
        <f>SUBSTITUTE(T_PointageRH[[#This Row],[Nom d''usage]], "-", "")</f>
        <v/>
      </c>
      <c r="L123" s="15" t="str">
        <f>LOWER(T_PointageRH[[#This Row],[P1]]&amp;T_PointageRH[[#This Row],[P2]] &amp; "." &amp; SUBSTITUTE($K123," ",""))</f>
        <v>.</v>
      </c>
      <c r="M123" s="16"/>
      <c r="N123" s="16" t="str">
        <f>IF(AND(T_PointageRH[[#This Row],[Nom d''usage]]="",T_PointageRH[[#This Row],[Nom de famille]]=""),     "",     IF(T_PointageRH[[#This Row],[Username hors règle]]="",  IF(ISNUMBER(SEARCH($L123,_xlfn.TEXTJOIN(";", TRUE, T_PointageAD[Nom de compte SAM]))), "existe", "n'existe pas"),  IF(ISNUMBER(SEARCH($M123,_xlfn.TEXTJOIN(";", TRUE, T_PointageAD[Nom de compte SAM]))),  "existe",  "n'existe pas"))     )</f>
        <v/>
      </c>
      <c r="O123" s="2"/>
      <c r="P123" s="17"/>
      <c r="Q123" s="17"/>
    </row>
    <row r="124" spans="1:17" x14ac:dyDescent="0.25">
      <c r="A124" s="58"/>
      <c r="B124" s="14"/>
      <c r="C124" s="14"/>
      <c r="D124" s="14"/>
      <c r="E124" s="14"/>
      <c r="F124" s="14"/>
      <c r="G124" s="14"/>
      <c r="H124" s="15"/>
      <c r="I124" s="15" t="str">
        <f>LEFT(T_PointageRH[[#This Row],[Prénom]])</f>
        <v/>
      </c>
      <c r="J124" s="15" t="str">
        <f>IFERROR( MID(T_PointageRH[[#This Row],[Prénom]], SEARCH("-",T_PointageRH[[#This Row],[Prénom]])+1, 1),   "")</f>
        <v/>
      </c>
      <c r="K124" s="15" t="str">
        <f>SUBSTITUTE(T_PointageRH[[#This Row],[Nom d''usage]], "-", "")</f>
        <v/>
      </c>
      <c r="L124" s="15" t="str">
        <f>LOWER(T_PointageRH[[#This Row],[P1]]&amp;T_PointageRH[[#This Row],[P2]] &amp; "." &amp; SUBSTITUTE($K124," ",""))</f>
        <v>.</v>
      </c>
      <c r="M124" s="16"/>
      <c r="N124" s="16" t="str">
        <f>IF(AND(T_PointageRH[[#This Row],[Nom d''usage]]="",T_PointageRH[[#This Row],[Nom de famille]]=""),     "",     IF(T_PointageRH[[#This Row],[Username hors règle]]="",  IF(ISNUMBER(SEARCH($L124,_xlfn.TEXTJOIN(";", TRUE, T_PointageAD[Nom de compte SAM]))), "existe", "n'existe pas"),  IF(ISNUMBER(SEARCH($M124,_xlfn.TEXTJOIN(";", TRUE, T_PointageAD[Nom de compte SAM]))),  "existe",  "n'existe pas"))     )</f>
        <v/>
      </c>
      <c r="O124" s="2"/>
      <c r="P124" s="17"/>
      <c r="Q124" s="17"/>
    </row>
    <row r="125" spans="1:17" x14ac:dyDescent="0.25">
      <c r="A125" s="58"/>
      <c r="B125" s="14"/>
      <c r="C125" s="14"/>
      <c r="D125" s="14"/>
      <c r="E125" s="14"/>
      <c r="F125" s="14"/>
      <c r="G125" s="14"/>
      <c r="H125" s="15"/>
      <c r="I125" s="15" t="str">
        <f>LEFT(T_PointageRH[[#This Row],[Prénom]])</f>
        <v/>
      </c>
      <c r="J125" s="15" t="str">
        <f>IFERROR( MID(T_PointageRH[[#This Row],[Prénom]], SEARCH("-",T_PointageRH[[#This Row],[Prénom]])+1, 1),   "")</f>
        <v/>
      </c>
      <c r="K125" s="15" t="str">
        <f>SUBSTITUTE(T_PointageRH[[#This Row],[Nom d''usage]], "-", "")</f>
        <v/>
      </c>
      <c r="L125" s="15" t="str">
        <f>LOWER(T_PointageRH[[#This Row],[P1]]&amp;T_PointageRH[[#This Row],[P2]] &amp; "." &amp; SUBSTITUTE($K125," ",""))</f>
        <v>.</v>
      </c>
      <c r="M125" s="16"/>
      <c r="N125" s="16" t="str">
        <f>IF(AND(T_PointageRH[[#This Row],[Nom d''usage]]="",T_PointageRH[[#This Row],[Nom de famille]]=""),     "",     IF(T_PointageRH[[#This Row],[Username hors règle]]="",  IF(ISNUMBER(SEARCH($L125,_xlfn.TEXTJOIN(";", TRUE, T_PointageAD[Nom de compte SAM]))), "existe", "n'existe pas"),  IF(ISNUMBER(SEARCH($M125,_xlfn.TEXTJOIN(";", TRUE, T_PointageAD[Nom de compte SAM]))),  "existe",  "n'existe pas"))     )</f>
        <v/>
      </c>
      <c r="O125" s="2"/>
      <c r="P125" s="17"/>
      <c r="Q125" s="17"/>
    </row>
    <row r="126" spans="1:17" x14ac:dyDescent="0.25">
      <c r="A126" s="58"/>
      <c r="B126" s="14"/>
      <c r="C126" s="14"/>
      <c r="D126" s="14"/>
      <c r="E126" s="14"/>
      <c r="F126" s="14"/>
      <c r="G126" s="14"/>
      <c r="H126" s="15"/>
      <c r="I126" s="15" t="str">
        <f>LEFT(T_PointageRH[[#This Row],[Prénom]])</f>
        <v/>
      </c>
      <c r="J126" s="15" t="str">
        <f>IFERROR( MID(T_PointageRH[[#This Row],[Prénom]], SEARCH("-",T_PointageRH[[#This Row],[Prénom]])+1, 1),   "")</f>
        <v/>
      </c>
      <c r="K126" s="15" t="str">
        <f>SUBSTITUTE(T_PointageRH[[#This Row],[Nom d''usage]], "-", "")</f>
        <v/>
      </c>
      <c r="L126" s="15" t="str">
        <f>LOWER(T_PointageRH[[#This Row],[P1]]&amp;T_PointageRH[[#This Row],[P2]] &amp; "." &amp; SUBSTITUTE($K126," ",""))</f>
        <v>.</v>
      </c>
      <c r="M126" s="16"/>
      <c r="N126" s="16" t="str">
        <f>IF(AND(T_PointageRH[[#This Row],[Nom d''usage]]="",T_PointageRH[[#This Row],[Nom de famille]]=""),     "",     IF(T_PointageRH[[#This Row],[Username hors règle]]="",  IF(ISNUMBER(SEARCH($L126,_xlfn.TEXTJOIN(";", TRUE, T_PointageAD[Nom de compte SAM]))), "existe", "n'existe pas"),  IF(ISNUMBER(SEARCH($M126,_xlfn.TEXTJOIN(";", TRUE, T_PointageAD[Nom de compte SAM]))),  "existe",  "n'existe pas"))     )</f>
        <v/>
      </c>
      <c r="O126" s="2"/>
      <c r="P126" s="17"/>
      <c r="Q126" s="17"/>
    </row>
    <row r="127" spans="1:17" x14ac:dyDescent="0.25">
      <c r="A127" s="58"/>
      <c r="B127" s="14"/>
      <c r="C127" s="14"/>
      <c r="D127" s="14"/>
      <c r="E127" s="14"/>
      <c r="F127" s="14"/>
      <c r="G127" s="14"/>
      <c r="H127" s="15"/>
      <c r="I127" s="15" t="str">
        <f>LEFT(T_PointageRH[[#This Row],[Prénom]])</f>
        <v/>
      </c>
      <c r="J127" s="15" t="str">
        <f>IFERROR( MID(T_PointageRH[[#This Row],[Prénom]], SEARCH("-",T_PointageRH[[#This Row],[Prénom]])+1, 1),   "")</f>
        <v/>
      </c>
      <c r="K127" s="15" t="str">
        <f>SUBSTITUTE(T_PointageRH[[#This Row],[Nom d''usage]], "-", "")</f>
        <v/>
      </c>
      <c r="L127" s="15" t="str">
        <f>LOWER(T_PointageRH[[#This Row],[P1]]&amp;T_PointageRH[[#This Row],[P2]] &amp; "." &amp; SUBSTITUTE($K127," ",""))</f>
        <v>.</v>
      </c>
      <c r="M127" s="16"/>
      <c r="N127" s="16" t="str">
        <f>IF(AND(T_PointageRH[[#This Row],[Nom d''usage]]="",T_PointageRH[[#This Row],[Nom de famille]]=""),     "",     IF(T_PointageRH[[#This Row],[Username hors règle]]="",  IF(ISNUMBER(SEARCH($L127,_xlfn.TEXTJOIN(";", TRUE, T_PointageAD[Nom de compte SAM]))), "existe", "n'existe pas"),  IF(ISNUMBER(SEARCH($M127,_xlfn.TEXTJOIN(";", TRUE, T_PointageAD[Nom de compte SAM]))),  "existe",  "n'existe pas"))     )</f>
        <v/>
      </c>
      <c r="O127" s="2"/>
      <c r="P127" s="17"/>
      <c r="Q127" s="17"/>
    </row>
    <row r="128" spans="1:17" x14ac:dyDescent="0.25">
      <c r="A128" s="58"/>
      <c r="B128" s="14"/>
      <c r="C128" s="14"/>
      <c r="D128" s="14"/>
      <c r="E128" s="14"/>
      <c r="F128" s="14"/>
      <c r="G128" s="14"/>
      <c r="H128" s="15"/>
      <c r="I128" s="15" t="str">
        <f>LEFT(T_PointageRH[[#This Row],[Prénom]])</f>
        <v/>
      </c>
      <c r="J128" s="15" t="str">
        <f>IFERROR( MID(T_PointageRH[[#This Row],[Prénom]], SEARCH("-",T_PointageRH[[#This Row],[Prénom]])+1, 1),   "")</f>
        <v/>
      </c>
      <c r="K128" s="15" t="str">
        <f>SUBSTITUTE(T_PointageRH[[#This Row],[Nom d''usage]], "-", "")</f>
        <v/>
      </c>
      <c r="L128" s="15" t="str">
        <f>LOWER(T_PointageRH[[#This Row],[P1]]&amp;T_PointageRH[[#This Row],[P2]] &amp; "." &amp; SUBSTITUTE($K128," ",""))</f>
        <v>.</v>
      </c>
      <c r="M128" s="16"/>
      <c r="N128" s="16" t="str">
        <f>IF(AND(T_PointageRH[[#This Row],[Nom d''usage]]="",T_PointageRH[[#This Row],[Nom de famille]]=""),     "",     IF(T_PointageRH[[#This Row],[Username hors règle]]="",  IF(ISNUMBER(SEARCH($L128,_xlfn.TEXTJOIN(";", TRUE, T_PointageAD[Nom de compte SAM]))), "existe", "n'existe pas"),  IF(ISNUMBER(SEARCH($M128,_xlfn.TEXTJOIN(";", TRUE, T_PointageAD[Nom de compte SAM]))),  "existe",  "n'existe pas"))     )</f>
        <v/>
      </c>
      <c r="O128" s="2"/>
      <c r="P128" s="17"/>
      <c r="Q128" s="17"/>
    </row>
    <row r="129" spans="1:17" x14ac:dyDescent="0.25">
      <c r="A129" s="58"/>
      <c r="B129" s="14"/>
      <c r="C129" s="14"/>
      <c r="D129" s="14"/>
      <c r="E129" s="14"/>
      <c r="F129" s="14"/>
      <c r="G129" s="14"/>
      <c r="H129" s="15"/>
      <c r="I129" s="15" t="str">
        <f>LEFT(T_PointageRH[[#This Row],[Prénom]])</f>
        <v/>
      </c>
      <c r="J129" s="15" t="str">
        <f>IFERROR( MID(T_PointageRH[[#This Row],[Prénom]], SEARCH("-",T_PointageRH[[#This Row],[Prénom]])+1, 1),   "")</f>
        <v/>
      </c>
      <c r="K129" s="15" t="str">
        <f>SUBSTITUTE(T_PointageRH[[#This Row],[Nom d''usage]], "-", "")</f>
        <v/>
      </c>
      <c r="L129" s="15" t="str">
        <f>LOWER(T_PointageRH[[#This Row],[P1]]&amp;T_PointageRH[[#This Row],[P2]] &amp; "." &amp; SUBSTITUTE($K129," ",""))</f>
        <v>.</v>
      </c>
      <c r="M129" s="16"/>
      <c r="N129" s="16" t="str">
        <f>IF(AND(T_PointageRH[[#This Row],[Nom d''usage]]="",T_PointageRH[[#This Row],[Nom de famille]]=""),     "",     IF(T_PointageRH[[#This Row],[Username hors règle]]="",  IF(ISNUMBER(SEARCH($L129,_xlfn.TEXTJOIN(";", TRUE, T_PointageAD[Nom de compte SAM]))), "existe", "n'existe pas"),  IF(ISNUMBER(SEARCH($M129,_xlfn.TEXTJOIN(";", TRUE, T_PointageAD[Nom de compte SAM]))),  "existe",  "n'existe pas"))     )</f>
        <v/>
      </c>
      <c r="O129" s="2"/>
      <c r="P129" s="17"/>
      <c r="Q129" s="17"/>
    </row>
    <row r="130" spans="1:17" x14ac:dyDescent="0.25">
      <c r="A130" s="58"/>
      <c r="B130" s="14"/>
      <c r="C130" s="14"/>
      <c r="D130" s="14"/>
      <c r="E130" s="14"/>
      <c r="F130" s="14"/>
      <c r="G130" s="14"/>
      <c r="H130" s="15"/>
      <c r="I130" s="15" t="str">
        <f>LEFT(T_PointageRH[[#This Row],[Prénom]])</f>
        <v/>
      </c>
      <c r="J130" s="15" t="str">
        <f>IFERROR( MID(T_PointageRH[[#This Row],[Prénom]], SEARCH("-",T_PointageRH[[#This Row],[Prénom]])+1, 1),   "")</f>
        <v/>
      </c>
      <c r="K130" s="15" t="str">
        <f>SUBSTITUTE(T_PointageRH[[#This Row],[Nom d''usage]], "-", "")</f>
        <v/>
      </c>
      <c r="L130" s="15" t="str">
        <f>LOWER(T_PointageRH[[#This Row],[P1]]&amp;T_PointageRH[[#This Row],[P2]] &amp; "." &amp; SUBSTITUTE($K130," ",""))</f>
        <v>.</v>
      </c>
      <c r="M130" s="16"/>
      <c r="N130" s="16" t="str">
        <f>IF(AND(T_PointageRH[[#This Row],[Nom d''usage]]="",T_PointageRH[[#This Row],[Nom de famille]]=""),     "",     IF(T_PointageRH[[#This Row],[Username hors règle]]="",  IF(ISNUMBER(SEARCH($L130,_xlfn.TEXTJOIN(";", TRUE, T_PointageAD[Nom de compte SAM]))), "existe", "n'existe pas"),  IF(ISNUMBER(SEARCH($M130,_xlfn.TEXTJOIN(";", TRUE, T_PointageAD[Nom de compte SAM]))),  "existe",  "n'existe pas"))     )</f>
        <v/>
      </c>
      <c r="O130" s="2"/>
      <c r="P130" s="17"/>
      <c r="Q130" s="17"/>
    </row>
    <row r="131" spans="1:17" x14ac:dyDescent="0.25">
      <c r="A131" s="58"/>
      <c r="B131" s="14"/>
      <c r="C131" s="14"/>
      <c r="D131" s="14"/>
      <c r="E131" s="14"/>
      <c r="F131" s="14"/>
      <c r="G131" s="14"/>
      <c r="H131" s="15"/>
      <c r="I131" s="15" t="str">
        <f>LEFT(T_PointageRH[[#This Row],[Prénom]])</f>
        <v/>
      </c>
      <c r="J131" s="15" t="str">
        <f>IFERROR( MID(T_PointageRH[[#This Row],[Prénom]], SEARCH("-",T_PointageRH[[#This Row],[Prénom]])+1, 1),   "")</f>
        <v/>
      </c>
      <c r="K131" s="15" t="str">
        <f>SUBSTITUTE(T_PointageRH[[#This Row],[Nom d''usage]], "-", "")</f>
        <v/>
      </c>
      <c r="L131" s="15" t="str">
        <f>LOWER(T_PointageRH[[#This Row],[P1]]&amp;T_PointageRH[[#This Row],[P2]] &amp; "." &amp; SUBSTITUTE($K131," ",""))</f>
        <v>.</v>
      </c>
      <c r="M131" s="16"/>
      <c r="N131" s="16" t="str">
        <f>IF(AND(T_PointageRH[[#This Row],[Nom d''usage]]="",T_PointageRH[[#This Row],[Nom de famille]]=""),     "",     IF(T_PointageRH[[#This Row],[Username hors règle]]="",  IF(ISNUMBER(SEARCH($L131,_xlfn.TEXTJOIN(";", TRUE, T_PointageAD[Nom de compte SAM]))), "existe", "n'existe pas"),  IF(ISNUMBER(SEARCH($M131,_xlfn.TEXTJOIN(";", TRUE, T_PointageAD[Nom de compte SAM]))),  "existe",  "n'existe pas"))     )</f>
        <v/>
      </c>
      <c r="O131" s="2"/>
      <c r="P131" s="17"/>
      <c r="Q131" s="17"/>
    </row>
    <row r="132" spans="1:17" x14ac:dyDescent="0.25">
      <c r="A132" s="58"/>
      <c r="B132" s="14"/>
      <c r="C132" s="14"/>
      <c r="D132" s="14"/>
      <c r="E132" s="14"/>
      <c r="F132" s="14"/>
      <c r="G132" s="14"/>
      <c r="H132" s="15"/>
      <c r="I132" s="15" t="str">
        <f>LEFT(T_PointageRH[[#This Row],[Prénom]])</f>
        <v/>
      </c>
      <c r="J132" s="15" t="str">
        <f>IFERROR( MID(T_PointageRH[[#This Row],[Prénom]], SEARCH("-",T_PointageRH[[#This Row],[Prénom]])+1, 1),   "")</f>
        <v/>
      </c>
      <c r="K132" s="15" t="str">
        <f>SUBSTITUTE(T_PointageRH[[#This Row],[Nom d''usage]], "-", "")</f>
        <v/>
      </c>
      <c r="L132" s="15" t="str">
        <f>LOWER(T_PointageRH[[#This Row],[P1]]&amp;T_PointageRH[[#This Row],[P2]] &amp; "." &amp; SUBSTITUTE($K132," ",""))</f>
        <v>.</v>
      </c>
      <c r="M132" s="16"/>
      <c r="N132" s="16" t="str">
        <f>IF(AND(T_PointageRH[[#This Row],[Nom d''usage]]="",T_PointageRH[[#This Row],[Nom de famille]]=""),     "",     IF(T_PointageRH[[#This Row],[Username hors règle]]="",  IF(ISNUMBER(SEARCH($L132,_xlfn.TEXTJOIN(";", TRUE, T_PointageAD[Nom de compte SAM]))), "existe", "n'existe pas"),  IF(ISNUMBER(SEARCH($M132,_xlfn.TEXTJOIN(";", TRUE, T_PointageAD[Nom de compte SAM]))),  "existe",  "n'existe pas"))     )</f>
        <v/>
      </c>
      <c r="O132" s="2"/>
      <c r="P132" s="17"/>
      <c r="Q132" s="17"/>
    </row>
    <row r="133" spans="1:17" x14ac:dyDescent="0.25">
      <c r="A133" s="58"/>
      <c r="B133" s="14"/>
      <c r="C133" s="14"/>
      <c r="D133" s="14"/>
      <c r="E133" s="14"/>
      <c r="F133" s="14"/>
      <c r="G133" s="14"/>
      <c r="H133" s="15"/>
      <c r="I133" s="15" t="str">
        <f>LEFT(T_PointageRH[[#This Row],[Prénom]])</f>
        <v/>
      </c>
      <c r="J133" s="15" t="str">
        <f>IFERROR( MID(T_PointageRH[[#This Row],[Prénom]], SEARCH("-",T_PointageRH[[#This Row],[Prénom]])+1, 1),   "")</f>
        <v/>
      </c>
      <c r="K133" s="15" t="str">
        <f>SUBSTITUTE(T_PointageRH[[#This Row],[Nom d''usage]], "-", "")</f>
        <v/>
      </c>
      <c r="L133" s="15" t="str">
        <f>LOWER(T_PointageRH[[#This Row],[P1]]&amp;T_PointageRH[[#This Row],[P2]] &amp; "." &amp; SUBSTITUTE($K133," ",""))</f>
        <v>.</v>
      </c>
      <c r="M133" s="16"/>
      <c r="N133" s="16" t="str">
        <f>IF(AND(T_PointageRH[[#This Row],[Nom d''usage]]="",T_PointageRH[[#This Row],[Nom de famille]]=""),     "",     IF(T_PointageRH[[#This Row],[Username hors règle]]="",  IF(ISNUMBER(SEARCH($L133,_xlfn.TEXTJOIN(";", TRUE, T_PointageAD[Nom de compte SAM]))), "existe", "n'existe pas"),  IF(ISNUMBER(SEARCH($M133,_xlfn.TEXTJOIN(";", TRUE, T_PointageAD[Nom de compte SAM]))),  "existe",  "n'existe pas"))     )</f>
        <v/>
      </c>
      <c r="O133" s="2"/>
      <c r="P133" s="17"/>
      <c r="Q133" s="17"/>
    </row>
    <row r="134" spans="1:17" x14ac:dyDescent="0.25">
      <c r="A134" s="58"/>
      <c r="B134" s="14"/>
      <c r="C134" s="14"/>
      <c r="D134" s="14"/>
      <c r="E134" s="14"/>
      <c r="F134" s="14"/>
      <c r="G134" s="14"/>
      <c r="H134" s="15"/>
      <c r="I134" s="15" t="str">
        <f>LEFT(T_PointageRH[[#This Row],[Prénom]])</f>
        <v/>
      </c>
      <c r="J134" s="15" t="str">
        <f>IFERROR( MID(T_PointageRH[[#This Row],[Prénom]], SEARCH("-",T_PointageRH[[#This Row],[Prénom]])+1, 1),   "")</f>
        <v/>
      </c>
      <c r="K134" s="15" t="str">
        <f>SUBSTITUTE(T_PointageRH[[#This Row],[Nom d''usage]], "-", "")</f>
        <v/>
      </c>
      <c r="L134" s="15" t="str">
        <f>LOWER(T_PointageRH[[#This Row],[P1]]&amp;T_PointageRH[[#This Row],[P2]] &amp; "." &amp; SUBSTITUTE($K134," ",""))</f>
        <v>.</v>
      </c>
      <c r="M134" s="16"/>
      <c r="N134" s="16" t="str">
        <f>IF(AND(T_PointageRH[[#This Row],[Nom d''usage]]="",T_PointageRH[[#This Row],[Nom de famille]]=""),     "",     IF(T_PointageRH[[#This Row],[Username hors règle]]="",  IF(ISNUMBER(SEARCH($L134,_xlfn.TEXTJOIN(";", TRUE, T_PointageAD[Nom de compte SAM]))), "existe", "n'existe pas"),  IF(ISNUMBER(SEARCH($M134,_xlfn.TEXTJOIN(";", TRUE, T_PointageAD[Nom de compte SAM]))),  "existe",  "n'existe pas"))     )</f>
        <v/>
      </c>
      <c r="O134" s="2"/>
      <c r="P134" s="17"/>
      <c r="Q134" s="17"/>
    </row>
    <row r="135" spans="1:17" x14ac:dyDescent="0.25">
      <c r="A135" s="58"/>
      <c r="B135" s="14"/>
      <c r="C135" s="14"/>
      <c r="D135" s="14"/>
      <c r="E135" s="14"/>
      <c r="F135" s="14"/>
      <c r="G135" s="14"/>
      <c r="H135" s="15"/>
      <c r="I135" s="15" t="str">
        <f>LEFT(T_PointageRH[[#This Row],[Prénom]])</f>
        <v/>
      </c>
      <c r="J135" s="15" t="str">
        <f>IFERROR( MID(T_PointageRH[[#This Row],[Prénom]], SEARCH("-",T_PointageRH[[#This Row],[Prénom]])+1, 1),   "")</f>
        <v/>
      </c>
      <c r="K135" s="15" t="str">
        <f>SUBSTITUTE(T_PointageRH[[#This Row],[Nom d''usage]], "-", "")</f>
        <v/>
      </c>
      <c r="L135" s="15" t="str">
        <f>LOWER(T_PointageRH[[#This Row],[P1]]&amp;T_PointageRH[[#This Row],[P2]] &amp; "." &amp; SUBSTITUTE($K135," ",""))</f>
        <v>.</v>
      </c>
      <c r="M135" s="16"/>
      <c r="N135" s="16" t="str">
        <f>IF(AND(T_PointageRH[[#This Row],[Nom d''usage]]="",T_PointageRH[[#This Row],[Nom de famille]]=""),     "",     IF(T_PointageRH[[#This Row],[Username hors règle]]="",  IF(ISNUMBER(SEARCH($L135,_xlfn.TEXTJOIN(";", TRUE, T_PointageAD[Nom de compte SAM]))), "existe", "n'existe pas"),  IF(ISNUMBER(SEARCH($M135,_xlfn.TEXTJOIN(";", TRUE, T_PointageAD[Nom de compte SAM]))),  "existe",  "n'existe pas"))     )</f>
        <v/>
      </c>
      <c r="O135" s="2"/>
      <c r="P135" s="17"/>
      <c r="Q135" s="17"/>
    </row>
    <row r="136" spans="1:17" x14ac:dyDescent="0.25">
      <c r="A136" s="58"/>
      <c r="B136" s="14"/>
      <c r="C136" s="14"/>
      <c r="D136" s="14"/>
      <c r="E136" s="14"/>
      <c r="F136" s="14"/>
      <c r="G136" s="14"/>
      <c r="H136" s="15"/>
      <c r="I136" s="15" t="str">
        <f>LEFT(T_PointageRH[[#This Row],[Prénom]])</f>
        <v/>
      </c>
      <c r="J136" s="15" t="str">
        <f>IFERROR( MID(T_PointageRH[[#This Row],[Prénom]], SEARCH("-",T_PointageRH[[#This Row],[Prénom]])+1, 1),   "")</f>
        <v/>
      </c>
      <c r="K136" s="15" t="str">
        <f>SUBSTITUTE(T_PointageRH[[#This Row],[Nom d''usage]], "-", "")</f>
        <v/>
      </c>
      <c r="L136" s="15" t="str">
        <f>LOWER(T_PointageRH[[#This Row],[P1]]&amp;T_PointageRH[[#This Row],[P2]] &amp; "." &amp; SUBSTITUTE($K136," ",""))</f>
        <v>.</v>
      </c>
      <c r="M136" s="16"/>
      <c r="N136" s="16" t="str">
        <f>IF(AND(T_PointageRH[[#This Row],[Nom d''usage]]="",T_PointageRH[[#This Row],[Nom de famille]]=""),     "",     IF(T_PointageRH[[#This Row],[Username hors règle]]="",  IF(ISNUMBER(SEARCH($L136,_xlfn.TEXTJOIN(";", TRUE, T_PointageAD[Nom de compte SAM]))), "existe", "n'existe pas"),  IF(ISNUMBER(SEARCH($M136,_xlfn.TEXTJOIN(";", TRUE, T_PointageAD[Nom de compte SAM]))),  "existe",  "n'existe pas"))     )</f>
        <v/>
      </c>
      <c r="O136" s="2"/>
      <c r="P136" s="17"/>
      <c r="Q136" s="17"/>
    </row>
    <row r="137" spans="1:17" x14ac:dyDescent="0.25">
      <c r="A137" s="58"/>
      <c r="B137" s="14"/>
      <c r="C137" s="14"/>
      <c r="D137" s="14"/>
      <c r="E137" s="14"/>
      <c r="F137" s="14"/>
      <c r="G137" s="14"/>
      <c r="H137" s="15"/>
      <c r="I137" s="15" t="str">
        <f>LEFT(T_PointageRH[[#This Row],[Prénom]])</f>
        <v/>
      </c>
      <c r="J137" s="15" t="str">
        <f>IFERROR( MID(T_PointageRH[[#This Row],[Prénom]], SEARCH("-",T_PointageRH[[#This Row],[Prénom]])+1, 1),   "")</f>
        <v/>
      </c>
      <c r="K137" s="15" t="str">
        <f>SUBSTITUTE(T_PointageRH[[#This Row],[Nom d''usage]], "-", "")</f>
        <v/>
      </c>
      <c r="L137" s="15" t="str">
        <f>LOWER(T_PointageRH[[#This Row],[P1]]&amp;T_PointageRH[[#This Row],[P2]] &amp; "." &amp; SUBSTITUTE($K137," ",""))</f>
        <v>.</v>
      </c>
      <c r="M137" s="16"/>
      <c r="N137" s="16" t="str">
        <f>IF(AND(T_PointageRH[[#This Row],[Nom d''usage]]="",T_PointageRH[[#This Row],[Nom de famille]]=""),     "",     IF(T_PointageRH[[#This Row],[Username hors règle]]="",  IF(ISNUMBER(SEARCH($L137,_xlfn.TEXTJOIN(";", TRUE, T_PointageAD[Nom de compte SAM]))), "existe", "n'existe pas"),  IF(ISNUMBER(SEARCH($M137,_xlfn.TEXTJOIN(";", TRUE, T_PointageAD[Nom de compte SAM]))),  "existe",  "n'existe pas"))     )</f>
        <v/>
      </c>
      <c r="O137" s="2"/>
      <c r="P137" s="17"/>
      <c r="Q137" s="17"/>
    </row>
    <row r="138" spans="1:17" x14ac:dyDescent="0.25">
      <c r="A138" s="58"/>
      <c r="B138" s="14"/>
      <c r="C138" s="14"/>
      <c r="D138" s="14"/>
      <c r="E138" s="14"/>
      <c r="F138" s="14"/>
      <c r="G138" s="14"/>
      <c r="H138" s="15"/>
      <c r="I138" s="15" t="str">
        <f>LEFT(T_PointageRH[[#This Row],[Prénom]])</f>
        <v/>
      </c>
      <c r="J138" s="15" t="str">
        <f>IFERROR( MID(T_PointageRH[[#This Row],[Prénom]], SEARCH("-",T_PointageRH[[#This Row],[Prénom]])+1, 1),   "")</f>
        <v/>
      </c>
      <c r="K138" s="15" t="str">
        <f>SUBSTITUTE(T_PointageRH[[#This Row],[Nom d''usage]], "-", "")</f>
        <v/>
      </c>
      <c r="L138" s="15" t="str">
        <f>LOWER(T_PointageRH[[#This Row],[P1]]&amp;T_PointageRH[[#This Row],[P2]] &amp; "." &amp; SUBSTITUTE($K138," ",""))</f>
        <v>.</v>
      </c>
      <c r="M138" s="16"/>
      <c r="N138" s="16" t="str">
        <f>IF(AND(T_PointageRH[[#This Row],[Nom d''usage]]="",T_PointageRH[[#This Row],[Nom de famille]]=""),     "",     IF(T_PointageRH[[#This Row],[Username hors règle]]="",  IF(ISNUMBER(SEARCH($L138,_xlfn.TEXTJOIN(";", TRUE, T_PointageAD[Nom de compte SAM]))), "existe", "n'existe pas"),  IF(ISNUMBER(SEARCH($M138,_xlfn.TEXTJOIN(";", TRUE, T_PointageAD[Nom de compte SAM]))),  "existe",  "n'existe pas"))     )</f>
        <v/>
      </c>
      <c r="O138" s="2"/>
      <c r="P138" s="17"/>
      <c r="Q138" s="17"/>
    </row>
    <row r="139" spans="1:17" x14ac:dyDescent="0.25">
      <c r="A139" s="58"/>
      <c r="B139" s="14"/>
      <c r="C139" s="14"/>
      <c r="D139" s="14"/>
      <c r="E139" s="14"/>
      <c r="F139" s="14"/>
      <c r="G139" s="14"/>
      <c r="H139" s="15"/>
      <c r="I139" s="15" t="str">
        <f>LEFT(T_PointageRH[[#This Row],[Prénom]])</f>
        <v/>
      </c>
      <c r="J139" s="15" t="str">
        <f>IFERROR( MID(T_PointageRH[[#This Row],[Prénom]], SEARCH("-",T_PointageRH[[#This Row],[Prénom]])+1, 1),   "")</f>
        <v/>
      </c>
      <c r="K139" s="15" t="str">
        <f>SUBSTITUTE(T_PointageRH[[#This Row],[Nom d''usage]], "-", "")</f>
        <v/>
      </c>
      <c r="L139" s="15" t="str">
        <f>LOWER(T_PointageRH[[#This Row],[P1]]&amp;T_PointageRH[[#This Row],[P2]] &amp; "." &amp; SUBSTITUTE($K139," ",""))</f>
        <v>.</v>
      </c>
      <c r="M139" s="16"/>
      <c r="N139" s="16" t="str">
        <f>IF(AND(T_PointageRH[[#This Row],[Nom d''usage]]="",T_PointageRH[[#This Row],[Nom de famille]]=""),     "",     IF(T_PointageRH[[#This Row],[Username hors règle]]="",  IF(ISNUMBER(SEARCH($L139,_xlfn.TEXTJOIN(";", TRUE, T_PointageAD[Nom de compte SAM]))), "existe", "n'existe pas"),  IF(ISNUMBER(SEARCH($M139,_xlfn.TEXTJOIN(";", TRUE, T_PointageAD[Nom de compte SAM]))),  "existe",  "n'existe pas"))     )</f>
        <v/>
      </c>
      <c r="O139" s="2"/>
      <c r="P139" s="17"/>
      <c r="Q139" s="17"/>
    </row>
    <row r="140" spans="1:17" x14ac:dyDescent="0.25">
      <c r="A140" s="58"/>
      <c r="B140" s="14"/>
      <c r="C140" s="14"/>
      <c r="D140" s="14"/>
      <c r="E140" s="14"/>
      <c r="F140" s="14"/>
      <c r="G140" s="14"/>
      <c r="H140" s="15"/>
      <c r="I140" s="15" t="str">
        <f>LEFT(T_PointageRH[[#This Row],[Prénom]])</f>
        <v/>
      </c>
      <c r="J140" s="15" t="str">
        <f>IFERROR( MID(T_PointageRH[[#This Row],[Prénom]], SEARCH("-",T_PointageRH[[#This Row],[Prénom]])+1, 1),   "")</f>
        <v/>
      </c>
      <c r="K140" s="15" t="str">
        <f>SUBSTITUTE(T_PointageRH[[#This Row],[Nom d''usage]], "-", "")</f>
        <v/>
      </c>
      <c r="L140" s="15" t="str">
        <f>LOWER(T_PointageRH[[#This Row],[P1]]&amp;T_PointageRH[[#This Row],[P2]] &amp; "." &amp; SUBSTITUTE($K140," ",""))</f>
        <v>.</v>
      </c>
      <c r="M140" s="16"/>
      <c r="N140" s="16" t="str">
        <f>IF(AND(T_PointageRH[[#This Row],[Nom d''usage]]="",T_PointageRH[[#This Row],[Nom de famille]]=""),     "",     IF(T_PointageRH[[#This Row],[Username hors règle]]="",  IF(ISNUMBER(SEARCH($L140,_xlfn.TEXTJOIN(";", TRUE, T_PointageAD[Nom de compte SAM]))), "existe", "n'existe pas"),  IF(ISNUMBER(SEARCH($M140,_xlfn.TEXTJOIN(";", TRUE, T_PointageAD[Nom de compte SAM]))),  "existe",  "n'existe pas"))     )</f>
        <v/>
      </c>
      <c r="O140" s="2"/>
      <c r="P140" s="17"/>
      <c r="Q140" s="17"/>
    </row>
    <row r="141" spans="1:17" x14ac:dyDescent="0.25">
      <c r="A141" s="58"/>
      <c r="B141" s="14"/>
      <c r="C141" s="14"/>
      <c r="D141" s="14"/>
      <c r="E141" s="14"/>
      <c r="F141" s="14"/>
      <c r="G141" s="14"/>
      <c r="H141" s="15"/>
      <c r="I141" s="15" t="str">
        <f>LEFT(T_PointageRH[[#This Row],[Prénom]])</f>
        <v/>
      </c>
      <c r="J141" s="15" t="str">
        <f>IFERROR( MID(T_PointageRH[[#This Row],[Prénom]], SEARCH("-",T_PointageRH[[#This Row],[Prénom]])+1, 1),   "")</f>
        <v/>
      </c>
      <c r="K141" s="15" t="str">
        <f>SUBSTITUTE(T_PointageRH[[#This Row],[Nom d''usage]], "-", "")</f>
        <v/>
      </c>
      <c r="L141" s="15" t="str">
        <f>LOWER(T_PointageRH[[#This Row],[P1]]&amp;T_PointageRH[[#This Row],[P2]] &amp; "." &amp; SUBSTITUTE($K141," ",""))</f>
        <v>.</v>
      </c>
      <c r="M141" s="16"/>
      <c r="N141" s="16" t="str">
        <f>IF(AND(T_PointageRH[[#This Row],[Nom d''usage]]="",T_PointageRH[[#This Row],[Nom de famille]]=""),     "",     IF(T_PointageRH[[#This Row],[Username hors règle]]="",  IF(ISNUMBER(SEARCH($L141,_xlfn.TEXTJOIN(";", TRUE, T_PointageAD[Nom de compte SAM]))), "existe", "n'existe pas"),  IF(ISNUMBER(SEARCH($M141,_xlfn.TEXTJOIN(";", TRUE, T_PointageAD[Nom de compte SAM]))),  "existe",  "n'existe pas"))     )</f>
        <v/>
      </c>
      <c r="O141" s="2"/>
      <c r="P141" s="17"/>
      <c r="Q141" s="17"/>
    </row>
    <row r="142" spans="1:17" x14ac:dyDescent="0.25">
      <c r="A142" s="58"/>
      <c r="B142" s="14"/>
      <c r="C142" s="14"/>
      <c r="D142" s="14"/>
      <c r="E142" s="14"/>
      <c r="F142" s="14"/>
      <c r="G142" s="14"/>
      <c r="H142" s="15"/>
      <c r="I142" s="15" t="str">
        <f>LEFT(T_PointageRH[[#This Row],[Prénom]])</f>
        <v/>
      </c>
      <c r="J142" s="15" t="str">
        <f>IFERROR( MID(T_PointageRH[[#This Row],[Prénom]], SEARCH("-",T_PointageRH[[#This Row],[Prénom]])+1, 1),   "")</f>
        <v/>
      </c>
      <c r="K142" s="15" t="str">
        <f>SUBSTITUTE(T_PointageRH[[#This Row],[Nom d''usage]], "-", "")</f>
        <v/>
      </c>
      <c r="L142" s="15" t="str">
        <f>LOWER(T_PointageRH[[#This Row],[P1]]&amp;T_PointageRH[[#This Row],[P2]] &amp; "." &amp; SUBSTITUTE($K142," ",""))</f>
        <v>.</v>
      </c>
      <c r="M142" s="16"/>
      <c r="N142" s="16" t="str">
        <f>IF(AND(T_PointageRH[[#This Row],[Nom d''usage]]="",T_PointageRH[[#This Row],[Nom de famille]]=""),     "",     IF(T_PointageRH[[#This Row],[Username hors règle]]="",  IF(ISNUMBER(SEARCH($L142,_xlfn.TEXTJOIN(";", TRUE, T_PointageAD[Nom de compte SAM]))), "existe", "n'existe pas"),  IF(ISNUMBER(SEARCH($M142,_xlfn.TEXTJOIN(";", TRUE, T_PointageAD[Nom de compte SAM]))),  "existe",  "n'existe pas"))     )</f>
        <v/>
      </c>
      <c r="O142" s="2"/>
      <c r="P142" s="17"/>
      <c r="Q142" s="17"/>
    </row>
    <row r="143" spans="1:17" x14ac:dyDescent="0.25">
      <c r="A143" s="58"/>
      <c r="B143" s="14"/>
      <c r="C143" s="14"/>
      <c r="D143" s="14"/>
      <c r="E143" s="14"/>
      <c r="F143" s="14"/>
      <c r="G143" s="14"/>
      <c r="H143" s="15"/>
      <c r="I143" s="15" t="str">
        <f>LEFT(T_PointageRH[[#This Row],[Prénom]])</f>
        <v/>
      </c>
      <c r="J143" s="15" t="str">
        <f>IFERROR( MID(T_PointageRH[[#This Row],[Prénom]], SEARCH("-",T_PointageRH[[#This Row],[Prénom]])+1, 1),   "")</f>
        <v/>
      </c>
      <c r="K143" s="15" t="str">
        <f>SUBSTITUTE(T_PointageRH[[#This Row],[Nom d''usage]], "-", "")</f>
        <v/>
      </c>
      <c r="L143" s="15" t="str">
        <f>LOWER(T_PointageRH[[#This Row],[P1]]&amp;T_PointageRH[[#This Row],[P2]] &amp; "." &amp; SUBSTITUTE($K143," ",""))</f>
        <v>.</v>
      </c>
      <c r="M143" s="16"/>
      <c r="N143" s="16" t="str">
        <f>IF(AND(T_PointageRH[[#This Row],[Nom d''usage]]="",T_PointageRH[[#This Row],[Nom de famille]]=""),     "",     IF(T_PointageRH[[#This Row],[Username hors règle]]="",  IF(ISNUMBER(SEARCH($L143,_xlfn.TEXTJOIN(";", TRUE, T_PointageAD[Nom de compte SAM]))), "existe", "n'existe pas"),  IF(ISNUMBER(SEARCH($M143,_xlfn.TEXTJOIN(";", TRUE, T_PointageAD[Nom de compte SAM]))),  "existe",  "n'existe pas"))     )</f>
        <v/>
      </c>
      <c r="O143" s="2"/>
      <c r="P143" s="17"/>
      <c r="Q143" s="17"/>
    </row>
    <row r="144" spans="1:17" x14ac:dyDescent="0.25">
      <c r="A144" s="58"/>
      <c r="B144" s="14"/>
      <c r="C144" s="14"/>
      <c r="D144" s="14"/>
      <c r="E144" s="14"/>
      <c r="F144" s="14"/>
      <c r="G144" s="14"/>
      <c r="H144" s="15"/>
      <c r="I144" s="15" t="str">
        <f>LEFT(T_PointageRH[[#This Row],[Prénom]])</f>
        <v/>
      </c>
      <c r="J144" s="15" t="str">
        <f>IFERROR( MID(T_PointageRH[[#This Row],[Prénom]], SEARCH("-",T_PointageRH[[#This Row],[Prénom]])+1, 1),   "")</f>
        <v/>
      </c>
      <c r="K144" s="15" t="str">
        <f>SUBSTITUTE(T_PointageRH[[#This Row],[Nom d''usage]], "-", "")</f>
        <v/>
      </c>
      <c r="L144" s="15" t="str">
        <f>LOWER(T_PointageRH[[#This Row],[P1]]&amp;T_PointageRH[[#This Row],[P2]] &amp; "." &amp; SUBSTITUTE($K144," ",""))</f>
        <v>.</v>
      </c>
      <c r="M144" s="16"/>
      <c r="N144" s="16" t="str">
        <f>IF(AND(T_PointageRH[[#This Row],[Nom d''usage]]="",T_PointageRH[[#This Row],[Nom de famille]]=""),     "",     IF(T_PointageRH[[#This Row],[Username hors règle]]="",  IF(ISNUMBER(SEARCH($L144,_xlfn.TEXTJOIN(";", TRUE, T_PointageAD[Nom de compte SAM]))), "existe", "n'existe pas"),  IF(ISNUMBER(SEARCH($M144,_xlfn.TEXTJOIN(";", TRUE, T_PointageAD[Nom de compte SAM]))),  "existe",  "n'existe pas"))     )</f>
        <v/>
      </c>
      <c r="O144" s="2"/>
      <c r="P144" s="17"/>
      <c r="Q144" s="17"/>
    </row>
    <row r="145" spans="1:17" x14ac:dyDescent="0.25">
      <c r="A145" s="58"/>
      <c r="B145" s="14"/>
      <c r="C145" s="14"/>
      <c r="D145" s="14"/>
      <c r="E145" s="14"/>
      <c r="F145" s="14"/>
      <c r="G145" s="14"/>
      <c r="H145" s="15"/>
      <c r="I145" s="15" t="str">
        <f>LEFT(T_PointageRH[[#This Row],[Prénom]])</f>
        <v/>
      </c>
      <c r="J145" s="15" t="str">
        <f>IFERROR( MID(T_PointageRH[[#This Row],[Prénom]], SEARCH("-",T_PointageRH[[#This Row],[Prénom]])+1, 1),   "")</f>
        <v/>
      </c>
      <c r="K145" s="15" t="str">
        <f>SUBSTITUTE(T_PointageRH[[#This Row],[Nom d''usage]], "-", "")</f>
        <v/>
      </c>
      <c r="L145" s="15" t="str">
        <f>LOWER(T_PointageRH[[#This Row],[P1]]&amp;T_PointageRH[[#This Row],[P2]] &amp; "." &amp; SUBSTITUTE($K145," ",""))</f>
        <v>.</v>
      </c>
      <c r="M145" s="16"/>
      <c r="N145" s="16" t="str">
        <f>IF(AND(T_PointageRH[[#This Row],[Nom d''usage]]="",T_PointageRH[[#This Row],[Nom de famille]]=""),     "",     IF(T_PointageRH[[#This Row],[Username hors règle]]="",  IF(ISNUMBER(SEARCH($L145,_xlfn.TEXTJOIN(";", TRUE, T_PointageAD[Nom de compte SAM]))), "existe", "n'existe pas"),  IF(ISNUMBER(SEARCH($M145,_xlfn.TEXTJOIN(";", TRUE, T_PointageAD[Nom de compte SAM]))),  "existe",  "n'existe pas"))     )</f>
        <v/>
      </c>
      <c r="O145" s="2"/>
      <c r="P145" s="17"/>
      <c r="Q145" s="17"/>
    </row>
    <row r="146" spans="1:17" x14ac:dyDescent="0.25">
      <c r="A146" s="58"/>
      <c r="B146" s="14"/>
      <c r="C146" s="14"/>
      <c r="D146" s="14"/>
      <c r="E146" s="14"/>
      <c r="F146" s="14"/>
      <c r="G146" s="14"/>
      <c r="H146" s="15"/>
      <c r="I146" s="15" t="str">
        <f>LEFT(T_PointageRH[[#This Row],[Prénom]])</f>
        <v/>
      </c>
      <c r="J146" s="15" t="str">
        <f>IFERROR( MID(T_PointageRH[[#This Row],[Prénom]], SEARCH("-",T_PointageRH[[#This Row],[Prénom]])+1, 1),   "")</f>
        <v/>
      </c>
      <c r="K146" s="15" t="str">
        <f>SUBSTITUTE(T_PointageRH[[#This Row],[Nom d''usage]], "-", "")</f>
        <v/>
      </c>
      <c r="L146" s="15" t="str">
        <f>LOWER(T_PointageRH[[#This Row],[P1]]&amp;T_PointageRH[[#This Row],[P2]] &amp; "." &amp; SUBSTITUTE($K146," ",""))</f>
        <v>.</v>
      </c>
      <c r="M146" s="16"/>
      <c r="N146" s="16" t="str">
        <f>IF(AND(T_PointageRH[[#This Row],[Nom d''usage]]="",T_PointageRH[[#This Row],[Nom de famille]]=""),     "",     IF(T_PointageRH[[#This Row],[Username hors règle]]="",  IF(ISNUMBER(SEARCH($L146,_xlfn.TEXTJOIN(";", TRUE, T_PointageAD[Nom de compte SAM]))), "existe", "n'existe pas"),  IF(ISNUMBER(SEARCH($M146,_xlfn.TEXTJOIN(";", TRUE, T_PointageAD[Nom de compte SAM]))),  "existe",  "n'existe pas"))     )</f>
        <v/>
      </c>
      <c r="O146" s="2"/>
      <c r="P146" s="17"/>
      <c r="Q146" s="17"/>
    </row>
    <row r="147" spans="1:17" x14ac:dyDescent="0.25">
      <c r="A147" s="58"/>
      <c r="B147" s="14"/>
      <c r="C147" s="14"/>
      <c r="D147" s="14"/>
      <c r="E147" s="14"/>
      <c r="F147" s="14"/>
      <c r="G147" s="14"/>
      <c r="H147" s="15"/>
      <c r="I147" s="15" t="str">
        <f>LEFT(T_PointageRH[[#This Row],[Prénom]])</f>
        <v/>
      </c>
      <c r="J147" s="15" t="str">
        <f>IFERROR( MID(T_PointageRH[[#This Row],[Prénom]], SEARCH("-",T_PointageRH[[#This Row],[Prénom]])+1, 1),   "")</f>
        <v/>
      </c>
      <c r="K147" s="15" t="str">
        <f>SUBSTITUTE(T_PointageRH[[#This Row],[Nom d''usage]], "-", "")</f>
        <v/>
      </c>
      <c r="L147" s="15" t="str">
        <f>LOWER(T_PointageRH[[#This Row],[P1]]&amp;T_PointageRH[[#This Row],[P2]] &amp; "." &amp; SUBSTITUTE($K147," ",""))</f>
        <v>.</v>
      </c>
      <c r="M147" s="16"/>
      <c r="N147" s="16" t="str">
        <f>IF(AND(T_PointageRH[[#This Row],[Nom d''usage]]="",T_PointageRH[[#This Row],[Nom de famille]]=""),     "",     IF(T_PointageRH[[#This Row],[Username hors règle]]="",  IF(ISNUMBER(SEARCH($L147,_xlfn.TEXTJOIN(";", TRUE, T_PointageAD[Nom de compte SAM]))), "existe", "n'existe pas"),  IF(ISNUMBER(SEARCH($M147,_xlfn.TEXTJOIN(";", TRUE, T_PointageAD[Nom de compte SAM]))),  "existe",  "n'existe pas"))     )</f>
        <v/>
      </c>
      <c r="O147" s="2"/>
      <c r="P147" s="17"/>
      <c r="Q147" s="17"/>
    </row>
    <row r="148" spans="1:17" x14ac:dyDescent="0.25">
      <c r="A148" s="58"/>
      <c r="B148" s="14"/>
      <c r="C148" s="14"/>
      <c r="D148" s="14"/>
      <c r="E148" s="14"/>
      <c r="F148" s="14"/>
      <c r="G148" s="14"/>
      <c r="H148" s="15"/>
      <c r="I148" s="15" t="str">
        <f>LEFT(T_PointageRH[[#This Row],[Prénom]])</f>
        <v/>
      </c>
      <c r="J148" s="15" t="str">
        <f>IFERROR( MID(T_PointageRH[[#This Row],[Prénom]], SEARCH("-",T_PointageRH[[#This Row],[Prénom]])+1, 1),   "")</f>
        <v/>
      </c>
      <c r="K148" s="15" t="str">
        <f>SUBSTITUTE(T_PointageRH[[#This Row],[Nom d''usage]], "-", "")</f>
        <v/>
      </c>
      <c r="L148" s="15" t="str">
        <f>LOWER(T_PointageRH[[#This Row],[P1]]&amp;T_PointageRH[[#This Row],[P2]] &amp; "." &amp; SUBSTITUTE($K148," ",""))</f>
        <v>.</v>
      </c>
      <c r="M148" s="16"/>
      <c r="N148" s="16" t="str">
        <f>IF(AND(T_PointageRH[[#This Row],[Nom d''usage]]="",T_PointageRH[[#This Row],[Nom de famille]]=""),     "",     IF(T_PointageRH[[#This Row],[Username hors règle]]="",  IF(ISNUMBER(SEARCH($L148,_xlfn.TEXTJOIN(";", TRUE, T_PointageAD[Nom de compte SAM]))), "existe", "n'existe pas"),  IF(ISNUMBER(SEARCH($M148,_xlfn.TEXTJOIN(";", TRUE, T_PointageAD[Nom de compte SAM]))),  "existe",  "n'existe pas"))     )</f>
        <v/>
      </c>
      <c r="O148" s="2"/>
      <c r="P148" s="17"/>
      <c r="Q148" s="17"/>
    </row>
    <row r="149" spans="1:17" x14ac:dyDescent="0.25">
      <c r="A149" s="58"/>
      <c r="B149" s="14"/>
      <c r="C149" s="14"/>
      <c r="D149" s="14"/>
      <c r="E149" s="14"/>
      <c r="F149" s="14"/>
      <c r="G149" s="14"/>
      <c r="H149" s="15"/>
      <c r="I149" s="15" t="str">
        <f>LEFT(T_PointageRH[[#This Row],[Prénom]])</f>
        <v/>
      </c>
      <c r="J149" s="15" t="str">
        <f>IFERROR( MID(T_PointageRH[[#This Row],[Prénom]], SEARCH("-",T_PointageRH[[#This Row],[Prénom]])+1, 1),   "")</f>
        <v/>
      </c>
      <c r="K149" s="15" t="str">
        <f>SUBSTITUTE(T_PointageRH[[#This Row],[Nom d''usage]], "-", "")</f>
        <v/>
      </c>
      <c r="L149" s="15" t="str">
        <f>LOWER(T_PointageRH[[#This Row],[P1]]&amp;T_PointageRH[[#This Row],[P2]] &amp; "." &amp; SUBSTITUTE($K149," ",""))</f>
        <v>.</v>
      </c>
      <c r="M149" s="16"/>
      <c r="N149" s="16" t="str">
        <f>IF(AND(T_PointageRH[[#This Row],[Nom d''usage]]="",T_PointageRH[[#This Row],[Nom de famille]]=""),     "",     IF(T_PointageRH[[#This Row],[Username hors règle]]="",  IF(ISNUMBER(SEARCH($L149,_xlfn.TEXTJOIN(";", TRUE, T_PointageAD[Nom de compte SAM]))), "existe", "n'existe pas"),  IF(ISNUMBER(SEARCH($M149,_xlfn.TEXTJOIN(";", TRUE, T_PointageAD[Nom de compte SAM]))),  "existe",  "n'existe pas"))     )</f>
        <v/>
      </c>
      <c r="O149" s="2"/>
      <c r="P149" s="17"/>
      <c r="Q149" s="17"/>
    </row>
    <row r="150" spans="1:17" x14ac:dyDescent="0.25">
      <c r="A150" s="58"/>
      <c r="B150" s="14"/>
      <c r="C150" s="14"/>
      <c r="D150" s="14"/>
      <c r="E150" s="14"/>
      <c r="F150" s="14"/>
      <c r="G150" s="14"/>
      <c r="H150" s="15"/>
      <c r="I150" s="15" t="str">
        <f>LEFT(T_PointageRH[[#This Row],[Prénom]])</f>
        <v/>
      </c>
      <c r="J150" s="15" t="str">
        <f>IFERROR( MID(T_PointageRH[[#This Row],[Prénom]], SEARCH("-",T_PointageRH[[#This Row],[Prénom]])+1, 1),   "")</f>
        <v/>
      </c>
      <c r="K150" s="15" t="str">
        <f>SUBSTITUTE(T_PointageRH[[#This Row],[Nom d''usage]], "-", "")</f>
        <v/>
      </c>
      <c r="L150" s="15" t="str">
        <f>LOWER(T_PointageRH[[#This Row],[P1]]&amp;T_PointageRH[[#This Row],[P2]] &amp; "." &amp; SUBSTITUTE($K150," ",""))</f>
        <v>.</v>
      </c>
      <c r="M150" s="16"/>
      <c r="N150" s="16" t="str">
        <f>IF(AND(T_PointageRH[[#This Row],[Nom d''usage]]="",T_PointageRH[[#This Row],[Nom de famille]]=""),     "",     IF(T_PointageRH[[#This Row],[Username hors règle]]="",  IF(ISNUMBER(SEARCH($L150,_xlfn.TEXTJOIN(";", TRUE, T_PointageAD[Nom de compte SAM]))), "existe", "n'existe pas"),  IF(ISNUMBER(SEARCH($M150,_xlfn.TEXTJOIN(";", TRUE, T_PointageAD[Nom de compte SAM]))),  "existe",  "n'existe pas"))     )</f>
        <v/>
      </c>
      <c r="O150" s="2"/>
      <c r="P150" s="17"/>
      <c r="Q150" s="17"/>
    </row>
    <row r="151" spans="1:17" x14ac:dyDescent="0.25">
      <c r="A151" s="58"/>
      <c r="B151" s="14"/>
      <c r="C151" s="14"/>
      <c r="D151" s="14"/>
      <c r="E151" s="14"/>
      <c r="F151" s="14"/>
      <c r="G151" s="14"/>
      <c r="H151" s="15"/>
      <c r="I151" s="15" t="str">
        <f>LEFT(T_PointageRH[[#This Row],[Prénom]])</f>
        <v/>
      </c>
      <c r="J151" s="15" t="str">
        <f>IFERROR( MID(T_PointageRH[[#This Row],[Prénom]], SEARCH("-",T_PointageRH[[#This Row],[Prénom]])+1, 1),   "")</f>
        <v/>
      </c>
      <c r="K151" s="15" t="str">
        <f>SUBSTITUTE(T_PointageRH[[#This Row],[Nom d''usage]], "-", "")</f>
        <v/>
      </c>
      <c r="L151" s="15" t="str">
        <f>LOWER(T_PointageRH[[#This Row],[P1]]&amp;T_PointageRH[[#This Row],[P2]] &amp; "." &amp; SUBSTITUTE($K151," ",""))</f>
        <v>.</v>
      </c>
      <c r="M151" s="16"/>
      <c r="N151" s="16" t="str">
        <f>IF(AND(T_PointageRH[[#This Row],[Nom d''usage]]="",T_PointageRH[[#This Row],[Nom de famille]]=""),     "",     IF(T_PointageRH[[#This Row],[Username hors règle]]="",  IF(ISNUMBER(SEARCH($L151,_xlfn.TEXTJOIN(";", TRUE, T_PointageAD[Nom de compte SAM]))), "existe", "n'existe pas"),  IF(ISNUMBER(SEARCH($M151,_xlfn.TEXTJOIN(";", TRUE, T_PointageAD[Nom de compte SAM]))),  "existe",  "n'existe pas"))     )</f>
        <v/>
      </c>
      <c r="O151" s="2"/>
      <c r="P151" s="17"/>
      <c r="Q151" s="17"/>
    </row>
    <row r="152" spans="1:17" x14ac:dyDescent="0.25">
      <c r="A152" s="58"/>
      <c r="B152" s="14"/>
      <c r="C152" s="14"/>
      <c r="D152" s="14"/>
      <c r="E152" s="14"/>
      <c r="F152" s="14"/>
      <c r="G152" s="14"/>
      <c r="H152" s="15"/>
      <c r="I152" s="15" t="str">
        <f>LEFT(T_PointageRH[[#This Row],[Prénom]])</f>
        <v/>
      </c>
      <c r="J152" s="15" t="str">
        <f>IFERROR( MID(T_PointageRH[[#This Row],[Prénom]], SEARCH("-",T_PointageRH[[#This Row],[Prénom]])+1, 1),   "")</f>
        <v/>
      </c>
      <c r="K152" s="15" t="str">
        <f>SUBSTITUTE(T_PointageRH[[#This Row],[Nom d''usage]], "-", "")</f>
        <v/>
      </c>
      <c r="L152" s="15" t="str">
        <f>LOWER(T_PointageRH[[#This Row],[P1]]&amp;T_PointageRH[[#This Row],[P2]] &amp; "." &amp; SUBSTITUTE($K152," ",""))</f>
        <v>.</v>
      </c>
      <c r="M152" s="16"/>
      <c r="N152" s="16" t="str">
        <f>IF(AND(T_PointageRH[[#This Row],[Nom d''usage]]="",T_PointageRH[[#This Row],[Nom de famille]]=""),     "",     IF(T_PointageRH[[#This Row],[Username hors règle]]="",  IF(ISNUMBER(SEARCH($L152,_xlfn.TEXTJOIN(";", TRUE, T_PointageAD[Nom de compte SAM]))), "existe", "n'existe pas"),  IF(ISNUMBER(SEARCH($M152,_xlfn.TEXTJOIN(";", TRUE, T_PointageAD[Nom de compte SAM]))),  "existe",  "n'existe pas"))     )</f>
        <v/>
      </c>
      <c r="O152" s="2"/>
      <c r="P152" s="17"/>
      <c r="Q152" s="17"/>
    </row>
    <row r="153" spans="1:17" x14ac:dyDescent="0.25">
      <c r="A153" s="58"/>
      <c r="B153" s="14"/>
      <c r="C153" s="14"/>
      <c r="D153" s="14"/>
      <c r="E153" s="14"/>
      <c r="F153" s="14"/>
      <c r="G153" s="14"/>
      <c r="H153" s="15"/>
      <c r="I153" s="15" t="str">
        <f>LEFT(T_PointageRH[[#This Row],[Prénom]])</f>
        <v/>
      </c>
      <c r="J153" s="15" t="str">
        <f>IFERROR( MID(T_PointageRH[[#This Row],[Prénom]], SEARCH("-",T_PointageRH[[#This Row],[Prénom]])+1, 1),   "")</f>
        <v/>
      </c>
      <c r="K153" s="15" t="str">
        <f>SUBSTITUTE(T_PointageRH[[#This Row],[Nom d''usage]], "-", "")</f>
        <v/>
      </c>
      <c r="L153" s="15" t="str">
        <f>LOWER(T_PointageRH[[#This Row],[P1]]&amp;T_PointageRH[[#This Row],[P2]] &amp; "." &amp; SUBSTITUTE($K153," ",""))</f>
        <v>.</v>
      </c>
      <c r="M153" s="16"/>
      <c r="N153" s="16" t="str">
        <f>IF(AND(T_PointageRH[[#This Row],[Nom d''usage]]="",T_PointageRH[[#This Row],[Nom de famille]]=""),     "",     IF(T_PointageRH[[#This Row],[Username hors règle]]="",  IF(ISNUMBER(SEARCH($L153,_xlfn.TEXTJOIN(";", TRUE, T_PointageAD[Nom de compte SAM]))), "existe", "n'existe pas"),  IF(ISNUMBER(SEARCH($M153,_xlfn.TEXTJOIN(";", TRUE, T_PointageAD[Nom de compte SAM]))),  "existe",  "n'existe pas"))     )</f>
        <v/>
      </c>
      <c r="O153" s="2"/>
      <c r="P153" s="17"/>
      <c r="Q153" s="17"/>
    </row>
    <row r="154" spans="1:17" x14ac:dyDescent="0.25">
      <c r="A154" s="58"/>
      <c r="B154" s="14"/>
      <c r="C154" s="14"/>
      <c r="D154" s="14"/>
      <c r="E154" s="14"/>
      <c r="F154" s="14"/>
      <c r="G154" s="14"/>
      <c r="H154" s="15"/>
      <c r="I154" s="15" t="str">
        <f>LEFT(T_PointageRH[[#This Row],[Prénom]])</f>
        <v/>
      </c>
      <c r="J154" s="15" t="str">
        <f>IFERROR( MID(T_PointageRH[[#This Row],[Prénom]], SEARCH("-",T_PointageRH[[#This Row],[Prénom]])+1, 1),   "")</f>
        <v/>
      </c>
      <c r="K154" s="15" t="str">
        <f>SUBSTITUTE(T_PointageRH[[#This Row],[Nom d''usage]], "-", "")</f>
        <v/>
      </c>
      <c r="L154" s="15" t="str">
        <f>LOWER(T_PointageRH[[#This Row],[P1]]&amp;T_PointageRH[[#This Row],[P2]] &amp; "." &amp; SUBSTITUTE($K154," ",""))</f>
        <v>.</v>
      </c>
      <c r="M154" s="16"/>
      <c r="N154" s="16" t="str">
        <f>IF(AND(T_PointageRH[[#This Row],[Nom d''usage]]="",T_PointageRH[[#This Row],[Nom de famille]]=""),     "",     IF(T_PointageRH[[#This Row],[Username hors règle]]="",  IF(ISNUMBER(SEARCH($L154,_xlfn.TEXTJOIN(";", TRUE, T_PointageAD[Nom de compte SAM]))), "existe", "n'existe pas"),  IF(ISNUMBER(SEARCH($M154,_xlfn.TEXTJOIN(";", TRUE, T_PointageAD[Nom de compte SAM]))),  "existe",  "n'existe pas"))     )</f>
        <v/>
      </c>
      <c r="O154" s="2"/>
      <c r="P154" s="17"/>
      <c r="Q154" s="17"/>
    </row>
    <row r="155" spans="1:17" x14ac:dyDescent="0.25">
      <c r="A155" s="58"/>
      <c r="B155" s="14"/>
      <c r="C155" s="14"/>
      <c r="D155" s="14"/>
      <c r="E155" s="14"/>
      <c r="F155" s="14"/>
      <c r="G155" s="14"/>
      <c r="H155" s="15"/>
      <c r="I155" s="15" t="str">
        <f>LEFT(T_PointageRH[[#This Row],[Prénom]])</f>
        <v/>
      </c>
      <c r="J155" s="15" t="str">
        <f>IFERROR( MID(T_PointageRH[[#This Row],[Prénom]], SEARCH("-",T_PointageRH[[#This Row],[Prénom]])+1, 1),   "")</f>
        <v/>
      </c>
      <c r="K155" s="15" t="str">
        <f>SUBSTITUTE(T_PointageRH[[#This Row],[Nom d''usage]], "-", "")</f>
        <v/>
      </c>
      <c r="L155" s="15" t="str">
        <f>LOWER(T_PointageRH[[#This Row],[P1]]&amp;T_PointageRH[[#This Row],[P2]] &amp; "." &amp; SUBSTITUTE($K155," ",""))</f>
        <v>.</v>
      </c>
      <c r="M155" s="16"/>
      <c r="N155" s="16" t="str">
        <f>IF(AND(T_PointageRH[[#This Row],[Nom d''usage]]="",T_PointageRH[[#This Row],[Nom de famille]]=""),     "",     IF(T_PointageRH[[#This Row],[Username hors règle]]="",  IF(ISNUMBER(SEARCH($L155,_xlfn.TEXTJOIN(";", TRUE, T_PointageAD[Nom de compte SAM]))), "existe", "n'existe pas"),  IF(ISNUMBER(SEARCH($M155,_xlfn.TEXTJOIN(";", TRUE, T_PointageAD[Nom de compte SAM]))),  "existe",  "n'existe pas"))     )</f>
        <v/>
      </c>
      <c r="O155" s="2"/>
      <c r="P155" s="17"/>
      <c r="Q155" s="17"/>
    </row>
    <row r="156" spans="1:17" x14ac:dyDescent="0.25">
      <c r="A156" s="58"/>
      <c r="B156" s="14"/>
      <c r="C156" s="14"/>
      <c r="D156" s="14"/>
      <c r="E156" s="14"/>
      <c r="F156" s="14"/>
      <c r="G156" s="14"/>
      <c r="H156" s="15"/>
      <c r="I156" s="15" t="str">
        <f>LEFT(T_PointageRH[[#This Row],[Prénom]])</f>
        <v/>
      </c>
      <c r="J156" s="15" t="str">
        <f>IFERROR( MID(T_PointageRH[[#This Row],[Prénom]], SEARCH("-",T_PointageRH[[#This Row],[Prénom]])+1, 1),   "")</f>
        <v/>
      </c>
      <c r="K156" s="15" t="str">
        <f>SUBSTITUTE(T_PointageRH[[#This Row],[Nom d''usage]], "-", "")</f>
        <v/>
      </c>
      <c r="L156" s="15" t="str">
        <f>LOWER(T_PointageRH[[#This Row],[P1]]&amp;T_PointageRH[[#This Row],[P2]] &amp; "." &amp; SUBSTITUTE($K156," ",""))</f>
        <v>.</v>
      </c>
      <c r="M156" s="16"/>
      <c r="N156" s="16" t="str">
        <f>IF(AND(T_PointageRH[[#This Row],[Nom d''usage]]="",T_PointageRH[[#This Row],[Nom de famille]]=""),     "",     IF(T_PointageRH[[#This Row],[Username hors règle]]="",  IF(ISNUMBER(SEARCH($L156,_xlfn.TEXTJOIN(";", TRUE, T_PointageAD[Nom de compte SAM]))), "existe", "n'existe pas"),  IF(ISNUMBER(SEARCH($M156,_xlfn.TEXTJOIN(";", TRUE, T_PointageAD[Nom de compte SAM]))),  "existe",  "n'existe pas"))     )</f>
        <v/>
      </c>
      <c r="O156" s="2"/>
      <c r="P156" s="17"/>
      <c r="Q156" s="17"/>
    </row>
    <row r="157" spans="1:17" x14ac:dyDescent="0.25">
      <c r="A157" s="13" t="s">
        <v>15</v>
      </c>
      <c r="B157" s="14"/>
      <c r="C157" s="14"/>
      <c r="D157" s="14"/>
      <c r="E157" s="14"/>
      <c r="F157" s="14"/>
      <c r="G157" s="14"/>
      <c r="H157" s="15"/>
      <c r="I157" s="15" t="str">
        <f>LEFT(T_PointageRH[[#This Row],[Prénom]])</f>
        <v/>
      </c>
      <c r="J157" s="15" t="str">
        <f>IFERROR( MID(T_PointageRH[[#This Row],[Prénom]], SEARCH("-",T_PointageRH[[#This Row],[Prénom]])+1, 1),   "")</f>
        <v/>
      </c>
      <c r="K157" s="15" t="str">
        <f>SUBSTITUTE(T_PointageRH[[#This Row],[Nom d''usage]], "-", "")</f>
        <v/>
      </c>
      <c r="L157" s="15" t="str">
        <f>LOWER(T_PointageRH[[#This Row],[P1]]&amp;T_PointageRH[[#This Row],[P2]] &amp; "." &amp; SUBSTITUTE($K157," ",""))</f>
        <v>.</v>
      </c>
      <c r="M157" s="16"/>
      <c r="N157" s="16" t="str">
        <f>IF(AND(T_PointageRH[[#This Row],[Nom d''usage]]="",T_PointageRH[[#This Row],[Nom de famille]]=""),     "",     IF(T_PointageRH[[#This Row],[Username hors règle]]="",  IF(ISNUMBER(SEARCH($L157,_xlfn.TEXTJOIN(";", TRUE, T_PointageAD[Nom de compte SAM]))), "existe", "n'existe pas"),  IF(ISNUMBER(SEARCH($M157,_xlfn.TEXTJOIN(";", TRUE, T_PointageAD[Nom de compte SAM]))),  "existe",  "n'existe pas"))     )</f>
        <v/>
      </c>
      <c r="O157" s="2"/>
      <c r="P157" s="17"/>
      <c r="Q157" s="17"/>
    </row>
    <row r="158" spans="1:17" x14ac:dyDescent="0.25">
      <c r="A158" s="13" t="s">
        <v>15</v>
      </c>
      <c r="B158" s="14"/>
      <c r="C158" s="14"/>
      <c r="D158" s="14"/>
      <c r="E158" s="14"/>
      <c r="F158" s="14"/>
      <c r="G158" s="14"/>
      <c r="H158" s="15"/>
      <c r="I158" s="15" t="str">
        <f>LEFT(T_PointageRH[[#This Row],[Prénom]])</f>
        <v/>
      </c>
      <c r="J158" s="15" t="str">
        <f>IFERROR( MID(T_PointageRH[[#This Row],[Prénom]], SEARCH("-",T_PointageRH[[#This Row],[Prénom]])+1, 1),   "")</f>
        <v/>
      </c>
      <c r="K158" s="15" t="str">
        <f>SUBSTITUTE(T_PointageRH[[#This Row],[Nom d''usage]], "-", "")</f>
        <v/>
      </c>
      <c r="L158" s="15" t="str">
        <f>LOWER(T_PointageRH[[#This Row],[P1]]&amp;T_PointageRH[[#This Row],[P2]] &amp; "." &amp; SUBSTITUTE($K158," ",""))</f>
        <v>.</v>
      </c>
      <c r="M158" s="16"/>
      <c r="N158" s="16" t="str">
        <f>IF(AND(T_PointageRH[[#This Row],[Nom d''usage]]="",T_PointageRH[[#This Row],[Nom de famille]]=""),     "",     IF(T_PointageRH[[#This Row],[Username hors règle]]="",  IF(ISNUMBER(SEARCH($L158,_xlfn.TEXTJOIN(";", TRUE, T_PointageAD[Nom de compte SAM]))), "existe", "n'existe pas"),  IF(ISNUMBER(SEARCH($M158,_xlfn.TEXTJOIN(";", TRUE, T_PointageAD[Nom de compte SAM]))),  "existe",  "n'existe pas"))     )</f>
        <v/>
      </c>
      <c r="O158" s="2"/>
      <c r="P158" s="17"/>
      <c r="Q158" s="17"/>
    </row>
    <row r="159" spans="1:17" x14ac:dyDescent="0.25">
      <c r="A159" s="13" t="s">
        <v>15</v>
      </c>
      <c r="B159" s="14"/>
      <c r="C159" s="14"/>
      <c r="D159" s="14"/>
      <c r="E159" s="14"/>
      <c r="F159" s="14"/>
      <c r="G159" s="14"/>
      <c r="H159" s="15"/>
      <c r="I159" s="15" t="str">
        <f>LEFT(T_PointageRH[[#This Row],[Prénom]])</f>
        <v/>
      </c>
      <c r="J159" s="15" t="str">
        <f>IFERROR( MID(T_PointageRH[[#This Row],[Prénom]], SEARCH("-",T_PointageRH[[#This Row],[Prénom]])+1, 1),   "")</f>
        <v/>
      </c>
      <c r="K159" s="15" t="str">
        <f>SUBSTITUTE(T_PointageRH[[#This Row],[Nom d''usage]], "-", "")</f>
        <v/>
      </c>
      <c r="L159" s="15" t="str">
        <f>LOWER(T_PointageRH[[#This Row],[P1]]&amp;T_PointageRH[[#This Row],[P2]] &amp; "." &amp; SUBSTITUTE($K159," ",""))</f>
        <v>.</v>
      </c>
      <c r="M159" s="16"/>
      <c r="N159" s="16" t="str">
        <f>IF(AND(T_PointageRH[[#This Row],[Nom d''usage]]="",T_PointageRH[[#This Row],[Nom de famille]]=""),     "",     IF(T_PointageRH[[#This Row],[Username hors règle]]="",  IF(ISNUMBER(SEARCH($L159,_xlfn.TEXTJOIN(";", TRUE, T_PointageAD[Nom de compte SAM]))), "existe", "n'existe pas"),  IF(ISNUMBER(SEARCH($M159,_xlfn.TEXTJOIN(";", TRUE, T_PointageAD[Nom de compte SAM]))),  "existe",  "n'existe pas"))     )</f>
        <v/>
      </c>
      <c r="O159" s="2"/>
      <c r="P159" s="17"/>
      <c r="Q159" s="17"/>
    </row>
    <row r="160" spans="1:17" x14ac:dyDescent="0.25">
      <c r="A160" s="13" t="s">
        <v>15</v>
      </c>
      <c r="B160" s="14"/>
      <c r="C160" s="14"/>
      <c r="D160" s="14"/>
      <c r="E160" s="14"/>
      <c r="F160" s="14"/>
      <c r="G160" s="14"/>
      <c r="H160" s="15"/>
      <c r="I160" s="15" t="str">
        <f>LEFT(T_PointageRH[[#This Row],[Prénom]])</f>
        <v/>
      </c>
      <c r="J160" s="15" t="str">
        <f>IFERROR( MID(T_PointageRH[[#This Row],[Prénom]], SEARCH("-",T_PointageRH[[#This Row],[Prénom]])+1, 1),   "")</f>
        <v/>
      </c>
      <c r="K160" s="15" t="str">
        <f>SUBSTITUTE(T_PointageRH[[#This Row],[Nom d''usage]], "-", "")</f>
        <v/>
      </c>
      <c r="L160" s="15" t="str">
        <f>LOWER(T_PointageRH[[#This Row],[P1]]&amp;T_PointageRH[[#This Row],[P2]] &amp; "." &amp; SUBSTITUTE($K160," ",""))</f>
        <v>.</v>
      </c>
      <c r="M160" s="16"/>
      <c r="N160" s="16" t="str">
        <f>IF(AND(T_PointageRH[[#This Row],[Nom d''usage]]="",T_PointageRH[[#This Row],[Nom de famille]]=""),     "",     IF(T_PointageRH[[#This Row],[Username hors règle]]="",  IF(ISNUMBER(SEARCH($L160,_xlfn.TEXTJOIN(";", TRUE, T_PointageAD[Nom de compte SAM]))), "existe", "n'existe pas"),  IF(ISNUMBER(SEARCH($M160,_xlfn.TEXTJOIN(";", TRUE, T_PointageAD[Nom de compte SAM]))),  "existe",  "n'existe pas"))     )</f>
        <v/>
      </c>
      <c r="O160" s="2"/>
      <c r="P160" s="17"/>
      <c r="Q160" s="17"/>
    </row>
    <row r="161" spans="1:17" x14ac:dyDescent="0.25">
      <c r="A161" s="13" t="s">
        <v>15</v>
      </c>
      <c r="B161" s="14"/>
      <c r="C161" s="14"/>
      <c r="D161" s="14"/>
      <c r="E161" s="14"/>
      <c r="F161" s="14"/>
      <c r="G161" s="14"/>
      <c r="H161" s="15"/>
      <c r="I161" s="15" t="str">
        <f>LEFT(T_PointageRH[[#This Row],[Prénom]])</f>
        <v/>
      </c>
      <c r="J161" s="15" t="str">
        <f>IFERROR( MID(T_PointageRH[[#This Row],[Prénom]], SEARCH("-",T_PointageRH[[#This Row],[Prénom]])+1, 1),   "")</f>
        <v/>
      </c>
      <c r="K161" s="15" t="str">
        <f>SUBSTITUTE(T_PointageRH[[#This Row],[Nom d''usage]], "-", "")</f>
        <v/>
      </c>
      <c r="L161" s="15" t="str">
        <f>LOWER(T_PointageRH[[#This Row],[P1]]&amp;T_PointageRH[[#This Row],[P2]] &amp; "." &amp; SUBSTITUTE($K161," ",""))</f>
        <v>.</v>
      </c>
      <c r="M161" s="16"/>
      <c r="N161" s="16" t="str">
        <f>IF(AND(T_PointageRH[[#This Row],[Nom d''usage]]="",T_PointageRH[[#This Row],[Nom de famille]]=""),     "",     IF(T_PointageRH[[#This Row],[Username hors règle]]="",  IF(ISNUMBER(SEARCH($L161,_xlfn.TEXTJOIN(";", TRUE, T_PointageAD[Nom de compte SAM]))), "existe", "n'existe pas"),  IF(ISNUMBER(SEARCH($M161,_xlfn.TEXTJOIN(";", TRUE, T_PointageAD[Nom de compte SAM]))),  "existe",  "n'existe pas"))     )</f>
        <v/>
      </c>
      <c r="O161" s="2"/>
      <c r="P161" s="17"/>
      <c r="Q161" s="17"/>
    </row>
    <row r="162" spans="1:17" x14ac:dyDescent="0.25">
      <c r="A162" s="13" t="s">
        <v>15</v>
      </c>
      <c r="B162" s="14"/>
      <c r="C162" s="14"/>
      <c r="D162" s="14"/>
      <c r="E162" s="14"/>
      <c r="F162" s="14"/>
      <c r="G162" s="14"/>
      <c r="H162" s="15"/>
      <c r="I162" s="15" t="str">
        <f>LEFT(T_PointageRH[[#This Row],[Prénom]])</f>
        <v/>
      </c>
      <c r="J162" s="15" t="str">
        <f>IFERROR( MID(T_PointageRH[[#This Row],[Prénom]], SEARCH("-",T_PointageRH[[#This Row],[Prénom]])+1, 1),   "")</f>
        <v/>
      </c>
      <c r="K162" s="15" t="str">
        <f>SUBSTITUTE(T_PointageRH[[#This Row],[Nom d''usage]], "-", "")</f>
        <v/>
      </c>
      <c r="L162" s="15" t="str">
        <f>LOWER(T_PointageRH[[#This Row],[P1]]&amp;T_PointageRH[[#This Row],[P2]] &amp; "." &amp; SUBSTITUTE($K162," ",""))</f>
        <v>.</v>
      </c>
      <c r="M162" s="16"/>
      <c r="N162" s="16" t="str">
        <f>IF(AND(T_PointageRH[[#This Row],[Nom d''usage]]="",T_PointageRH[[#This Row],[Nom de famille]]=""),     "",     IF(T_PointageRH[[#This Row],[Username hors règle]]="",  IF(ISNUMBER(SEARCH($L162,_xlfn.TEXTJOIN(";", TRUE, T_PointageAD[Nom de compte SAM]))), "existe", "n'existe pas"),  IF(ISNUMBER(SEARCH($M162,_xlfn.TEXTJOIN(";", TRUE, T_PointageAD[Nom de compte SAM]))),  "existe",  "n'existe pas"))     )</f>
        <v/>
      </c>
      <c r="O162" s="2"/>
      <c r="P162" s="17"/>
      <c r="Q162" s="17"/>
    </row>
    <row r="163" spans="1:17" x14ac:dyDescent="0.25">
      <c r="A163" s="13" t="s">
        <v>15</v>
      </c>
      <c r="B163" s="14"/>
      <c r="C163" s="14"/>
      <c r="D163" s="14"/>
      <c r="E163" s="14"/>
      <c r="F163" s="14"/>
      <c r="G163" s="14"/>
      <c r="H163" s="15"/>
      <c r="I163" s="15" t="str">
        <f>LEFT(T_PointageRH[[#This Row],[Prénom]])</f>
        <v/>
      </c>
      <c r="J163" s="15" t="str">
        <f>IFERROR( MID(T_PointageRH[[#This Row],[Prénom]], SEARCH("-",T_PointageRH[[#This Row],[Prénom]])+1, 1),   "")</f>
        <v/>
      </c>
      <c r="K163" s="15" t="str">
        <f>SUBSTITUTE(T_PointageRH[[#This Row],[Nom d''usage]], "-", "")</f>
        <v/>
      </c>
      <c r="L163" s="15" t="str">
        <f>LOWER(T_PointageRH[[#This Row],[P1]]&amp;T_PointageRH[[#This Row],[P2]] &amp; "." &amp; SUBSTITUTE($K163," ",""))</f>
        <v>.</v>
      </c>
      <c r="M163" s="16"/>
      <c r="N163" s="16" t="str">
        <f>IF(AND(T_PointageRH[[#This Row],[Nom d''usage]]="",T_PointageRH[[#This Row],[Nom de famille]]=""),     "",     IF(T_PointageRH[[#This Row],[Username hors règle]]="",  IF(ISNUMBER(SEARCH($L163,_xlfn.TEXTJOIN(";", TRUE, T_PointageAD[Nom de compte SAM]))), "existe", "n'existe pas"),  IF(ISNUMBER(SEARCH($M163,_xlfn.TEXTJOIN(";", TRUE, T_PointageAD[Nom de compte SAM]))),  "existe",  "n'existe pas"))     )</f>
        <v/>
      </c>
      <c r="O163" s="2"/>
      <c r="P163" s="17"/>
      <c r="Q163" s="17"/>
    </row>
    <row r="164" spans="1:17" x14ac:dyDescent="0.25">
      <c r="A164" s="13" t="s">
        <v>15</v>
      </c>
      <c r="B164" s="14"/>
      <c r="C164" s="14"/>
      <c r="D164" s="14"/>
      <c r="E164" s="14"/>
      <c r="F164" s="14"/>
      <c r="G164" s="14"/>
      <c r="H164" s="15"/>
      <c r="I164" s="15" t="str">
        <f>LEFT(T_PointageRH[[#This Row],[Prénom]])</f>
        <v/>
      </c>
      <c r="J164" s="15" t="str">
        <f>IFERROR( MID(T_PointageRH[[#This Row],[Prénom]], SEARCH("-",T_PointageRH[[#This Row],[Prénom]])+1, 1),   "")</f>
        <v/>
      </c>
      <c r="K164" s="15" t="str">
        <f>SUBSTITUTE(T_PointageRH[[#This Row],[Nom d''usage]], "-", "")</f>
        <v/>
      </c>
      <c r="L164" s="15" t="str">
        <f>LOWER(T_PointageRH[[#This Row],[P1]]&amp;T_PointageRH[[#This Row],[P2]] &amp; "." &amp; SUBSTITUTE($K164," ",""))</f>
        <v>.</v>
      </c>
      <c r="M164" s="16"/>
      <c r="N164" s="16" t="str">
        <f>IF(AND(T_PointageRH[[#This Row],[Nom d''usage]]="",T_PointageRH[[#This Row],[Nom de famille]]=""),     "",     IF(T_PointageRH[[#This Row],[Username hors règle]]="",  IF(ISNUMBER(SEARCH($L164,_xlfn.TEXTJOIN(";", TRUE, T_PointageAD[Nom de compte SAM]))), "existe", "n'existe pas"),  IF(ISNUMBER(SEARCH($M164,_xlfn.TEXTJOIN(";", TRUE, T_PointageAD[Nom de compte SAM]))),  "existe",  "n'existe pas"))     )</f>
        <v/>
      </c>
      <c r="O164" s="2"/>
      <c r="P164" s="17"/>
      <c r="Q164" s="17"/>
    </row>
    <row r="165" spans="1:17" x14ac:dyDescent="0.25">
      <c r="A165" s="13" t="s">
        <v>15</v>
      </c>
      <c r="B165" s="14"/>
      <c r="C165" s="14"/>
      <c r="D165" s="14"/>
      <c r="E165" s="14"/>
      <c r="F165" s="14"/>
      <c r="G165" s="14"/>
      <c r="H165" s="15"/>
      <c r="I165" s="15" t="str">
        <f>LEFT(T_PointageRH[[#This Row],[Prénom]])</f>
        <v/>
      </c>
      <c r="J165" s="15" t="str">
        <f>IFERROR( MID(T_PointageRH[[#This Row],[Prénom]], SEARCH("-",T_PointageRH[[#This Row],[Prénom]])+1, 1),   "")</f>
        <v/>
      </c>
      <c r="K165" s="15" t="str">
        <f>SUBSTITUTE(T_PointageRH[[#This Row],[Nom d''usage]], "-", "")</f>
        <v/>
      </c>
      <c r="L165" s="15" t="str">
        <f>LOWER(T_PointageRH[[#This Row],[P1]]&amp;T_PointageRH[[#This Row],[P2]] &amp; "." &amp; SUBSTITUTE($K165," ",""))</f>
        <v>.</v>
      </c>
      <c r="M165" s="16"/>
      <c r="N165" s="16" t="str">
        <f>IF(AND(T_PointageRH[[#This Row],[Nom d''usage]]="",T_PointageRH[[#This Row],[Nom de famille]]=""),     "",     IF(T_PointageRH[[#This Row],[Username hors règle]]="",  IF(ISNUMBER(SEARCH($L165,_xlfn.TEXTJOIN(";", TRUE, T_PointageAD[Nom de compte SAM]))), "existe", "n'existe pas"),  IF(ISNUMBER(SEARCH($M165,_xlfn.TEXTJOIN(";", TRUE, T_PointageAD[Nom de compte SAM]))),  "existe",  "n'existe pas"))     )</f>
        <v/>
      </c>
      <c r="O165" s="2"/>
      <c r="P165" s="17"/>
      <c r="Q165" s="17"/>
    </row>
    <row r="166" spans="1:17" x14ac:dyDescent="0.25">
      <c r="A166" s="13" t="s">
        <v>15</v>
      </c>
      <c r="B166" s="14"/>
      <c r="C166" s="14"/>
      <c r="D166" s="14"/>
      <c r="E166" s="14"/>
      <c r="F166" s="14"/>
      <c r="G166" s="14"/>
      <c r="H166" s="15"/>
      <c r="I166" s="15" t="str">
        <f>LEFT(T_PointageRH[[#This Row],[Prénom]])</f>
        <v/>
      </c>
      <c r="J166" s="15" t="str">
        <f>IFERROR( MID(T_PointageRH[[#This Row],[Prénom]], SEARCH("-",T_PointageRH[[#This Row],[Prénom]])+1, 1),   "")</f>
        <v/>
      </c>
      <c r="K166" s="15" t="str">
        <f>SUBSTITUTE(T_PointageRH[[#This Row],[Nom d''usage]], "-", "")</f>
        <v/>
      </c>
      <c r="L166" s="15" t="str">
        <f>LOWER(T_PointageRH[[#This Row],[P1]]&amp;T_PointageRH[[#This Row],[P2]] &amp; "." &amp; SUBSTITUTE($K166," ",""))</f>
        <v>.</v>
      </c>
      <c r="M166" s="16"/>
      <c r="N166" s="16" t="str">
        <f>IF(AND(T_PointageRH[[#This Row],[Nom d''usage]]="",T_PointageRH[[#This Row],[Nom de famille]]=""),     "",     IF(T_PointageRH[[#This Row],[Username hors règle]]="",  IF(ISNUMBER(SEARCH($L166,_xlfn.TEXTJOIN(";", TRUE, T_PointageAD[Nom de compte SAM]))), "existe", "n'existe pas"),  IF(ISNUMBER(SEARCH($M166,_xlfn.TEXTJOIN(";", TRUE, T_PointageAD[Nom de compte SAM]))),  "existe",  "n'existe pas"))     )</f>
        <v/>
      </c>
      <c r="O166" s="2"/>
      <c r="P166" s="17"/>
      <c r="Q166" s="17"/>
    </row>
    <row r="167" spans="1:17" x14ac:dyDescent="0.25">
      <c r="A167" s="13" t="s">
        <v>15</v>
      </c>
      <c r="B167" s="14"/>
      <c r="C167" s="14"/>
      <c r="D167" s="14"/>
      <c r="E167" s="14"/>
      <c r="F167" s="14"/>
      <c r="G167" s="14"/>
      <c r="H167" s="15"/>
      <c r="I167" s="15" t="str">
        <f>LEFT(T_PointageRH[[#This Row],[Prénom]])</f>
        <v/>
      </c>
      <c r="J167" s="15" t="str">
        <f>IFERROR( MID(T_PointageRH[[#This Row],[Prénom]], SEARCH("-",T_PointageRH[[#This Row],[Prénom]])+1, 1),   "")</f>
        <v/>
      </c>
      <c r="K167" s="15" t="str">
        <f>SUBSTITUTE(T_PointageRH[[#This Row],[Nom d''usage]], "-", "")</f>
        <v/>
      </c>
      <c r="L167" s="15" t="str">
        <f>LOWER(T_PointageRH[[#This Row],[P1]]&amp;T_PointageRH[[#This Row],[P2]] &amp; "." &amp; SUBSTITUTE($K167," ",""))</f>
        <v>.</v>
      </c>
      <c r="M167" s="16"/>
      <c r="N167" s="16" t="str">
        <f>IF(AND(T_PointageRH[[#This Row],[Nom d''usage]]="",T_PointageRH[[#This Row],[Nom de famille]]=""),     "",     IF(T_PointageRH[[#This Row],[Username hors règle]]="",  IF(ISNUMBER(SEARCH($L167,_xlfn.TEXTJOIN(";", TRUE, T_PointageAD[Nom de compte SAM]))), "existe", "n'existe pas"),  IF(ISNUMBER(SEARCH($M167,_xlfn.TEXTJOIN(";", TRUE, T_PointageAD[Nom de compte SAM]))),  "existe",  "n'existe pas"))     )</f>
        <v/>
      </c>
      <c r="O167" s="2"/>
      <c r="P167" s="17"/>
      <c r="Q167" s="17"/>
    </row>
    <row r="168" spans="1:17" x14ac:dyDescent="0.25">
      <c r="A168" s="13" t="s">
        <v>15</v>
      </c>
      <c r="B168" s="14"/>
      <c r="C168" s="14"/>
      <c r="D168" s="14"/>
      <c r="E168" s="14"/>
      <c r="F168" s="14"/>
      <c r="G168" s="14"/>
      <c r="H168" s="15"/>
      <c r="I168" s="15" t="str">
        <f>LEFT(T_PointageRH[[#This Row],[Prénom]])</f>
        <v/>
      </c>
      <c r="J168" s="15" t="str">
        <f>IFERROR( MID(T_PointageRH[[#This Row],[Prénom]], SEARCH("-",T_PointageRH[[#This Row],[Prénom]])+1, 1),   "")</f>
        <v/>
      </c>
      <c r="K168" s="15" t="str">
        <f>SUBSTITUTE(T_PointageRH[[#This Row],[Nom d''usage]], "-", "")</f>
        <v/>
      </c>
      <c r="L168" s="15" t="str">
        <f>LOWER(T_PointageRH[[#This Row],[P1]]&amp;T_PointageRH[[#This Row],[P2]] &amp; "." &amp; SUBSTITUTE($K168," ",""))</f>
        <v>.</v>
      </c>
      <c r="M168" s="16"/>
      <c r="N168" s="16" t="str">
        <f>IF(AND(T_PointageRH[[#This Row],[Nom d''usage]]="",T_PointageRH[[#This Row],[Nom de famille]]=""),     "",     IF(T_PointageRH[[#This Row],[Username hors règle]]="",  IF(ISNUMBER(SEARCH($L168,_xlfn.TEXTJOIN(";", TRUE, T_PointageAD[Nom de compte SAM]))), "existe", "n'existe pas"),  IF(ISNUMBER(SEARCH($M168,_xlfn.TEXTJOIN(";", TRUE, T_PointageAD[Nom de compte SAM]))),  "existe",  "n'existe pas"))     )</f>
        <v/>
      </c>
      <c r="O168" s="2"/>
      <c r="P168" s="17"/>
      <c r="Q168" s="17"/>
    </row>
    <row r="169" spans="1:17" x14ac:dyDescent="0.25">
      <c r="A169" s="13" t="s">
        <v>15</v>
      </c>
      <c r="B169" s="14"/>
      <c r="C169" s="14"/>
      <c r="D169" s="14"/>
      <c r="E169" s="14"/>
      <c r="F169" s="14"/>
      <c r="G169" s="14"/>
      <c r="H169" s="15"/>
      <c r="I169" s="15" t="str">
        <f>LEFT(T_PointageRH[[#This Row],[Prénom]])</f>
        <v/>
      </c>
      <c r="J169" s="15" t="str">
        <f>IFERROR( MID(T_PointageRH[[#This Row],[Prénom]], SEARCH("-",T_PointageRH[[#This Row],[Prénom]])+1, 1),   "")</f>
        <v/>
      </c>
      <c r="K169" s="15" t="str">
        <f>SUBSTITUTE(T_PointageRH[[#This Row],[Nom d''usage]], "-", "")</f>
        <v/>
      </c>
      <c r="L169" s="15" t="str">
        <f>LOWER(T_PointageRH[[#This Row],[P1]]&amp;T_PointageRH[[#This Row],[P2]] &amp; "." &amp; SUBSTITUTE($K169," ",""))</f>
        <v>.</v>
      </c>
      <c r="M169" s="16"/>
      <c r="N169" s="16" t="str">
        <f>IF(AND(T_PointageRH[[#This Row],[Nom d''usage]]="",T_PointageRH[[#This Row],[Nom de famille]]=""),     "",     IF(T_PointageRH[[#This Row],[Username hors règle]]="",  IF(ISNUMBER(SEARCH($L169,_xlfn.TEXTJOIN(";", TRUE, T_PointageAD[Nom de compte SAM]))), "existe", "n'existe pas"),  IF(ISNUMBER(SEARCH($M169,_xlfn.TEXTJOIN(";", TRUE, T_PointageAD[Nom de compte SAM]))),  "existe",  "n'existe pas"))     )</f>
        <v/>
      </c>
      <c r="O169" s="2"/>
      <c r="P169" s="17"/>
      <c r="Q169" s="17"/>
    </row>
    <row r="170" spans="1:17" x14ac:dyDescent="0.25">
      <c r="A170" s="13" t="s">
        <v>15</v>
      </c>
      <c r="B170" s="14"/>
      <c r="C170" s="14"/>
      <c r="D170" s="14"/>
      <c r="E170" s="14"/>
      <c r="F170" s="14"/>
      <c r="G170" s="14"/>
      <c r="H170" s="15"/>
      <c r="I170" s="15" t="str">
        <f>LEFT(T_PointageRH[[#This Row],[Prénom]])</f>
        <v/>
      </c>
      <c r="J170" s="15" t="str">
        <f>IFERROR( MID(T_PointageRH[[#This Row],[Prénom]], SEARCH("-",T_PointageRH[[#This Row],[Prénom]])+1, 1),   "")</f>
        <v/>
      </c>
      <c r="K170" s="15" t="str">
        <f>SUBSTITUTE(T_PointageRH[[#This Row],[Nom d''usage]], "-", "")</f>
        <v/>
      </c>
      <c r="L170" s="15" t="str">
        <f>LOWER(T_PointageRH[[#This Row],[P1]]&amp;T_PointageRH[[#This Row],[P2]] &amp; "." &amp; SUBSTITUTE($K170," ",""))</f>
        <v>.</v>
      </c>
      <c r="M170" s="16"/>
      <c r="N170" s="16" t="str">
        <f>IF(AND(T_PointageRH[[#This Row],[Nom d''usage]]="",T_PointageRH[[#This Row],[Nom de famille]]=""),     "",     IF(T_PointageRH[[#This Row],[Username hors règle]]="",  IF(ISNUMBER(SEARCH($L170,_xlfn.TEXTJOIN(";", TRUE, T_PointageAD[Nom de compte SAM]))), "existe", "n'existe pas"),  IF(ISNUMBER(SEARCH($M170,_xlfn.TEXTJOIN(";", TRUE, T_PointageAD[Nom de compte SAM]))),  "existe",  "n'existe pas"))     )</f>
        <v/>
      </c>
      <c r="O170" s="2"/>
      <c r="P170" s="17"/>
      <c r="Q170" s="17"/>
    </row>
    <row r="171" spans="1:17" x14ac:dyDescent="0.25">
      <c r="A171" s="13" t="s">
        <v>15</v>
      </c>
      <c r="B171" s="14"/>
      <c r="C171" s="14"/>
      <c r="D171" s="14"/>
      <c r="E171" s="14"/>
      <c r="F171" s="14"/>
      <c r="G171" s="14"/>
      <c r="H171" s="15"/>
      <c r="I171" s="15" t="str">
        <f>LEFT(T_PointageRH[[#This Row],[Prénom]])</f>
        <v/>
      </c>
      <c r="J171" s="15" t="str">
        <f>IFERROR( MID(T_PointageRH[[#This Row],[Prénom]], SEARCH("-",T_PointageRH[[#This Row],[Prénom]])+1, 1),   "")</f>
        <v/>
      </c>
      <c r="K171" s="15" t="str">
        <f>SUBSTITUTE(T_PointageRH[[#This Row],[Nom d''usage]], "-", "")</f>
        <v/>
      </c>
      <c r="L171" s="15" t="str">
        <f>LOWER(T_PointageRH[[#This Row],[P1]]&amp;T_PointageRH[[#This Row],[P2]] &amp; "." &amp; SUBSTITUTE($K171," ",""))</f>
        <v>.</v>
      </c>
      <c r="M171" s="16"/>
      <c r="N171" s="16" t="str">
        <f>IF(AND(T_PointageRH[[#This Row],[Nom d''usage]]="",T_PointageRH[[#This Row],[Nom de famille]]=""),     "",     IF(T_PointageRH[[#This Row],[Username hors règle]]="",  IF(ISNUMBER(SEARCH($L171,_xlfn.TEXTJOIN(";", TRUE, T_PointageAD[Nom de compte SAM]))), "existe", "n'existe pas"),  IF(ISNUMBER(SEARCH($M171,_xlfn.TEXTJOIN(";", TRUE, T_PointageAD[Nom de compte SAM]))),  "existe",  "n'existe pas"))     )</f>
        <v/>
      </c>
      <c r="O171" s="2"/>
      <c r="P171" s="17"/>
      <c r="Q171" s="17"/>
    </row>
    <row r="172" spans="1:17" x14ac:dyDescent="0.25">
      <c r="A172" s="13" t="s">
        <v>15</v>
      </c>
      <c r="B172" s="14"/>
      <c r="C172" s="14"/>
      <c r="D172" s="14"/>
      <c r="E172" s="14"/>
      <c r="F172" s="14"/>
      <c r="G172" s="14"/>
      <c r="H172" s="15"/>
      <c r="I172" s="15" t="str">
        <f>LEFT(T_PointageRH[[#This Row],[Prénom]])</f>
        <v/>
      </c>
      <c r="J172" s="15" t="str">
        <f>IFERROR( MID(T_PointageRH[[#This Row],[Prénom]], SEARCH("-",T_PointageRH[[#This Row],[Prénom]])+1, 1),   "")</f>
        <v/>
      </c>
      <c r="K172" s="15" t="str">
        <f>SUBSTITUTE(T_PointageRH[[#This Row],[Nom d''usage]], "-", "")</f>
        <v/>
      </c>
      <c r="L172" s="15" t="str">
        <f>LOWER(T_PointageRH[[#This Row],[P1]]&amp;T_PointageRH[[#This Row],[P2]] &amp; "." &amp; SUBSTITUTE($K172," ",""))</f>
        <v>.</v>
      </c>
      <c r="M172" s="16"/>
      <c r="N172" s="16" t="str">
        <f>IF(AND(T_PointageRH[[#This Row],[Nom d''usage]]="",T_PointageRH[[#This Row],[Nom de famille]]=""),     "",     IF(T_PointageRH[[#This Row],[Username hors règle]]="",  IF(ISNUMBER(SEARCH($L172,_xlfn.TEXTJOIN(";", TRUE, T_PointageAD[Nom de compte SAM]))), "existe", "n'existe pas"),  IF(ISNUMBER(SEARCH($M172,_xlfn.TEXTJOIN(";", TRUE, T_PointageAD[Nom de compte SAM]))),  "existe",  "n'existe pas"))     )</f>
        <v/>
      </c>
      <c r="O172" s="2"/>
      <c r="P172" s="17"/>
      <c r="Q172" s="17"/>
    </row>
    <row r="173" spans="1:17" x14ac:dyDescent="0.25">
      <c r="A173" s="13" t="s">
        <v>15</v>
      </c>
      <c r="B173" s="14"/>
      <c r="C173" s="14"/>
      <c r="D173" s="14"/>
      <c r="E173" s="14"/>
      <c r="F173" s="14"/>
      <c r="G173" s="14"/>
      <c r="H173" s="15"/>
      <c r="I173" s="15" t="str">
        <f>LEFT(T_PointageRH[[#This Row],[Prénom]])</f>
        <v/>
      </c>
      <c r="J173" s="15" t="str">
        <f>IFERROR( MID(T_PointageRH[[#This Row],[Prénom]], SEARCH("-",T_PointageRH[[#This Row],[Prénom]])+1, 1),   "")</f>
        <v/>
      </c>
      <c r="K173" s="15" t="str">
        <f>SUBSTITUTE(T_PointageRH[[#This Row],[Nom d''usage]], "-", "")</f>
        <v/>
      </c>
      <c r="L173" s="15" t="str">
        <f>LOWER(T_PointageRH[[#This Row],[P1]]&amp;T_PointageRH[[#This Row],[P2]] &amp; "." &amp; SUBSTITUTE($K173," ",""))</f>
        <v>.</v>
      </c>
      <c r="M173" s="16"/>
      <c r="N173" s="16" t="str">
        <f>IF(AND(T_PointageRH[[#This Row],[Nom d''usage]]="",T_PointageRH[[#This Row],[Nom de famille]]=""),     "",     IF(T_PointageRH[[#This Row],[Username hors règle]]="",  IF(ISNUMBER(SEARCH($L173,_xlfn.TEXTJOIN(";", TRUE, T_PointageAD[Nom de compte SAM]))), "existe", "n'existe pas"),  IF(ISNUMBER(SEARCH($M173,_xlfn.TEXTJOIN(";", TRUE, T_PointageAD[Nom de compte SAM]))),  "existe",  "n'existe pas"))     )</f>
        <v/>
      </c>
      <c r="O173" s="2"/>
      <c r="P173" s="17"/>
      <c r="Q173" s="17"/>
    </row>
    <row r="174" spans="1:17" x14ac:dyDescent="0.25">
      <c r="A174" s="13" t="s">
        <v>15</v>
      </c>
      <c r="B174" s="14"/>
      <c r="C174" s="14"/>
      <c r="D174" s="14"/>
      <c r="E174" s="14"/>
      <c r="F174" s="14"/>
      <c r="G174" s="14"/>
      <c r="H174" s="15"/>
      <c r="I174" s="15" t="str">
        <f>LEFT(T_PointageRH[[#This Row],[Prénom]])</f>
        <v/>
      </c>
      <c r="J174" s="15" t="str">
        <f>IFERROR( MID(T_PointageRH[[#This Row],[Prénom]], SEARCH("-",T_PointageRH[[#This Row],[Prénom]])+1, 1),   "")</f>
        <v/>
      </c>
      <c r="K174" s="15" t="str">
        <f>SUBSTITUTE(T_PointageRH[[#This Row],[Nom d''usage]], "-", "")</f>
        <v/>
      </c>
      <c r="L174" s="15" t="str">
        <f>LOWER(T_PointageRH[[#This Row],[P1]]&amp;T_PointageRH[[#This Row],[P2]] &amp; "." &amp; SUBSTITUTE($K174," ",""))</f>
        <v>.</v>
      </c>
      <c r="M174" s="16"/>
      <c r="N174" s="16" t="str">
        <f>IF(AND(T_PointageRH[[#This Row],[Nom d''usage]]="",T_PointageRH[[#This Row],[Nom de famille]]=""),     "",     IF(T_PointageRH[[#This Row],[Username hors règle]]="",  IF(ISNUMBER(SEARCH($L174,_xlfn.TEXTJOIN(";", TRUE, T_PointageAD[Nom de compte SAM]))), "existe", "n'existe pas"),  IF(ISNUMBER(SEARCH($M174,_xlfn.TEXTJOIN(";", TRUE, T_PointageAD[Nom de compte SAM]))),  "existe",  "n'existe pas"))     )</f>
        <v/>
      </c>
      <c r="O174" s="2"/>
      <c r="P174" s="17"/>
      <c r="Q174" s="17"/>
    </row>
    <row r="175" spans="1:17" x14ac:dyDescent="0.25">
      <c r="A175" s="13" t="s">
        <v>15</v>
      </c>
      <c r="B175" s="14"/>
      <c r="C175" s="14"/>
      <c r="D175" s="14"/>
      <c r="E175" s="14"/>
      <c r="F175" s="14"/>
      <c r="G175" s="14"/>
      <c r="H175" s="15"/>
      <c r="I175" s="15" t="str">
        <f>LEFT(T_PointageRH[[#This Row],[Prénom]])</f>
        <v/>
      </c>
      <c r="J175" s="15" t="str">
        <f>IFERROR( MID(T_PointageRH[[#This Row],[Prénom]], SEARCH("-",T_PointageRH[[#This Row],[Prénom]])+1, 1),   "")</f>
        <v/>
      </c>
      <c r="K175" s="15" t="str">
        <f>SUBSTITUTE(T_PointageRH[[#This Row],[Nom d''usage]], "-", "")</f>
        <v/>
      </c>
      <c r="L175" s="15" t="str">
        <f>LOWER(T_PointageRH[[#This Row],[P1]]&amp;T_PointageRH[[#This Row],[P2]] &amp; "." &amp; SUBSTITUTE($K175," ",""))</f>
        <v>.</v>
      </c>
      <c r="M175" s="16"/>
      <c r="N175" s="16" t="str">
        <f>IF(AND(T_PointageRH[[#This Row],[Nom d''usage]]="",T_PointageRH[[#This Row],[Nom de famille]]=""),     "",     IF(T_PointageRH[[#This Row],[Username hors règle]]="",  IF(ISNUMBER(SEARCH($L175,_xlfn.TEXTJOIN(";", TRUE, T_PointageAD[Nom de compte SAM]))), "existe", "n'existe pas"),  IF(ISNUMBER(SEARCH($M175,_xlfn.TEXTJOIN(";", TRUE, T_PointageAD[Nom de compte SAM]))),  "existe",  "n'existe pas"))     )</f>
        <v/>
      </c>
      <c r="O175" s="2"/>
      <c r="P175" s="17"/>
      <c r="Q175" s="17"/>
    </row>
    <row r="176" spans="1:17" x14ac:dyDescent="0.25">
      <c r="A176" s="13" t="s">
        <v>15</v>
      </c>
      <c r="B176" s="14"/>
      <c r="C176" s="14"/>
      <c r="D176" s="14"/>
      <c r="E176" s="14"/>
      <c r="F176" s="14"/>
      <c r="G176" s="14"/>
      <c r="H176" s="15"/>
      <c r="I176" s="15" t="str">
        <f>LEFT(T_PointageRH[[#This Row],[Prénom]])</f>
        <v/>
      </c>
      <c r="J176" s="15" t="str">
        <f>IFERROR( MID(T_PointageRH[[#This Row],[Prénom]], SEARCH("-",T_PointageRH[[#This Row],[Prénom]])+1, 1),   "")</f>
        <v/>
      </c>
      <c r="K176" s="15" t="str">
        <f>SUBSTITUTE(T_PointageRH[[#This Row],[Nom d''usage]], "-", "")</f>
        <v/>
      </c>
      <c r="L176" s="15" t="str">
        <f>LOWER(T_PointageRH[[#This Row],[P1]]&amp;T_PointageRH[[#This Row],[P2]] &amp; "." &amp; SUBSTITUTE($K176," ",""))</f>
        <v>.</v>
      </c>
      <c r="M176" s="16"/>
      <c r="N176" s="16" t="str">
        <f>IF(AND(T_PointageRH[[#This Row],[Nom d''usage]]="",T_PointageRH[[#This Row],[Nom de famille]]=""),     "",     IF(T_PointageRH[[#This Row],[Username hors règle]]="",  IF(ISNUMBER(SEARCH($L176,_xlfn.TEXTJOIN(";", TRUE, T_PointageAD[Nom de compte SAM]))), "existe", "n'existe pas"),  IF(ISNUMBER(SEARCH($M176,_xlfn.TEXTJOIN(";", TRUE, T_PointageAD[Nom de compte SAM]))),  "existe",  "n'existe pas"))     )</f>
        <v/>
      </c>
      <c r="O176" s="2"/>
      <c r="P176" s="17"/>
      <c r="Q176" s="17"/>
    </row>
    <row r="177" spans="1:17" x14ac:dyDescent="0.25">
      <c r="A177" s="13" t="s">
        <v>15</v>
      </c>
      <c r="B177" s="14"/>
      <c r="C177" s="14"/>
      <c r="D177" s="14"/>
      <c r="E177" s="14"/>
      <c r="F177" s="14"/>
      <c r="G177" s="14"/>
      <c r="H177" s="15"/>
      <c r="I177" s="15" t="str">
        <f>LEFT(T_PointageRH[[#This Row],[Prénom]])</f>
        <v/>
      </c>
      <c r="J177" s="15" t="str">
        <f>IFERROR( MID(T_PointageRH[[#This Row],[Prénom]], SEARCH("-",T_PointageRH[[#This Row],[Prénom]])+1, 1),   "")</f>
        <v/>
      </c>
      <c r="K177" s="15" t="str">
        <f>SUBSTITUTE(T_PointageRH[[#This Row],[Nom d''usage]], "-", "")</f>
        <v/>
      </c>
      <c r="L177" s="15" t="str">
        <f>LOWER(T_PointageRH[[#This Row],[P1]]&amp;T_PointageRH[[#This Row],[P2]] &amp; "." &amp; SUBSTITUTE($K177," ",""))</f>
        <v>.</v>
      </c>
      <c r="M177" s="16"/>
      <c r="N177" s="16" t="str">
        <f>IF(AND(T_PointageRH[[#This Row],[Nom d''usage]]="",T_PointageRH[[#This Row],[Nom de famille]]=""),     "",     IF(T_PointageRH[[#This Row],[Username hors règle]]="",  IF(ISNUMBER(SEARCH($L177,_xlfn.TEXTJOIN(";", TRUE, T_PointageAD[Nom de compte SAM]))), "existe", "n'existe pas"),  IF(ISNUMBER(SEARCH($M177,_xlfn.TEXTJOIN(";", TRUE, T_PointageAD[Nom de compte SAM]))),  "existe",  "n'existe pas"))     )</f>
        <v/>
      </c>
      <c r="O177" s="2"/>
      <c r="P177" s="17"/>
      <c r="Q177" s="17"/>
    </row>
    <row r="178" spans="1:17" x14ac:dyDescent="0.25">
      <c r="A178" s="13" t="s">
        <v>15</v>
      </c>
      <c r="B178" s="14"/>
      <c r="C178" s="14"/>
      <c r="D178" s="14"/>
      <c r="E178" s="14"/>
      <c r="F178" s="14"/>
      <c r="G178" s="14"/>
      <c r="H178" s="15"/>
      <c r="I178" s="15" t="str">
        <f>LEFT(T_PointageRH[[#This Row],[Prénom]])</f>
        <v/>
      </c>
      <c r="J178" s="15" t="str">
        <f>IFERROR( MID(T_PointageRH[[#This Row],[Prénom]], SEARCH("-",T_PointageRH[[#This Row],[Prénom]])+1, 1),   "")</f>
        <v/>
      </c>
      <c r="K178" s="15" t="str">
        <f>SUBSTITUTE(T_PointageRH[[#This Row],[Nom d''usage]], "-", "")</f>
        <v/>
      </c>
      <c r="L178" s="15" t="str">
        <f>LOWER(T_PointageRH[[#This Row],[P1]]&amp;T_PointageRH[[#This Row],[P2]] &amp; "." &amp; SUBSTITUTE($K178," ",""))</f>
        <v>.</v>
      </c>
      <c r="M178" s="16"/>
      <c r="N178" s="16" t="str">
        <f>IF(AND(T_PointageRH[[#This Row],[Nom d''usage]]="",T_PointageRH[[#This Row],[Nom de famille]]=""),     "",     IF(T_PointageRH[[#This Row],[Username hors règle]]="",  IF(ISNUMBER(SEARCH($L178,_xlfn.TEXTJOIN(";", TRUE, T_PointageAD[Nom de compte SAM]))), "existe", "n'existe pas"),  IF(ISNUMBER(SEARCH($M178,_xlfn.TEXTJOIN(";", TRUE, T_PointageAD[Nom de compte SAM]))),  "existe",  "n'existe pas"))     )</f>
        <v/>
      </c>
      <c r="O178" s="2"/>
      <c r="P178" s="17"/>
      <c r="Q178" s="17"/>
    </row>
    <row r="179" spans="1:17" x14ac:dyDescent="0.25">
      <c r="A179" s="13" t="s">
        <v>15</v>
      </c>
      <c r="B179" s="14"/>
      <c r="C179" s="14"/>
      <c r="D179" s="14"/>
      <c r="E179" s="14"/>
      <c r="F179" s="14"/>
      <c r="G179" s="14"/>
      <c r="H179" s="15"/>
      <c r="I179" s="15" t="str">
        <f>LEFT(T_PointageRH[[#This Row],[Prénom]])</f>
        <v/>
      </c>
      <c r="J179" s="15" t="str">
        <f>IFERROR( MID(T_PointageRH[[#This Row],[Prénom]], SEARCH("-",T_PointageRH[[#This Row],[Prénom]])+1, 1),   "")</f>
        <v/>
      </c>
      <c r="K179" s="15" t="str">
        <f>SUBSTITUTE(T_PointageRH[[#This Row],[Nom d''usage]], "-", "")</f>
        <v/>
      </c>
      <c r="L179" s="15" t="str">
        <f>LOWER(T_PointageRH[[#This Row],[P1]]&amp;T_PointageRH[[#This Row],[P2]] &amp; "." &amp; SUBSTITUTE($K179," ",""))</f>
        <v>.</v>
      </c>
      <c r="M179" s="16"/>
      <c r="N179" s="16" t="str">
        <f>IF(AND(T_PointageRH[[#This Row],[Nom d''usage]]="",T_PointageRH[[#This Row],[Nom de famille]]=""),     "",     IF(T_PointageRH[[#This Row],[Username hors règle]]="",  IF(ISNUMBER(SEARCH($L179,_xlfn.TEXTJOIN(";", TRUE, T_PointageAD[Nom de compte SAM]))), "existe", "n'existe pas"),  IF(ISNUMBER(SEARCH($M179,_xlfn.TEXTJOIN(";", TRUE, T_PointageAD[Nom de compte SAM]))),  "existe",  "n'existe pas"))     )</f>
        <v/>
      </c>
      <c r="O179" s="2"/>
      <c r="P179" s="17"/>
      <c r="Q179" s="17"/>
    </row>
    <row r="180" spans="1:17" x14ac:dyDescent="0.25">
      <c r="A180" s="13" t="s">
        <v>15</v>
      </c>
      <c r="B180" s="14"/>
      <c r="C180" s="14"/>
      <c r="D180" s="14"/>
      <c r="E180" s="14"/>
      <c r="F180" s="14"/>
      <c r="G180" s="14"/>
      <c r="H180" s="15"/>
      <c r="I180" s="15" t="str">
        <f>LEFT(T_PointageRH[[#This Row],[Prénom]])</f>
        <v/>
      </c>
      <c r="J180" s="15" t="str">
        <f>IFERROR( MID(T_PointageRH[[#This Row],[Prénom]], SEARCH("-",T_PointageRH[[#This Row],[Prénom]])+1, 1),   "")</f>
        <v/>
      </c>
      <c r="K180" s="15" t="str">
        <f>SUBSTITUTE(T_PointageRH[[#This Row],[Nom d''usage]], "-", "")</f>
        <v/>
      </c>
      <c r="L180" s="15" t="str">
        <f>LOWER(T_PointageRH[[#This Row],[P1]]&amp;T_PointageRH[[#This Row],[P2]] &amp; "." &amp; SUBSTITUTE($K180," ",""))</f>
        <v>.</v>
      </c>
      <c r="M180" s="16"/>
      <c r="N180" s="16" t="str">
        <f>IF(AND(T_PointageRH[[#This Row],[Nom d''usage]]="",T_PointageRH[[#This Row],[Nom de famille]]=""),     "",     IF(T_PointageRH[[#This Row],[Username hors règle]]="",  IF(ISNUMBER(SEARCH($L180,_xlfn.TEXTJOIN(";", TRUE, T_PointageAD[Nom de compte SAM]))), "existe", "n'existe pas"),  IF(ISNUMBER(SEARCH($M180,_xlfn.TEXTJOIN(";", TRUE, T_PointageAD[Nom de compte SAM]))),  "existe",  "n'existe pas"))     )</f>
        <v/>
      </c>
      <c r="O180" s="2"/>
      <c r="P180" s="17"/>
      <c r="Q180" s="17"/>
    </row>
    <row r="181" spans="1:17" x14ac:dyDescent="0.25">
      <c r="A181" s="13" t="s">
        <v>15</v>
      </c>
      <c r="B181" s="14"/>
      <c r="C181" s="14"/>
      <c r="D181" s="14"/>
      <c r="E181" s="14"/>
      <c r="F181" s="14"/>
      <c r="G181" s="14"/>
      <c r="H181" s="15"/>
      <c r="I181" s="15" t="str">
        <f>LEFT(T_PointageRH[[#This Row],[Prénom]])</f>
        <v/>
      </c>
      <c r="J181" s="15" t="str">
        <f>IFERROR( MID(T_PointageRH[[#This Row],[Prénom]], SEARCH("-",T_PointageRH[[#This Row],[Prénom]])+1, 1),   "")</f>
        <v/>
      </c>
      <c r="K181" s="15" t="str">
        <f>SUBSTITUTE(T_PointageRH[[#This Row],[Nom d''usage]], "-", "")</f>
        <v/>
      </c>
      <c r="L181" s="15" t="str">
        <f>LOWER(T_PointageRH[[#This Row],[P1]]&amp;T_PointageRH[[#This Row],[P2]] &amp; "." &amp; SUBSTITUTE($K181," ",""))</f>
        <v>.</v>
      </c>
      <c r="M181" s="16"/>
      <c r="N181" s="16" t="str">
        <f>IF(AND(T_PointageRH[[#This Row],[Nom d''usage]]="",T_PointageRH[[#This Row],[Nom de famille]]=""),     "",     IF(T_PointageRH[[#This Row],[Username hors règle]]="",  IF(ISNUMBER(SEARCH($L181,_xlfn.TEXTJOIN(";", TRUE, T_PointageAD[Nom de compte SAM]))), "existe", "n'existe pas"),  IF(ISNUMBER(SEARCH($M181,_xlfn.TEXTJOIN(";", TRUE, T_PointageAD[Nom de compte SAM]))),  "existe",  "n'existe pas"))     )</f>
        <v/>
      </c>
      <c r="O181" s="2"/>
      <c r="P181" s="17"/>
      <c r="Q181" s="17"/>
    </row>
    <row r="182" spans="1:17" x14ac:dyDescent="0.25">
      <c r="A182" s="13" t="s">
        <v>15</v>
      </c>
      <c r="B182" s="14"/>
      <c r="C182" s="14"/>
      <c r="D182" s="14"/>
      <c r="E182" s="14"/>
      <c r="F182" s="14"/>
      <c r="G182" s="14"/>
      <c r="H182" s="15"/>
      <c r="I182" s="15" t="str">
        <f>LEFT(T_PointageRH[[#This Row],[Prénom]])</f>
        <v/>
      </c>
      <c r="J182" s="15" t="str">
        <f>IFERROR( MID(T_PointageRH[[#This Row],[Prénom]], SEARCH("-",T_PointageRH[[#This Row],[Prénom]])+1, 1),   "")</f>
        <v/>
      </c>
      <c r="K182" s="15" t="str">
        <f>SUBSTITUTE(T_PointageRH[[#This Row],[Nom d''usage]], "-", "")</f>
        <v/>
      </c>
      <c r="L182" s="15" t="str">
        <f>LOWER(T_PointageRH[[#This Row],[P1]]&amp;T_PointageRH[[#This Row],[P2]] &amp; "." &amp; SUBSTITUTE($K182," ",""))</f>
        <v>.</v>
      </c>
      <c r="M182" s="16"/>
      <c r="N182" s="16" t="str">
        <f>IF(AND(T_PointageRH[[#This Row],[Nom d''usage]]="",T_PointageRH[[#This Row],[Nom de famille]]=""),     "",     IF(T_PointageRH[[#This Row],[Username hors règle]]="",  IF(ISNUMBER(SEARCH($L182,_xlfn.TEXTJOIN(";", TRUE, T_PointageAD[Nom de compte SAM]))), "existe", "n'existe pas"),  IF(ISNUMBER(SEARCH($M182,_xlfn.TEXTJOIN(";", TRUE, T_PointageAD[Nom de compte SAM]))),  "existe",  "n'existe pas"))     )</f>
        <v/>
      </c>
      <c r="O182" s="2"/>
      <c r="P182" s="17"/>
      <c r="Q182" s="17"/>
    </row>
    <row r="183" spans="1:17" x14ac:dyDescent="0.25">
      <c r="A183" s="13" t="s">
        <v>15</v>
      </c>
      <c r="B183" s="14"/>
      <c r="C183" s="14"/>
      <c r="D183" s="14"/>
      <c r="E183" s="14"/>
      <c r="F183" s="14"/>
      <c r="G183" s="14"/>
      <c r="H183" s="15"/>
      <c r="I183" s="15" t="str">
        <f>LEFT(T_PointageRH[[#This Row],[Prénom]])</f>
        <v/>
      </c>
      <c r="J183" s="15" t="str">
        <f>IFERROR( MID(T_PointageRH[[#This Row],[Prénom]], SEARCH("-",T_PointageRH[[#This Row],[Prénom]])+1, 1),   "")</f>
        <v/>
      </c>
      <c r="K183" s="15" t="str">
        <f>SUBSTITUTE(T_PointageRH[[#This Row],[Nom d''usage]], "-", "")</f>
        <v/>
      </c>
      <c r="L183" s="15" t="str">
        <f>LOWER(T_PointageRH[[#This Row],[P1]]&amp;T_PointageRH[[#This Row],[P2]] &amp; "." &amp; SUBSTITUTE($K183," ",""))</f>
        <v>.</v>
      </c>
      <c r="M183" s="16"/>
      <c r="N183" s="16" t="str">
        <f>IF(AND(T_PointageRH[[#This Row],[Nom d''usage]]="",T_PointageRH[[#This Row],[Nom de famille]]=""),     "",     IF(T_PointageRH[[#This Row],[Username hors règle]]="",  IF(ISNUMBER(SEARCH($L183,_xlfn.TEXTJOIN(";", TRUE, T_PointageAD[Nom de compte SAM]))), "existe", "n'existe pas"),  IF(ISNUMBER(SEARCH($M183,_xlfn.TEXTJOIN(";", TRUE, T_PointageAD[Nom de compte SAM]))),  "existe",  "n'existe pas"))     )</f>
        <v/>
      </c>
      <c r="O183" s="2"/>
      <c r="P183" s="17"/>
      <c r="Q183" s="17"/>
    </row>
    <row r="184" spans="1:17" x14ac:dyDescent="0.25">
      <c r="A184" s="13" t="s">
        <v>15</v>
      </c>
      <c r="B184" s="14"/>
      <c r="C184" s="14"/>
      <c r="D184" s="14"/>
      <c r="E184" s="14"/>
      <c r="F184" s="14"/>
      <c r="G184" s="14"/>
      <c r="H184" s="15"/>
      <c r="I184" s="15" t="str">
        <f>LEFT(T_PointageRH[[#This Row],[Prénom]])</f>
        <v/>
      </c>
      <c r="J184" s="15" t="str">
        <f>IFERROR( MID(T_PointageRH[[#This Row],[Prénom]], SEARCH("-",T_PointageRH[[#This Row],[Prénom]])+1, 1),   "")</f>
        <v/>
      </c>
      <c r="K184" s="15" t="str">
        <f>SUBSTITUTE(T_PointageRH[[#This Row],[Nom d''usage]], "-", "")</f>
        <v/>
      </c>
      <c r="L184" s="15" t="str">
        <f>LOWER(T_PointageRH[[#This Row],[P1]]&amp;T_PointageRH[[#This Row],[P2]] &amp; "." &amp; SUBSTITUTE($K184," ",""))</f>
        <v>.</v>
      </c>
      <c r="M184" s="16"/>
      <c r="N184" s="16" t="str">
        <f>IF(AND(T_PointageRH[[#This Row],[Nom d''usage]]="",T_PointageRH[[#This Row],[Nom de famille]]=""),     "",     IF(T_PointageRH[[#This Row],[Username hors règle]]="",  IF(ISNUMBER(SEARCH($L184,_xlfn.TEXTJOIN(";", TRUE, T_PointageAD[Nom de compte SAM]))), "existe", "n'existe pas"),  IF(ISNUMBER(SEARCH($M184,_xlfn.TEXTJOIN(";", TRUE, T_PointageAD[Nom de compte SAM]))),  "existe",  "n'existe pas"))     )</f>
        <v/>
      </c>
      <c r="O184" s="2"/>
      <c r="P184" s="17"/>
      <c r="Q184" s="17"/>
    </row>
    <row r="185" spans="1:17" x14ac:dyDescent="0.25">
      <c r="A185" s="13" t="s">
        <v>15</v>
      </c>
      <c r="B185" s="14"/>
      <c r="C185" s="14"/>
      <c r="D185" s="14"/>
      <c r="E185" s="14"/>
      <c r="F185" s="14"/>
      <c r="G185" s="14"/>
      <c r="H185" s="15"/>
      <c r="I185" s="15" t="str">
        <f>LEFT(T_PointageRH[[#This Row],[Prénom]])</f>
        <v/>
      </c>
      <c r="J185" s="15" t="str">
        <f>IFERROR( MID(T_PointageRH[[#This Row],[Prénom]], SEARCH("-",T_PointageRH[[#This Row],[Prénom]])+1, 1),   "")</f>
        <v/>
      </c>
      <c r="K185" s="15" t="str">
        <f>SUBSTITUTE(T_PointageRH[[#This Row],[Nom d''usage]], "-", "")</f>
        <v/>
      </c>
      <c r="L185" s="15" t="str">
        <f>LOWER(T_PointageRH[[#This Row],[P1]]&amp;T_PointageRH[[#This Row],[P2]] &amp; "." &amp; SUBSTITUTE($K185," ",""))</f>
        <v>.</v>
      </c>
      <c r="M185" s="16"/>
      <c r="N185" s="16" t="str">
        <f>IF(AND(T_PointageRH[[#This Row],[Nom d''usage]]="",T_PointageRH[[#This Row],[Nom de famille]]=""),     "",     IF(T_PointageRH[[#This Row],[Username hors règle]]="",  IF(ISNUMBER(SEARCH($L185,_xlfn.TEXTJOIN(";", TRUE, T_PointageAD[Nom de compte SAM]))), "existe", "n'existe pas"),  IF(ISNUMBER(SEARCH($M185,_xlfn.TEXTJOIN(";", TRUE, T_PointageAD[Nom de compte SAM]))),  "existe",  "n'existe pas"))     )</f>
        <v/>
      </c>
      <c r="O185" s="2"/>
      <c r="P185" s="17"/>
      <c r="Q185" s="17"/>
    </row>
    <row r="186" spans="1:17" x14ac:dyDescent="0.25">
      <c r="A186" s="13" t="s">
        <v>15</v>
      </c>
      <c r="B186" s="14"/>
      <c r="C186" s="14"/>
      <c r="D186" s="14"/>
      <c r="E186" s="14"/>
      <c r="F186" s="14"/>
      <c r="G186" s="14"/>
      <c r="H186" s="15"/>
      <c r="I186" s="15" t="str">
        <f>LEFT(T_PointageRH[[#This Row],[Prénom]])</f>
        <v/>
      </c>
      <c r="J186" s="15" t="str">
        <f>IFERROR( MID(T_PointageRH[[#This Row],[Prénom]], SEARCH("-",T_PointageRH[[#This Row],[Prénom]])+1, 1),   "")</f>
        <v/>
      </c>
      <c r="K186" s="15" t="str">
        <f>SUBSTITUTE(T_PointageRH[[#This Row],[Nom d''usage]], "-", "")</f>
        <v/>
      </c>
      <c r="L186" s="15" t="str">
        <f>LOWER(T_PointageRH[[#This Row],[P1]]&amp;T_PointageRH[[#This Row],[P2]] &amp; "." &amp; SUBSTITUTE($K186," ",""))</f>
        <v>.</v>
      </c>
      <c r="M186" s="16"/>
      <c r="N186" s="16" t="str">
        <f>IF(AND(T_PointageRH[[#This Row],[Nom d''usage]]="",T_PointageRH[[#This Row],[Nom de famille]]=""),     "",     IF(T_PointageRH[[#This Row],[Username hors règle]]="",  IF(ISNUMBER(SEARCH($L186,_xlfn.TEXTJOIN(";", TRUE, T_PointageAD[Nom de compte SAM]))), "existe", "n'existe pas"),  IF(ISNUMBER(SEARCH($M186,_xlfn.TEXTJOIN(";", TRUE, T_PointageAD[Nom de compte SAM]))),  "existe",  "n'existe pas"))     )</f>
        <v/>
      </c>
      <c r="O186" s="2"/>
      <c r="P186" s="17"/>
      <c r="Q186" s="17"/>
    </row>
    <row r="187" spans="1:17" x14ac:dyDescent="0.25">
      <c r="A187" s="13" t="s">
        <v>15</v>
      </c>
      <c r="B187" s="14"/>
      <c r="C187" s="14"/>
      <c r="D187" s="14"/>
      <c r="E187" s="14"/>
      <c r="F187" s="14"/>
      <c r="G187" s="14"/>
      <c r="H187" s="15"/>
      <c r="I187" s="15" t="str">
        <f>LEFT(T_PointageRH[[#This Row],[Prénom]])</f>
        <v/>
      </c>
      <c r="J187" s="15" t="str">
        <f>IFERROR( MID(T_PointageRH[[#This Row],[Prénom]], SEARCH("-",T_PointageRH[[#This Row],[Prénom]])+1, 1),   "")</f>
        <v/>
      </c>
      <c r="K187" s="15" t="str">
        <f>SUBSTITUTE(T_PointageRH[[#This Row],[Nom d''usage]], "-", "")</f>
        <v/>
      </c>
      <c r="L187" s="15" t="str">
        <f>LOWER(T_PointageRH[[#This Row],[P1]]&amp;T_PointageRH[[#This Row],[P2]] &amp; "." &amp; SUBSTITUTE($K187," ",""))</f>
        <v>.</v>
      </c>
      <c r="M187" s="16"/>
      <c r="N187" s="16" t="str">
        <f>IF(AND(T_PointageRH[[#This Row],[Nom d''usage]]="",T_PointageRH[[#This Row],[Nom de famille]]=""),     "",     IF(T_PointageRH[[#This Row],[Username hors règle]]="",  IF(ISNUMBER(SEARCH($L187,_xlfn.TEXTJOIN(";", TRUE, T_PointageAD[Nom de compte SAM]))), "existe", "n'existe pas"),  IF(ISNUMBER(SEARCH($M187,_xlfn.TEXTJOIN(";", TRUE, T_PointageAD[Nom de compte SAM]))),  "existe",  "n'existe pas"))     )</f>
        <v/>
      </c>
      <c r="O187" s="2"/>
      <c r="P187" s="17"/>
      <c r="Q187" s="17"/>
    </row>
    <row r="188" spans="1:17" x14ac:dyDescent="0.25">
      <c r="A188" s="13" t="s">
        <v>15</v>
      </c>
      <c r="B188" s="14"/>
      <c r="C188" s="14"/>
      <c r="D188" s="14"/>
      <c r="E188" s="14"/>
      <c r="F188" s="14"/>
      <c r="G188" s="14"/>
      <c r="H188" s="15"/>
      <c r="I188" s="15" t="str">
        <f>LEFT(T_PointageRH[[#This Row],[Prénom]])</f>
        <v/>
      </c>
      <c r="J188" s="15" t="str">
        <f>IFERROR( MID(T_PointageRH[[#This Row],[Prénom]], SEARCH("-",T_PointageRH[[#This Row],[Prénom]])+1, 1),   "")</f>
        <v/>
      </c>
      <c r="K188" s="15" t="str">
        <f>SUBSTITUTE(T_PointageRH[[#This Row],[Nom d''usage]], "-", "")</f>
        <v/>
      </c>
      <c r="L188" s="15" t="str">
        <f>LOWER(T_PointageRH[[#This Row],[P1]]&amp;T_PointageRH[[#This Row],[P2]] &amp; "." &amp; SUBSTITUTE($K188," ",""))</f>
        <v>.</v>
      </c>
      <c r="M188" s="16"/>
      <c r="N188" s="16" t="str">
        <f>IF(AND(T_PointageRH[[#This Row],[Nom d''usage]]="",T_PointageRH[[#This Row],[Nom de famille]]=""),     "",     IF(T_PointageRH[[#This Row],[Username hors règle]]="",  IF(ISNUMBER(SEARCH($L188,_xlfn.TEXTJOIN(";", TRUE, T_PointageAD[Nom de compte SAM]))), "existe", "n'existe pas"),  IF(ISNUMBER(SEARCH($M188,_xlfn.TEXTJOIN(";", TRUE, T_PointageAD[Nom de compte SAM]))),  "existe",  "n'existe pas"))     )</f>
        <v/>
      </c>
      <c r="O188" s="2"/>
      <c r="P188" s="17"/>
      <c r="Q188" s="17"/>
    </row>
    <row r="189" spans="1:17" x14ac:dyDescent="0.25">
      <c r="A189" s="13" t="s">
        <v>15</v>
      </c>
      <c r="B189" s="14"/>
      <c r="C189" s="14"/>
      <c r="D189" s="14"/>
      <c r="E189" s="14"/>
      <c r="F189" s="14"/>
      <c r="G189" s="14"/>
      <c r="H189" s="15"/>
      <c r="I189" s="15" t="str">
        <f>LEFT(T_PointageRH[[#This Row],[Prénom]])</f>
        <v/>
      </c>
      <c r="J189" s="15" t="str">
        <f>IFERROR( MID(T_PointageRH[[#This Row],[Prénom]], SEARCH("-",T_PointageRH[[#This Row],[Prénom]])+1, 1),   "")</f>
        <v/>
      </c>
      <c r="K189" s="15" t="str">
        <f>SUBSTITUTE(T_PointageRH[[#This Row],[Nom d''usage]], "-", "")</f>
        <v/>
      </c>
      <c r="L189" s="15" t="str">
        <f>LOWER(T_PointageRH[[#This Row],[P1]]&amp;T_PointageRH[[#This Row],[P2]] &amp; "." &amp; SUBSTITUTE($K189," ",""))</f>
        <v>.</v>
      </c>
      <c r="M189" s="16"/>
      <c r="N189" s="16" t="str">
        <f>IF(AND(T_PointageRH[[#This Row],[Nom d''usage]]="",T_PointageRH[[#This Row],[Nom de famille]]=""),     "",     IF(T_PointageRH[[#This Row],[Username hors règle]]="",  IF(ISNUMBER(SEARCH($L189,_xlfn.TEXTJOIN(";", TRUE, T_PointageAD[Nom de compte SAM]))), "existe", "n'existe pas"),  IF(ISNUMBER(SEARCH($M189,_xlfn.TEXTJOIN(";", TRUE, T_PointageAD[Nom de compte SAM]))),  "existe",  "n'existe pas"))     )</f>
        <v/>
      </c>
      <c r="O189" s="2"/>
      <c r="P189" s="17"/>
      <c r="Q189" s="17"/>
    </row>
    <row r="190" spans="1:17" x14ac:dyDescent="0.25">
      <c r="A190" s="13" t="s">
        <v>15</v>
      </c>
      <c r="B190" s="14"/>
      <c r="C190" s="14"/>
      <c r="D190" s="14"/>
      <c r="E190" s="14"/>
      <c r="F190" s="14"/>
      <c r="G190" s="14"/>
      <c r="H190" s="15"/>
      <c r="I190" s="15" t="str">
        <f>LEFT(T_PointageRH[[#This Row],[Prénom]])</f>
        <v/>
      </c>
      <c r="J190" s="15" t="str">
        <f>IFERROR( MID(T_PointageRH[[#This Row],[Prénom]], SEARCH("-",T_PointageRH[[#This Row],[Prénom]])+1, 1),   "")</f>
        <v/>
      </c>
      <c r="K190" s="15" t="str">
        <f>SUBSTITUTE(T_PointageRH[[#This Row],[Nom d''usage]], "-", "")</f>
        <v/>
      </c>
      <c r="L190" s="15" t="str">
        <f>LOWER(T_PointageRH[[#This Row],[P1]]&amp;T_PointageRH[[#This Row],[P2]] &amp; "." &amp; SUBSTITUTE($K190," ",""))</f>
        <v>.</v>
      </c>
      <c r="M190" s="16"/>
      <c r="N190" s="16" t="str">
        <f>IF(AND(T_PointageRH[[#This Row],[Nom d''usage]]="",T_PointageRH[[#This Row],[Nom de famille]]=""),     "",     IF(T_PointageRH[[#This Row],[Username hors règle]]="",  IF(ISNUMBER(SEARCH($L190,_xlfn.TEXTJOIN(";", TRUE, T_PointageAD[Nom de compte SAM]))), "existe", "n'existe pas"),  IF(ISNUMBER(SEARCH($M190,_xlfn.TEXTJOIN(";", TRUE, T_PointageAD[Nom de compte SAM]))),  "existe",  "n'existe pas"))     )</f>
        <v/>
      </c>
      <c r="O190" s="2"/>
      <c r="P190" s="17"/>
      <c r="Q190" s="17"/>
    </row>
    <row r="191" spans="1:17" x14ac:dyDescent="0.25">
      <c r="A191" s="13" t="s">
        <v>15</v>
      </c>
      <c r="B191" s="14"/>
      <c r="C191" s="14"/>
      <c r="D191" s="14"/>
      <c r="E191" s="14"/>
      <c r="F191" s="14"/>
      <c r="G191" s="14"/>
      <c r="H191" s="15"/>
      <c r="I191" s="15" t="str">
        <f>LEFT(T_PointageRH[[#This Row],[Prénom]])</f>
        <v/>
      </c>
      <c r="J191" s="15" t="str">
        <f>IFERROR( MID(T_PointageRH[[#This Row],[Prénom]], SEARCH("-",T_PointageRH[[#This Row],[Prénom]])+1, 1),   "")</f>
        <v/>
      </c>
      <c r="K191" s="15" t="str">
        <f>SUBSTITUTE(T_PointageRH[[#This Row],[Nom d''usage]], "-", "")</f>
        <v/>
      </c>
      <c r="L191" s="15" t="str">
        <f>LOWER(T_PointageRH[[#This Row],[P1]]&amp;T_PointageRH[[#This Row],[P2]] &amp; "." &amp; SUBSTITUTE($K191," ",""))</f>
        <v>.</v>
      </c>
      <c r="M191" s="16"/>
      <c r="N191" s="16" t="str">
        <f>IF(AND(T_PointageRH[[#This Row],[Nom d''usage]]="",T_PointageRH[[#This Row],[Nom de famille]]=""),     "",     IF(T_PointageRH[[#This Row],[Username hors règle]]="",  IF(ISNUMBER(SEARCH($L191,_xlfn.TEXTJOIN(";", TRUE, T_PointageAD[Nom de compte SAM]))), "existe", "n'existe pas"),  IF(ISNUMBER(SEARCH($M191,_xlfn.TEXTJOIN(";", TRUE, T_PointageAD[Nom de compte SAM]))),  "existe",  "n'existe pas"))     )</f>
        <v/>
      </c>
      <c r="O191" s="2"/>
      <c r="P191" s="17"/>
      <c r="Q191" s="17"/>
    </row>
    <row r="192" spans="1:17" x14ac:dyDescent="0.25">
      <c r="A192" s="13" t="s">
        <v>15</v>
      </c>
      <c r="B192" s="14"/>
      <c r="C192" s="14"/>
      <c r="D192" s="14"/>
      <c r="E192" s="14"/>
      <c r="F192" s="14"/>
      <c r="G192" s="14"/>
      <c r="H192" s="15"/>
      <c r="I192" s="15" t="str">
        <f>LEFT(T_PointageRH[[#This Row],[Prénom]])</f>
        <v/>
      </c>
      <c r="J192" s="15" t="str">
        <f>IFERROR( MID(T_PointageRH[[#This Row],[Prénom]], SEARCH("-",T_PointageRH[[#This Row],[Prénom]])+1, 1),   "")</f>
        <v/>
      </c>
      <c r="K192" s="15" t="str">
        <f>SUBSTITUTE(T_PointageRH[[#This Row],[Nom d''usage]], "-", "")</f>
        <v/>
      </c>
      <c r="L192" s="15" t="str">
        <f>LOWER(T_PointageRH[[#This Row],[P1]]&amp;T_PointageRH[[#This Row],[P2]] &amp; "." &amp; SUBSTITUTE($K192," ",""))</f>
        <v>.</v>
      </c>
      <c r="M192" s="16"/>
      <c r="N192" s="16" t="str">
        <f>IF(AND(T_PointageRH[[#This Row],[Nom d''usage]]="",T_PointageRH[[#This Row],[Nom de famille]]=""),     "",     IF(T_PointageRH[[#This Row],[Username hors règle]]="",  IF(ISNUMBER(SEARCH($L192,_xlfn.TEXTJOIN(";", TRUE, T_PointageAD[Nom de compte SAM]))), "existe", "n'existe pas"),  IF(ISNUMBER(SEARCH($M192,_xlfn.TEXTJOIN(";", TRUE, T_PointageAD[Nom de compte SAM]))),  "existe",  "n'existe pas"))     )</f>
        <v/>
      </c>
      <c r="O192" s="2"/>
      <c r="P192" s="17"/>
      <c r="Q192" s="17"/>
    </row>
    <row r="193" spans="1:17" x14ac:dyDescent="0.25">
      <c r="A193" s="13" t="s">
        <v>15</v>
      </c>
      <c r="B193" s="14"/>
      <c r="C193" s="14"/>
      <c r="D193" s="14"/>
      <c r="E193" s="14"/>
      <c r="F193" s="14"/>
      <c r="G193" s="14"/>
      <c r="H193" s="15"/>
      <c r="I193" s="15" t="str">
        <f>LEFT(T_PointageRH[[#This Row],[Prénom]])</f>
        <v/>
      </c>
      <c r="J193" s="15" t="str">
        <f>IFERROR( MID(T_PointageRH[[#This Row],[Prénom]], SEARCH("-",T_PointageRH[[#This Row],[Prénom]])+1, 1),   "")</f>
        <v/>
      </c>
      <c r="K193" s="15" t="str">
        <f>SUBSTITUTE(T_PointageRH[[#This Row],[Nom d''usage]], "-", "")</f>
        <v/>
      </c>
      <c r="L193" s="15" t="str">
        <f>LOWER(T_PointageRH[[#This Row],[P1]]&amp;T_PointageRH[[#This Row],[P2]] &amp; "." &amp; SUBSTITUTE($K193," ",""))</f>
        <v>.</v>
      </c>
      <c r="M193" s="16"/>
      <c r="N193" s="16" t="str">
        <f>IF(AND(T_PointageRH[[#This Row],[Nom d''usage]]="",T_PointageRH[[#This Row],[Nom de famille]]=""),     "",     IF(T_PointageRH[[#This Row],[Username hors règle]]="",  IF(ISNUMBER(SEARCH($L193,_xlfn.TEXTJOIN(";", TRUE, T_PointageAD[Nom de compte SAM]))), "existe", "n'existe pas"),  IF(ISNUMBER(SEARCH($M193,_xlfn.TEXTJOIN(";", TRUE, T_PointageAD[Nom de compte SAM]))),  "existe",  "n'existe pas"))     )</f>
        <v/>
      </c>
      <c r="O193" s="2"/>
      <c r="P193" s="17"/>
      <c r="Q193" s="17"/>
    </row>
    <row r="194" spans="1:17" x14ac:dyDescent="0.25">
      <c r="A194" s="13" t="s">
        <v>15</v>
      </c>
      <c r="B194" s="14"/>
      <c r="C194" s="14"/>
      <c r="D194" s="14"/>
      <c r="E194" s="14"/>
      <c r="F194" s="14"/>
      <c r="G194" s="14"/>
      <c r="H194" s="15"/>
      <c r="I194" s="15" t="str">
        <f>LEFT(T_PointageRH[[#This Row],[Prénom]])</f>
        <v/>
      </c>
      <c r="J194" s="15" t="str">
        <f>IFERROR( MID(T_PointageRH[[#This Row],[Prénom]], SEARCH("-",T_PointageRH[[#This Row],[Prénom]])+1, 1),   "")</f>
        <v/>
      </c>
      <c r="K194" s="15" t="str">
        <f>SUBSTITUTE(T_PointageRH[[#This Row],[Nom d''usage]], "-", "")</f>
        <v/>
      </c>
      <c r="L194" s="15" t="str">
        <f>LOWER(T_PointageRH[[#This Row],[P1]]&amp;T_PointageRH[[#This Row],[P2]] &amp; "." &amp; SUBSTITUTE($K194," ",""))</f>
        <v>.</v>
      </c>
      <c r="M194" s="16"/>
      <c r="N194" s="16" t="str">
        <f>IF(AND(T_PointageRH[[#This Row],[Nom d''usage]]="",T_PointageRH[[#This Row],[Nom de famille]]=""),     "",     IF(T_PointageRH[[#This Row],[Username hors règle]]="",  IF(ISNUMBER(SEARCH($L194,_xlfn.TEXTJOIN(";", TRUE, T_PointageAD[Nom de compte SAM]))), "existe", "n'existe pas"),  IF(ISNUMBER(SEARCH($M194,_xlfn.TEXTJOIN(";", TRUE, T_PointageAD[Nom de compte SAM]))),  "existe",  "n'existe pas"))     )</f>
        <v/>
      </c>
      <c r="O194" s="2"/>
      <c r="P194" s="17"/>
      <c r="Q194" s="17"/>
    </row>
    <row r="195" spans="1:17" x14ac:dyDescent="0.25">
      <c r="A195" s="13" t="s">
        <v>15</v>
      </c>
      <c r="B195" s="14"/>
      <c r="C195" s="14"/>
      <c r="D195" s="14"/>
      <c r="E195" s="14"/>
      <c r="F195" s="14"/>
      <c r="G195" s="14"/>
      <c r="H195" s="15"/>
      <c r="I195" s="15" t="str">
        <f>LEFT(T_PointageRH[[#This Row],[Prénom]])</f>
        <v/>
      </c>
      <c r="J195" s="15" t="str">
        <f>IFERROR( MID(T_PointageRH[[#This Row],[Prénom]], SEARCH("-",T_PointageRH[[#This Row],[Prénom]])+1, 1),   "")</f>
        <v/>
      </c>
      <c r="K195" s="15" t="str">
        <f>SUBSTITUTE(T_PointageRH[[#This Row],[Nom d''usage]], "-", "")</f>
        <v/>
      </c>
      <c r="L195" s="15" t="str">
        <f>LOWER(T_PointageRH[[#This Row],[P1]]&amp;T_PointageRH[[#This Row],[P2]] &amp; "." &amp; SUBSTITUTE($K195," ",""))</f>
        <v>.</v>
      </c>
      <c r="M195" s="16"/>
      <c r="N195" s="16" t="str">
        <f>IF(AND(T_PointageRH[[#This Row],[Nom d''usage]]="",T_PointageRH[[#This Row],[Nom de famille]]=""),     "",     IF(T_PointageRH[[#This Row],[Username hors règle]]="",  IF(ISNUMBER(SEARCH($L195,_xlfn.TEXTJOIN(";", TRUE, T_PointageAD[Nom de compte SAM]))), "existe", "n'existe pas"),  IF(ISNUMBER(SEARCH($M195,_xlfn.TEXTJOIN(";", TRUE, T_PointageAD[Nom de compte SAM]))),  "existe",  "n'existe pas"))     )</f>
        <v/>
      </c>
      <c r="O195" s="2"/>
      <c r="P195" s="17"/>
      <c r="Q195" s="17"/>
    </row>
    <row r="196" spans="1:17" x14ac:dyDescent="0.25">
      <c r="A196" s="13" t="s">
        <v>15</v>
      </c>
      <c r="B196" s="14"/>
      <c r="C196" s="14"/>
      <c r="D196" s="14"/>
      <c r="E196" s="14"/>
      <c r="F196" s="14"/>
      <c r="G196" s="14"/>
      <c r="H196" s="15"/>
      <c r="I196" s="15" t="str">
        <f>LEFT(T_PointageRH[[#This Row],[Prénom]])</f>
        <v/>
      </c>
      <c r="J196" s="15" t="str">
        <f>IFERROR( MID(T_PointageRH[[#This Row],[Prénom]], SEARCH("-",T_PointageRH[[#This Row],[Prénom]])+1, 1),   "")</f>
        <v/>
      </c>
      <c r="K196" s="15" t="str">
        <f>SUBSTITUTE(T_PointageRH[[#This Row],[Nom d''usage]], "-", "")</f>
        <v/>
      </c>
      <c r="L196" s="15" t="str">
        <f>LOWER(T_PointageRH[[#This Row],[P1]]&amp;T_PointageRH[[#This Row],[P2]] &amp; "." &amp; SUBSTITUTE($K196," ",""))</f>
        <v>.</v>
      </c>
      <c r="M196" s="16"/>
      <c r="N196" s="16" t="str">
        <f>IF(AND(T_PointageRH[[#This Row],[Nom d''usage]]="",T_PointageRH[[#This Row],[Nom de famille]]=""),     "",     IF(T_PointageRH[[#This Row],[Username hors règle]]="",  IF(ISNUMBER(SEARCH($L196,_xlfn.TEXTJOIN(";", TRUE, T_PointageAD[Nom de compte SAM]))), "existe", "n'existe pas"),  IF(ISNUMBER(SEARCH($M196,_xlfn.TEXTJOIN(";", TRUE, T_PointageAD[Nom de compte SAM]))),  "existe",  "n'existe pas"))     )</f>
        <v/>
      </c>
      <c r="O196" s="2"/>
      <c r="P196" s="17"/>
      <c r="Q196" s="17"/>
    </row>
    <row r="197" spans="1:17" x14ac:dyDescent="0.25">
      <c r="A197" s="13" t="s">
        <v>15</v>
      </c>
      <c r="B197" s="14"/>
      <c r="C197" s="14"/>
      <c r="D197" s="14"/>
      <c r="E197" s="14"/>
      <c r="F197" s="14"/>
      <c r="G197" s="14"/>
      <c r="H197" s="15"/>
      <c r="I197" s="15" t="str">
        <f>LEFT(T_PointageRH[[#This Row],[Prénom]])</f>
        <v/>
      </c>
      <c r="J197" s="15" t="str">
        <f>IFERROR( MID(T_PointageRH[[#This Row],[Prénom]], SEARCH("-",T_PointageRH[[#This Row],[Prénom]])+1, 1),   "")</f>
        <v/>
      </c>
      <c r="K197" s="15" t="str">
        <f>SUBSTITUTE(T_PointageRH[[#This Row],[Nom d''usage]], "-", "")</f>
        <v/>
      </c>
      <c r="L197" s="15" t="str">
        <f>LOWER(T_PointageRH[[#This Row],[P1]]&amp;T_PointageRH[[#This Row],[P2]] &amp; "." &amp; SUBSTITUTE($K197," ",""))</f>
        <v>.</v>
      </c>
      <c r="M197" s="16"/>
      <c r="N197" s="16" t="str">
        <f>IF(AND(T_PointageRH[[#This Row],[Nom d''usage]]="",T_PointageRH[[#This Row],[Nom de famille]]=""),     "",     IF(T_PointageRH[[#This Row],[Username hors règle]]="",  IF(ISNUMBER(SEARCH($L197,_xlfn.TEXTJOIN(";", TRUE, T_PointageAD[Nom de compte SAM]))), "existe", "n'existe pas"),  IF(ISNUMBER(SEARCH($M197,_xlfn.TEXTJOIN(";", TRUE, T_PointageAD[Nom de compte SAM]))),  "existe",  "n'existe pas"))     )</f>
        <v/>
      </c>
      <c r="O197" s="2"/>
      <c r="P197" s="17"/>
      <c r="Q197" s="17"/>
    </row>
    <row r="198" spans="1:17" x14ac:dyDescent="0.25">
      <c r="A198" s="13" t="s">
        <v>15</v>
      </c>
      <c r="B198" s="14"/>
      <c r="C198" s="14"/>
      <c r="D198" s="14"/>
      <c r="E198" s="14"/>
      <c r="F198" s="14"/>
      <c r="G198" s="14"/>
      <c r="H198" s="15"/>
      <c r="I198" s="15" t="str">
        <f>LEFT(T_PointageRH[[#This Row],[Prénom]])</f>
        <v/>
      </c>
      <c r="J198" s="15" t="str">
        <f>IFERROR( MID(T_PointageRH[[#This Row],[Prénom]], SEARCH("-",T_PointageRH[[#This Row],[Prénom]])+1, 1),   "")</f>
        <v/>
      </c>
      <c r="K198" s="15" t="str">
        <f>SUBSTITUTE(T_PointageRH[[#This Row],[Nom d''usage]], "-", "")</f>
        <v/>
      </c>
      <c r="L198" s="15" t="str">
        <f>LOWER(T_PointageRH[[#This Row],[P1]]&amp;T_PointageRH[[#This Row],[P2]] &amp; "." &amp; SUBSTITUTE($K198," ",""))</f>
        <v>.</v>
      </c>
      <c r="M198" s="16"/>
      <c r="N198" s="16" t="str">
        <f>IF(AND(T_PointageRH[[#This Row],[Nom d''usage]]="",T_PointageRH[[#This Row],[Nom de famille]]=""),     "",     IF(T_PointageRH[[#This Row],[Username hors règle]]="",  IF(ISNUMBER(SEARCH($L198,_xlfn.TEXTJOIN(";", TRUE, T_PointageAD[Nom de compte SAM]))), "existe", "n'existe pas"),  IF(ISNUMBER(SEARCH($M198,_xlfn.TEXTJOIN(";", TRUE, T_PointageAD[Nom de compte SAM]))),  "existe",  "n'existe pas"))     )</f>
        <v/>
      </c>
      <c r="O198" s="2"/>
      <c r="P198" s="17"/>
      <c r="Q198" s="17"/>
    </row>
    <row r="199" spans="1:17" x14ac:dyDescent="0.25">
      <c r="A199" s="13" t="s">
        <v>15</v>
      </c>
      <c r="B199" s="14"/>
      <c r="C199" s="14"/>
      <c r="D199" s="14"/>
      <c r="E199" s="14"/>
      <c r="F199" s="14"/>
      <c r="G199" s="14"/>
      <c r="H199" s="15"/>
      <c r="I199" s="15" t="str">
        <f>LEFT(T_PointageRH[[#This Row],[Prénom]])</f>
        <v/>
      </c>
      <c r="J199" s="15" t="str">
        <f>IFERROR( MID(T_PointageRH[[#This Row],[Prénom]], SEARCH("-",T_PointageRH[[#This Row],[Prénom]])+1, 1),   "")</f>
        <v/>
      </c>
      <c r="K199" s="15" t="str">
        <f>SUBSTITUTE(T_PointageRH[[#This Row],[Nom d''usage]], "-", "")</f>
        <v/>
      </c>
      <c r="L199" s="15" t="str">
        <f>LOWER(T_PointageRH[[#This Row],[P1]]&amp;T_PointageRH[[#This Row],[P2]] &amp; "." &amp; SUBSTITUTE($K199," ",""))</f>
        <v>.</v>
      </c>
      <c r="M199" s="16"/>
      <c r="N199" s="16" t="str">
        <f>IF(AND(T_PointageRH[[#This Row],[Nom d''usage]]="",T_PointageRH[[#This Row],[Nom de famille]]=""),     "",     IF(T_PointageRH[[#This Row],[Username hors règle]]="",  IF(ISNUMBER(SEARCH($L199,_xlfn.TEXTJOIN(";", TRUE, T_PointageAD[Nom de compte SAM]))), "existe", "n'existe pas"),  IF(ISNUMBER(SEARCH($M199,_xlfn.TEXTJOIN(";", TRUE, T_PointageAD[Nom de compte SAM]))),  "existe",  "n'existe pas"))     )</f>
        <v/>
      </c>
      <c r="O199" s="2"/>
      <c r="P199" s="17"/>
      <c r="Q199" s="17"/>
    </row>
    <row r="200" spans="1:17" x14ac:dyDescent="0.25">
      <c r="A200" s="13" t="s">
        <v>15</v>
      </c>
      <c r="B200" s="14"/>
      <c r="C200" s="14"/>
      <c r="D200" s="14"/>
      <c r="E200" s="14"/>
      <c r="F200" s="14"/>
      <c r="G200" s="14"/>
      <c r="H200" s="15"/>
      <c r="I200" s="15" t="str">
        <f>LEFT(T_PointageRH[[#This Row],[Prénom]])</f>
        <v/>
      </c>
      <c r="J200" s="15" t="str">
        <f>IFERROR( MID(T_PointageRH[[#This Row],[Prénom]], SEARCH("-",T_PointageRH[[#This Row],[Prénom]])+1, 1),   "")</f>
        <v/>
      </c>
      <c r="K200" s="15" t="str">
        <f>SUBSTITUTE(T_PointageRH[[#This Row],[Nom d''usage]], "-", "")</f>
        <v/>
      </c>
      <c r="L200" s="15" t="str">
        <f>LOWER(T_PointageRH[[#This Row],[P1]]&amp;T_PointageRH[[#This Row],[P2]] &amp; "." &amp; SUBSTITUTE($K200," ",""))</f>
        <v>.</v>
      </c>
      <c r="M200" s="16"/>
      <c r="N200" s="16" t="str">
        <f>IF(AND(T_PointageRH[[#This Row],[Nom d''usage]]="",T_PointageRH[[#This Row],[Nom de famille]]=""),     "",     IF(T_PointageRH[[#This Row],[Username hors règle]]="",  IF(ISNUMBER(SEARCH($L200,_xlfn.TEXTJOIN(";", TRUE, T_PointageAD[Nom de compte SAM]))), "existe", "n'existe pas"),  IF(ISNUMBER(SEARCH($M200,_xlfn.TEXTJOIN(";", TRUE, T_PointageAD[Nom de compte SAM]))),  "existe",  "n'existe pas"))     )</f>
        <v/>
      </c>
      <c r="O200" s="2"/>
      <c r="P200" s="17"/>
      <c r="Q200" s="17"/>
    </row>
    <row r="201" spans="1:17" x14ac:dyDescent="0.25">
      <c r="A201" s="13" t="s">
        <v>15</v>
      </c>
      <c r="B201" s="14"/>
      <c r="C201" s="14"/>
      <c r="D201" s="14"/>
      <c r="E201" s="14"/>
      <c r="F201" s="14"/>
      <c r="G201" s="14"/>
      <c r="H201" s="15"/>
      <c r="I201" s="15" t="str">
        <f>LEFT(T_PointageRH[[#This Row],[Prénom]])</f>
        <v/>
      </c>
      <c r="J201" s="15" t="str">
        <f>IFERROR( MID(T_PointageRH[[#This Row],[Prénom]], SEARCH("-",T_PointageRH[[#This Row],[Prénom]])+1, 1),   "")</f>
        <v/>
      </c>
      <c r="K201" s="15" t="str">
        <f>SUBSTITUTE(T_PointageRH[[#This Row],[Nom d''usage]], "-", "")</f>
        <v/>
      </c>
      <c r="L201" s="15" t="str">
        <f>LOWER(T_PointageRH[[#This Row],[P1]]&amp;T_PointageRH[[#This Row],[P2]] &amp; "." &amp; SUBSTITUTE($K201," ",""))</f>
        <v>.</v>
      </c>
      <c r="M201" s="16"/>
      <c r="N201" s="16" t="str">
        <f>IF(AND(T_PointageRH[[#This Row],[Nom d''usage]]="",T_PointageRH[[#This Row],[Nom de famille]]=""),     "",     IF(T_PointageRH[[#This Row],[Username hors règle]]="",  IF(ISNUMBER(SEARCH($L201,_xlfn.TEXTJOIN(";", TRUE, T_PointageAD[Nom de compte SAM]))), "existe", "n'existe pas"),  IF(ISNUMBER(SEARCH($M201,_xlfn.TEXTJOIN(";", TRUE, T_PointageAD[Nom de compte SAM]))),  "existe",  "n'existe pas"))     )</f>
        <v/>
      </c>
      <c r="O201" s="2"/>
      <c r="P201" s="17"/>
      <c r="Q201" s="17"/>
    </row>
    <row r="202" spans="1:17" x14ac:dyDescent="0.25">
      <c r="A202" s="13" t="s">
        <v>15</v>
      </c>
      <c r="B202" s="14"/>
      <c r="C202" s="14"/>
      <c r="D202" s="14"/>
      <c r="E202" s="14"/>
      <c r="F202" s="14"/>
      <c r="G202" s="14"/>
      <c r="H202" s="15"/>
      <c r="I202" s="15" t="str">
        <f>LEFT(T_PointageRH[[#This Row],[Prénom]])</f>
        <v/>
      </c>
      <c r="J202" s="15" t="str">
        <f>IFERROR( MID(T_PointageRH[[#This Row],[Prénom]], SEARCH("-",T_PointageRH[[#This Row],[Prénom]])+1, 1),   "")</f>
        <v/>
      </c>
      <c r="K202" s="15" t="str">
        <f>SUBSTITUTE(T_PointageRH[[#This Row],[Nom d''usage]], "-", "")</f>
        <v/>
      </c>
      <c r="L202" s="15" t="str">
        <f>LOWER(T_PointageRH[[#This Row],[P1]]&amp;T_PointageRH[[#This Row],[P2]] &amp; "." &amp; SUBSTITUTE($K202," ",""))</f>
        <v>.</v>
      </c>
      <c r="M202" s="16"/>
      <c r="N202" s="16" t="str">
        <f>IF(AND(T_PointageRH[[#This Row],[Nom d''usage]]="",T_PointageRH[[#This Row],[Nom de famille]]=""),     "",     IF(T_PointageRH[[#This Row],[Username hors règle]]="",  IF(ISNUMBER(SEARCH($L202,_xlfn.TEXTJOIN(";", TRUE, T_PointageAD[Nom de compte SAM]))), "existe", "n'existe pas"),  IF(ISNUMBER(SEARCH($M202,_xlfn.TEXTJOIN(";", TRUE, T_PointageAD[Nom de compte SAM]))),  "existe",  "n'existe pas"))     )</f>
        <v/>
      </c>
      <c r="O202" s="2"/>
      <c r="P202" s="17"/>
      <c r="Q202" s="17"/>
    </row>
    <row r="203" spans="1:17" x14ac:dyDescent="0.25">
      <c r="A203" s="13" t="s">
        <v>15</v>
      </c>
      <c r="B203" s="14"/>
      <c r="C203" s="14"/>
      <c r="D203" s="14"/>
      <c r="E203" s="14"/>
      <c r="F203" s="14"/>
      <c r="G203" s="14"/>
      <c r="H203" s="15"/>
      <c r="I203" s="15" t="str">
        <f>LEFT(T_PointageRH[[#This Row],[Prénom]])</f>
        <v/>
      </c>
      <c r="J203" s="15" t="str">
        <f>IFERROR( MID(T_PointageRH[[#This Row],[Prénom]], SEARCH("-",T_PointageRH[[#This Row],[Prénom]])+1, 1),   "")</f>
        <v/>
      </c>
      <c r="K203" s="15" t="str">
        <f>SUBSTITUTE(T_PointageRH[[#This Row],[Nom d''usage]], "-", "")</f>
        <v/>
      </c>
      <c r="L203" s="15" t="str">
        <f>LOWER(T_PointageRH[[#This Row],[P1]]&amp;T_PointageRH[[#This Row],[P2]] &amp; "." &amp; SUBSTITUTE($K203," ",""))</f>
        <v>.</v>
      </c>
      <c r="M203" s="16"/>
      <c r="N203" s="16" t="str">
        <f>IF(AND(T_PointageRH[[#This Row],[Nom d''usage]]="",T_PointageRH[[#This Row],[Nom de famille]]=""),     "",     IF(T_PointageRH[[#This Row],[Username hors règle]]="",  IF(ISNUMBER(SEARCH($L203,_xlfn.TEXTJOIN(";", TRUE, T_PointageAD[Nom de compte SAM]))), "existe", "n'existe pas"),  IF(ISNUMBER(SEARCH($M203,_xlfn.TEXTJOIN(";", TRUE, T_PointageAD[Nom de compte SAM]))),  "existe",  "n'existe pas"))     )</f>
        <v/>
      </c>
      <c r="O203" s="2"/>
      <c r="P203" s="17"/>
      <c r="Q203" s="17"/>
    </row>
    <row r="204" spans="1:17" x14ac:dyDescent="0.25">
      <c r="A204" s="13" t="s">
        <v>15</v>
      </c>
      <c r="B204" s="14"/>
      <c r="C204" s="14"/>
      <c r="D204" s="14"/>
      <c r="E204" s="14"/>
      <c r="F204" s="14"/>
      <c r="G204" s="14"/>
      <c r="H204" s="15"/>
      <c r="I204" s="15" t="str">
        <f>LEFT(T_PointageRH[[#This Row],[Prénom]])</f>
        <v/>
      </c>
      <c r="J204" s="15" t="str">
        <f>IFERROR( MID(T_PointageRH[[#This Row],[Prénom]], SEARCH("-",T_PointageRH[[#This Row],[Prénom]])+1, 1),   "")</f>
        <v/>
      </c>
      <c r="K204" s="15" t="str">
        <f>SUBSTITUTE(T_PointageRH[[#This Row],[Nom d''usage]], "-", "")</f>
        <v/>
      </c>
      <c r="L204" s="15" t="str">
        <f>LOWER(T_PointageRH[[#This Row],[P1]]&amp;T_PointageRH[[#This Row],[P2]] &amp; "." &amp; SUBSTITUTE($K204," ",""))</f>
        <v>.</v>
      </c>
      <c r="M204" s="16"/>
      <c r="N204" s="16" t="str">
        <f>IF(AND(T_PointageRH[[#This Row],[Nom d''usage]]="",T_PointageRH[[#This Row],[Nom de famille]]=""),     "",     IF(T_PointageRH[[#This Row],[Username hors règle]]="",  IF(ISNUMBER(SEARCH($L204,_xlfn.TEXTJOIN(";", TRUE, T_PointageAD[Nom de compte SAM]))), "existe", "n'existe pas"),  IF(ISNUMBER(SEARCH($M204,_xlfn.TEXTJOIN(";", TRUE, T_PointageAD[Nom de compte SAM]))),  "existe",  "n'existe pas"))     )</f>
        <v/>
      </c>
      <c r="O204" s="2"/>
      <c r="P204" s="17"/>
      <c r="Q204" s="17"/>
    </row>
    <row r="205" spans="1:17" x14ac:dyDescent="0.25">
      <c r="A205" s="13" t="s">
        <v>15</v>
      </c>
      <c r="B205" s="14"/>
      <c r="C205" s="14"/>
      <c r="D205" s="14"/>
      <c r="E205" s="14"/>
      <c r="F205" s="14"/>
      <c r="G205" s="14"/>
      <c r="H205" s="15"/>
      <c r="I205" s="15" t="str">
        <f>LEFT(T_PointageRH[[#This Row],[Prénom]])</f>
        <v/>
      </c>
      <c r="J205" s="15" t="str">
        <f>IFERROR( MID(T_PointageRH[[#This Row],[Prénom]], SEARCH("-",T_PointageRH[[#This Row],[Prénom]])+1, 1),   "")</f>
        <v/>
      </c>
      <c r="K205" s="15" t="str">
        <f>SUBSTITUTE(T_PointageRH[[#This Row],[Nom d''usage]], "-", "")</f>
        <v/>
      </c>
      <c r="L205" s="15" t="str">
        <f>LOWER(T_PointageRH[[#This Row],[P1]]&amp;T_PointageRH[[#This Row],[P2]] &amp; "." &amp; SUBSTITUTE($K205," ",""))</f>
        <v>.</v>
      </c>
      <c r="M205" s="16"/>
      <c r="N205" s="16" t="str">
        <f>IF(AND(T_PointageRH[[#This Row],[Nom d''usage]]="",T_PointageRH[[#This Row],[Nom de famille]]=""),     "",     IF(T_PointageRH[[#This Row],[Username hors règle]]="",  IF(ISNUMBER(SEARCH($L205,_xlfn.TEXTJOIN(";", TRUE, T_PointageAD[Nom de compte SAM]))), "existe", "n'existe pas"),  IF(ISNUMBER(SEARCH($M205,_xlfn.TEXTJOIN(";", TRUE, T_PointageAD[Nom de compte SAM]))),  "existe",  "n'existe pas"))     )</f>
        <v/>
      </c>
      <c r="O205" s="2"/>
      <c r="P205" s="17"/>
      <c r="Q205" s="17"/>
    </row>
    <row r="206" spans="1:17" x14ac:dyDescent="0.25">
      <c r="A206" s="13" t="s">
        <v>15</v>
      </c>
      <c r="B206" s="14"/>
      <c r="C206" s="14"/>
      <c r="D206" s="14"/>
      <c r="E206" s="14"/>
      <c r="F206" s="14"/>
      <c r="G206" s="14"/>
      <c r="H206" s="15"/>
      <c r="I206" s="15" t="str">
        <f>LEFT(T_PointageRH[[#This Row],[Prénom]])</f>
        <v/>
      </c>
      <c r="J206" s="15" t="str">
        <f>IFERROR( MID(T_PointageRH[[#This Row],[Prénom]], SEARCH("-",T_PointageRH[[#This Row],[Prénom]])+1, 1),   "")</f>
        <v/>
      </c>
      <c r="K206" s="15" t="str">
        <f>SUBSTITUTE(T_PointageRH[[#This Row],[Nom d''usage]], "-", "")</f>
        <v/>
      </c>
      <c r="L206" s="15" t="str">
        <f>LOWER(T_PointageRH[[#This Row],[P1]]&amp;T_PointageRH[[#This Row],[P2]] &amp; "." &amp; SUBSTITUTE($K206," ",""))</f>
        <v>.</v>
      </c>
      <c r="M206" s="16"/>
      <c r="N206" s="16" t="str">
        <f>IF(AND(T_PointageRH[[#This Row],[Nom d''usage]]="",T_PointageRH[[#This Row],[Nom de famille]]=""),     "",     IF(T_PointageRH[[#This Row],[Username hors règle]]="",  IF(ISNUMBER(SEARCH($L206,_xlfn.TEXTJOIN(";", TRUE, T_PointageAD[Nom de compte SAM]))), "existe", "n'existe pas"),  IF(ISNUMBER(SEARCH($M206,_xlfn.TEXTJOIN(";", TRUE, T_PointageAD[Nom de compte SAM]))),  "existe",  "n'existe pas"))     )</f>
        <v/>
      </c>
      <c r="O206" s="2"/>
      <c r="P206" s="17"/>
      <c r="Q206" s="17"/>
    </row>
    <row r="207" spans="1:17" x14ac:dyDescent="0.25">
      <c r="A207" s="13" t="s">
        <v>15</v>
      </c>
      <c r="B207" s="14"/>
      <c r="C207" s="14"/>
      <c r="D207" s="14"/>
      <c r="E207" s="14"/>
      <c r="F207" s="14"/>
      <c r="G207" s="14"/>
      <c r="H207" s="15"/>
      <c r="I207" s="15" t="str">
        <f>LEFT(T_PointageRH[[#This Row],[Prénom]])</f>
        <v/>
      </c>
      <c r="J207" s="15" t="str">
        <f>IFERROR( MID(T_PointageRH[[#This Row],[Prénom]], SEARCH("-",T_PointageRH[[#This Row],[Prénom]])+1, 1),   "")</f>
        <v/>
      </c>
      <c r="K207" s="15" t="str">
        <f>SUBSTITUTE(T_PointageRH[[#This Row],[Nom d''usage]], "-", "")</f>
        <v/>
      </c>
      <c r="L207" s="15" t="str">
        <f>LOWER(T_PointageRH[[#This Row],[P1]]&amp;T_PointageRH[[#This Row],[P2]] &amp; "." &amp; SUBSTITUTE($K207," ",""))</f>
        <v>.</v>
      </c>
      <c r="M207" s="16"/>
      <c r="N207" s="16" t="str">
        <f>IF(AND(T_PointageRH[[#This Row],[Nom d''usage]]="",T_PointageRH[[#This Row],[Nom de famille]]=""),     "",     IF(T_PointageRH[[#This Row],[Username hors règle]]="",  IF(ISNUMBER(SEARCH($L207,_xlfn.TEXTJOIN(";", TRUE, T_PointageAD[Nom de compte SAM]))), "existe", "n'existe pas"),  IF(ISNUMBER(SEARCH($M207,_xlfn.TEXTJOIN(";", TRUE, T_PointageAD[Nom de compte SAM]))),  "existe",  "n'existe pas"))     )</f>
        <v/>
      </c>
      <c r="O207" s="2"/>
      <c r="P207" s="17"/>
      <c r="Q207" s="17"/>
    </row>
    <row r="208" spans="1:17" x14ac:dyDescent="0.25">
      <c r="A208" s="13" t="s">
        <v>15</v>
      </c>
      <c r="B208" s="14"/>
      <c r="C208" s="14"/>
      <c r="D208" s="14"/>
      <c r="E208" s="14"/>
      <c r="F208" s="14"/>
      <c r="G208" s="14"/>
      <c r="H208" s="15"/>
      <c r="I208" s="15" t="str">
        <f>LEFT(T_PointageRH[[#This Row],[Prénom]])</f>
        <v/>
      </c>
      <c r="J208" s="15" t="str">
        <f>IFERROR( MID(T_PointageRH[[#This Row],[Prénom]], SEARCH("-",T_PointageRH[[#This Row],[Prénom]])+1, 1),   "")</f>
        <v/>
      </c>
      <c r="K208" s="15" t="str">
        <f>SUBSTITUTE(T_PointageRH[[#This Row],[Nom d''usage]], "-", "")</f>
        <v/>
      </c>
      <c r="L208" s="15" t="str">
        <f>LOWER(T_PointageRH[[#This Row],[P1]]&amp;T_PointageRH[[#This Row],[P2]] &amp; "." &amp; SUBSTITUTE($K208," ",""))</f>
        <v>.</v>
      </c>
      <c r="M208" s="16"/>
      <c r="N208" s="16" t="str">
        <f>IF(AND(T_PointageRH[[#This Row],[Nom d''usage]]="",T_PointageRH[[#This Row],[Nom de famille]]=""),     "",     IF(T_PointageRH[[#This Row],[Username hors règle]]="",  IF(ISNUMBER(SEARCH($L208,_xlfn.TEXTJOIN(";", TRUE, T_PointageAD[Nom de compte SAM]))), "existe", "n'existe pas"),  IF(ISNUMBER(SEARCH($M208,_xlfn.TEXTJOIN(";", TRUE, T_PointageAD[Nom de compte SAM]))),  "existe",  "n'existe pas"))     )</f>
        <v/>
      </c>
      <c r="O208" s="2"/>
      <c r="P208" s="17"/>
      <c r="Q208" s="17"/>
    </row>
    <row r="209" spans="1:17" x14ac:dyDescent="0.25">
      <c r="A209" s="13" t="s">
        <v>15</v>
      </c>
      <c r="B209" s="14"/>
      <c r="C209" s="14"/>
      <c r="D209" s="14"/>
      <c r="E209" s="14"/>
      <c r="F209" s="14"/>
      <c r="G209" s="14"/>
      <c r="H209" s="15"/>
      <c r="I209" s="15" t="str">
        <f>LEFT(T_PointageRH[[#This Row],[Prénom]])</f>
        <v/>
      </c>
      <c r="J209" s="15" t="str">
        <f>IFERROR( MID(T_PointageRH[[#This Row],[Prénom]], SEARCH("-",T_PointageRH[[#This Row],[Prénom]])+1, 1),   "")</f>
        <v/>
      </c>
      <c r="K209" s="15" t="str">
        <f>SUBSTITUTE(T_PointageRH[[#This Row],[Nom d''usage]], "-", "")</f>
        <v/>
      </c>
      <c r="L209" s="15" t="str">
        <f>LOWER(T_PointageRH[[#This Row],[P1]]&amp;T_PointageRH[[#This Row],[P2]] &amp; "." &amp; SUBSTITUTE($K209," ",""))</f>
        <v>.</v>
      </c>
      <c r="M209" s="16"/>
      <c r="N209" s="16" t="str">
        <f>IF(AND(T_PointageRH[[#This Row],[Nom d''usage]]="",T_PointageRH[[#This Row],[Nom de famille]]=""),     "",     IF(T_PointageRH[[#This Row],[Username hors règle]]="",  IF(ISNUMBER(SEARCH($L209,_xlfn.TEXTJOIN(";", TRUE, T_PointageAD[Nom de compte SAM]))), "existe", "n'existe pas"),  IF(ISNUMBER(SEARCH($M209,_xlfn.TEXTJOIN(";", TRUE, T_PointageAD[Nom de compte SAM]))),  "existe",  "n'existe pas"))     )</f>
        <v/>
      </c>
      <c r="O209" s="2"/>
      <c r="P209" s="17"/>
      <c r="Q209" s="17"/>
    </row>
    <row r="210" spans="1:17" x14ac:dyDescent="0.25">
      <c r="A210" s="13" t="s">
        <v>15</v>
      </c>
      <c r="B210" s="14"/>
      <c r="C210" s="14"/>
      <c r="D210" s="14"/>
      <c r="E210" s="14"/>
      <c r="F210" s="14"/>
      <c r="G210" s="14"/>
      <c r="H210" s="15"/>
      <c r="I210" s="15" t="str">
        <f>LEFT(T_PointageRH[[#This Row],[Prénom]])</f>
        <v/>
      </c>
      <c r="J210" s="15" t="str">
        <f>IFERROR( MID(T_PointageRH[[#This Row],[Prénom]], SEARCH("-",T_PointageRH[[#This Row],[Prénom]])+1, 1),   "")</f>
        <v/>
      </c>
      <c r="K210" s="15" t="str">
        <f>SUBSTITUTE(T_PointageRH[[#This Row],[Nom d''usage]], "-", "")</f>
        <v/>
      </c>
      <c r="L210" s="15" t="str">
        <f>LOWER(T_PointageRH[[#This Row],[P1]]&amp;T_PointageRH[[#This Row],[P2]] &amp; "." &amp; SUBSTITUTE($K210," ",""))</f>
        <v>.</v>
      </c>
      <c r="M210" s="16"/>
      <c r="N210" s="16" t="str">
        <f>IF(AND(T_PointageRH[[#This Row],[Nom d''usage]]="",T_PointageRH[[#This Row],[Nom de famille]]=""),     "",     IF(T_PointageRH[[#This Row],[Username hors règle]]="",  IF(ISNUMBER(SEARCH($L210,_xlfn.TEXTJOIN(";", TRUE, T_PointageAD[Nom de compte SAM]))), "existe", "n'existe pas"),  IF(ISNUMBER(SEARCH($M210,_xlfn.TEXTJOIN(";", TRUE, T_PointageAD[Nom de compte SAM]))),  "existe",  "n'existe pas"))     )</f>
        <v/>
      </c>
      <c r="O210" s="2"/>
      <c r="P210" s="17"/>
      <c r="Q210" s="17"/>
    </row>
    <row r="211" spans="1:17" x14ac:dyDescent="0.25">
      <c r="A211" s="13" t="s">
        <v>15</v>
      </c>
      <c r="B211" s="14"/>
      <c r="C211" s="14"/>
      <c r="D211" s="14"/>
      <c r="E211" s="14"/>
      <c r="F211" s="14"/>
      <c r="G211" s="14"/>
      <c r="H211" s="15"/>
      <c r="I211" s="15" t="str">
        <f>LEFT(T_PointageRH[[#This Row],[Prénom]])</f>
        <v/>
      </c>
      <c r="J211" s="15" t="str">
        <f>IFERROR( MID(T_PointageRH[[#This Row],[Prénom]], SEARCH("-",T_PointageRH[[#This Row],[Prénom]])+1, 1),   "")</f>
        <v/>
      </c>
      <c r="K211" s="15" t="str">
        <f>SUBSTITUTE(T_PointageRH[[#This Row],[Nom d''usage]], "-", "")</f>
        <v/>
      </c>
      <c r="L211" s="15" t="str">
        <f>LOWER(T_PointageRH[[#This Row],[P1]]&amp;T_PointageRH[[#This Row],[P2]] &amp; "." &amp; SUBSTITUTE($K211," ",""))</f>
        <v>.</v>
      </c>
      <c r="M211" s="16"/>
      <c r="N211" s="16" t="str">
        <f>IF(AND(T_PointageRH[[#This Row],[Nom d''usage]]="",T_PointageRH[[#This Row],[Nom de famille]]=""),     "",     IF(T_PointageRH[[#This Row],[Username hors règle]]="",  IF(ISNUMBER(SEARCH($L211,_xlfn.TEXTJOIN(";", TRUE, T_PointageAD[Nom de compte SAM]))), "existe", "n'existe pas"),  IF(ISNUMBER(SEARCH($M211,_xlfn.TEXTJOIN(";", TRUE, T_PointageAD[Nom de compte SAM]))),  "existe",  "n'existe pas"))     )</f>
        <v/>
      </c>
      <c r="O211" s="2"/>
      <c r="P211" s="17"/>
      <c r="Q211" s="17"/>
    </row>
    <row r="212" spans="1:17" x14ac:dyDescent="0.25">
      <c r="A212" s="13" t="s">
        <v>15</v>
      </c>
      <c r="B212" s="14"/>
      <c r="C212" s="14"/>
      <c r="D212" s="14"/>
      <c r="E212" s="14"/>
      <c r="F212" s="14"/>
      <c r="G212" s="14"/>
      <c r="H212" s="15"/>
      <c r="I212" s="15" t="str">
        <f>LEFT(T_PointageRH[[#This Row],[Prénom]])</f>
        <v/>
      </c>
      <c r="J212" s="15" t="str">
        <f>IFERROR( MID(T_PointageRH[[#This Row],[Prénom]], SEARCH("-",T_PointageRH[[#This Row],[Prénom]])+1, 1),   "")</f>
        <v/>
      </c>
      <c r="K212" s="15" t="str">
        <f>SUBSTITUTE(T_PointageRH[[#This Row],[Nom d''usage]], "-", "")</f>
        <v/>
      </c>
      <c r="L212" s="15" t="str">
        <f>LOWER(T_PointageRH[[#This Row],[P1]]&amp;T_PointageRH[[#This Row],[P2]] &amp; "." &amp; SUBSTITUTE($K212," ",""))</f>
        <v>.</v>
      </c>
      <c r="M212" s="16"/>
      <c r="N212" s="16" t="str">
        <f>IF(AND(T_PointageRH[[#This Row],[Nom d''usage]]="",T_PointageRH[[#This Row],[Nom de famille]]=""),     "",     IF(T_PointageRH[[#This Row],[Username hors règle]]="",  IF(ISNUMBER(SEARCH($L212,_xlfn.TEXTJOIN(";", TRUE, T_PointageAD[Nom de compte SAM]))), "existe", "n'existe pas"),  IF(ISNUMBER(SEARCH($M212,_xlfn.TEXTJOIN(";", TRUE, T_PointageAD[Nom de compte SAM]))),  "existe",  "n'existe pas"))     )</f>
        <v/>
      </c>
      <c r="O212" s="2"/>
      <c r="P212" s="17"/>
      <c r="Q212" s="17"/>
    </row>
    <row r="213" spans="1:17" x14ac:dyDescent="0.25">
      <c r="A213" s="13" t="s">
        <v>15</v>
      </c>
      <c r="B213" s="14"/>
      <c r="C213" s="14"/>
      <c r="D213" s="14"/>
      <c r="E213" s="14"/>
      <c r="F213" s="14"/>
      <c r="G213" s="14"/>
      <c r="H213" s="15"/>
      <c r="I213" s="15" t="str">
        <f>LEFT(T_PointageRH[[#This Row],[Prénom]])</f>
        <v/>
      </c>
      <c r="J213" s="15" t="str">
        <f>IFERROR( MID(T_PointageRH[[#This Row],[Prénom]], SEARCH("-",T_PointageRH[[#This Row],[Prénom]])+1, 1),   "")</f>
        <v/>
      </c>
      <c r="K213" s="15" t="str">
        <f>SUBSTITUTE(T_PointageRH[[#This Row],[Nom d''usage]], "-", "")</f>
        <v/>
      </c>
      <c r="L213" s="15" t="str">
        <f>LOWER(T_PointageRH[[#This Row],[P1]]&amp;T_PointageRH[[#This Row],[P2]] &amp; "." &amp; SUBSTITUTE($K213," ",""))</f>
        <v>.</v>
      </c>
      <c r="M213" s="16"/>
      <c r="N213" s="16" t="str">
        <f>IF(AND(T_PointageRH[[#This Row],[Nom d''usage]]="",T_PointageRH[[#This Row],[Nom de famille]]=""),     "",     IF(T_PointageRH[[#This Row],[Username hors règle]]="",  IF(ISNUMBER(SEARCH($L213,_xlfn.TEXTJOIN(";", TRUE, T_PointageAD[Nom de compte SAM]))), "existe", "n'existe pas"),  IF(ISNUMBER(SEARCH($M213,_xlfn.TEXTJOIN(";", TRUE, T_PointageAD[Nom de compte SAM]))),  "existe",  "n'existe pas"))     )</f>
        <v/>
      </c>
      <c r="O213" s="2"/>
      <c r="P213" s="17"/>
      <c r="Q213" s="17"/>
    </row>
    <row r="214" spans="1:17" x14ac:dyDescent="0.25">
      <c r="A214" s="13" t="s">
        <v>15</v>
      </c>
      <c r="B214" s="14"/>
      <c r="C214" s="14"/>
      <c r="D214" s="14"/>
      <c r="E214" s="14"/>
      <c r="F214" s="14"/>
      <c r="G214" s="14"/>
      <c r="H214" s="15"/>
      <c r="I214" s="15" t="str">
        <f>LEFT(T_PointageRH[[#This Row],[Prénom]])</f>
        <v/>
      </c>
      <c r="J214" s="15" t="str">
        <f>IFERROR( MID(T_PointageRH[[#This Row],[Prénom]], SEARCH("-",T_PointageRH[[#This Row],[Prénom]])+1, 1),   "")</f>
        <v/>
      </c>
      <c r="K214" s="15" t="str">
        <f>SUBSTITUTE(T_PointageRH[[#This Row],[Nom d''usage]], "-", "")</f>
        <v/>
      </c>
      <c r="L214" s="15" t="str">
        <f>LOWER(T_PointageRH[[#This Row],[P1]]&amp;T_PointageRH[[#This Row],[P2]] &amp; "." &amp; SUBSTITUTE($K214," ",""))</f>
        <v>.</v>
      </c>
      <c r="M214" s="16"/>
      <c r="N214" s="16" t="str">
        <f>IF(AND(T_PointageRH[[#This Row],[Nom d''usage]]="",T_PointageRH[[#This Row],[Nom de famille]]=""),     "",     IF(T_PointageRH[[#This Row],[Username hors règle]]="",  IF(ISNUMBER(SEARCH($L214,_xlfn.TEXTJOIN(";", TRUE, T_PointageAD[Nom de compte SAM]))), "existe", "n'existe pas"),  IF(ISNUMBER(SEARCH($M214,_xlfn.TEXTJOIN(";", TRUE, T_PointageAD[Nom de compte SAM]))),  "existe",  "n'existe pas"))     )</f>
        <v/>
      </c>
      <c r="O214" s="2"/>
      <c r="P214" s="17"/>
      <c r="Q214" s="17"/>
    </row>
    <row r="215" spans="1:17" x14ac:dyDescent="0.25">
      <c r="A215" s="13" t="s">
        <v>15</v>
      </c>
      <c r="B215" s="14"/>
      <c r="C215" s="14"/>
      <c r="D215" s="14"/>
      <c r="E215" s="14"/>
      <c r="F215" s="14"/>
      <c r="G215" s="14"/>
      <c r="H215" s="15"/>
      <c r="I215" s="15" t="str">
        <f>LEFT(T_PointageRH[[#This Row],[Prénom]])</f>
        <v/>
      </c>
      <c r="J215" s="15" t="str">
        <f>IFERROR( MID(T_PointageRH[[#This Row],[Prénom]], SEARCH("-",T_PointageRH[[#This Row],[Prénom]])+1, 1),   "")</f>
        <v/>
      </c>
      <c r="K215" s="15" t="str">
        <f>SUBSTITUTE(T_PointageRH[[#This Row],[Nom d''usage]], "-", "")</f>
        <v/>
      </c>
      <c r="L215" s="15" t="str">
        <f>LOWER(T_PointageRH[[#This Row],[P1]]&amp;T_PointageRH[[#This Row],[P2]] &amp; "." &amp; SUBSTITUTE($K215," ",""))</f>
        <v>.</v>
      </c>
      <c r="M215" s="16"/>
      <c r="N215" s="16" t="str">
        <f>IF(AND(T_PointageRH[[#This Row],[Nom d''usage]]="",T_PointageRH[[#This Row],[Nom de famille]]=""),     "",     IF(T_PointageRH[[#This Row],[Username hors règle]]="",  IF(ISNUMBER(SEARCH($L215,_xlfn.TEXTJOIN(";", TRUE, T_PointageAD[Nom de compte SAM]))), "existe", "n'existe pas"),  IF(ISNUMBER(SEARCH($M215,_xlfn.TEXTJOIN(";", TRUE, T_PointageAD[Nom de compte SAM]))),  "existe",  "n'existe pas"))     )</f>
        <v/>
      </c>
      <c r="O215" s="2"/>
      <c r="P215" s="17"/>
      <c r="Q215" s="17"/>
    </row>
    <row r="216" spans="1:17" x14ac:dyDescent="0.25">
      <c r="A216" s="13" t="s">
        <v>15</v>
      </c>
      <c r="B216" s="14"/>
      <c r="C216" s="14"/>
      <c r="D216" s="14"/>
      <c r="E216" s="14"/>
      <c r="F216" s="14"/>
      <c r="G216" s="14"/>
      <c r="H216" s="15"/>
      <c r="I216" s="15" t="str">
        <f>LEFT(T_PointageRH[[#This Row],[Prénom]])</f>
        <v/>
      </c>
      <c r="J216" s="15" t="str">
        <f>IFERROR( MID(T_PointageRH[[#This Row],[Prénom]], SEARCH("-",T_PointageRH[[#This Row],[Prénom]])+1, 1),   "")</f>
        <v/>
      </c>
      <c r="K216" s="15" t="str">
        <f>SUBSTITUTE(T_PointageRH[[#This Row],[Nom d''usage]], "-", "")</f>
        <v/>
      </c>
      <c r="L216" s="15" t="str">
        <f>LOWER(T_PointageRH[[#This Row],[P1]]&amp;T_PointageRH[[#This Row],[P2]] &amp; "." &amp; SUBSTITUTE($K216," ",""))</f>
        <v>.</v>
      </c>
      <c r="M216" s="16"/>
      <c r="N216" s="16" t="str">
        <f>IF(AND(T_PointageRH[[#This Row],[Nom d''usage]]="",T_PointageRH[[#This Row],[Nom de famille]]=""),     "",     IF(T_PointageRH[[#This Row],[Username hors règle]]="",  IF(ISNUMBER(SEARCH($L216,_xlfn.TEXTJOIN(";", TRUE, T_PointageAD[Nom de compte SAM]))), "existe", "n'existe pas"),  IF(ISNUMBER(SEARCH($M216,_xlfn.TEXTJOIN(";", TRUE, T_PointageAD[Nom de compte SAM]))),  "existe",  "n'existe pas"))     )</f>
        <v/>
      </c>
      <c r="O216" s="2"/>
      <c r="P216" s="17"/>
      <c r="Q216" s="17"/>
    </row>
    <row r="217" spans="1:17" x14ac:dyDescent="0.25">
      <c r="A217" s="13" t="s">
        <v>15</v>
      </c>
      <c r="B217" s="14"/>
      <c r="C217" s="14"/>
      <c r="D217" s="14"/>
      <c r="E217" s="14"/>
      <c r="F217" s="14"/>
      <c r="G217" s="14"/>
      <c r="H217" s="15"/>
      <c r="I217" s="15" t="str">
        <f>LEFT(T_PointageRH[[#This Row],[Prénom]])</f>
        <v/>
      </c>
      <c r="J217" s="15" t="str">
        <f>IFERROR( MID(T_PointageRH[[#This Row],[Prénom]], SEARCH("-",T_PointageRH[[#This Row],[Prénom]])+1, 1),   "")</f>
        <v/>
      </c>
      <c r="K217" s="15" t="str">
        <f>SUBSTITUTE(T_PointageRH[[#This Row],[Nom d''usage]], "-", "")</f>
        <v/>
      </c>
      <c r="L217" s="15" t="str">
        <f>LOWER(T_PointageRH[[#This Row],[P1]]&amp;T_PointageRH[[#This Row],[P2]] &amp; "." &amp; SUBSTITUTE($K217," ",""))</f>
        <v>.</v>
      </c>
      <c r="M217" s="16"/>
      <c r="N217" s="16" t="str">
        <f>IF(AND(T_PointageRH[[#This Row],[Nom d''usage]]="",T_PointageRH[[#This Row],[Nom de famille]]=""),     "",     IF(T_PointageRH[[#This Row],[Username hors règle]]="",  IF(ISNUMBER(SEARCH($L217,_xlfn.TEXTJOIN(";", TRUE, T_PointageAD[Nom de compte SAM]))), "existe", "n'existe pas"),  IF(ISNUMBER(SEARCH($M217,_xlfn.TEXTJOIN(";", TRUE, T_PointageAD[Nom de compte SAM]))),  "existe",  "n'existe pas"))     )</f>
        <v/>
      </c>
      <c r="O217" s="2"/>
      <c r="P217" s="17"/>
      <c r="Q217" s="17"/>
    </row>
    <row r="218" spans="1:17" x14ac:dyDescent="0.25">
      <c r="A218" s="13" t="s">
        <v>15</v>
      </c>
      <c r="B218" s="14"/>
      <c r="C218" s="14"/>
      <c r="D218" s="14"/>
      <c r="E218" s="14"/>
      <c r="F218" s="14"/>
      <c r="G218" s="14"/>
      <c r="H218" s="15"/>
      <c r="I218" s="15" t="str">
        <f>LEFT(T_PointageRH[[#This Row],[Prénom]])</f>
        <v/>
      </c>
      <c r="J218" s="15" t="str">
        <f>IFERROR( MID(T_PointageRH[[#This Row],[Prénom]], SEARCH("-",T_PointageRH[[#This Row],[Prénom]])+1, 1),   "")</f>
        <v/>
      </c>
      <c r="K218" s="15" t="str">
        <f>SUBSTITUTE(T_PointageRH[[#This Row],[Nom d''usage]], "-", "")</f>
        <v/>
      </c>
      <c r="L218" s="15" t="str">
        <f>LOWER(T_PointageRH[[#This Row],[P1]]&amp;T_PointageRH[[#This Row],[P2]] &amp; "." &amp; SUBSTITUTE($K218," ",""))</f>
        <v>.</v>
      </c>
      <c r="M218" s="16"/>
      <c r="N218" s="16" t="str">
        <f>IF(AND(T_PointageRH[[#This Row],[Nom d''usage]]="",T_PointageRH[[#This Row],[Nom de famille]]=""),     "",     IF(T_PointageRH[[#This Row],[Username hors règle]]="",  IF(ISNUMBER(SEARCH($L218,_xlfn.TEXTJOIN(";", TRUE, T_PointageAD[Nom de compte SAM]))), "existe", "n'existe pas"),  IF(ISNUMBER(SEARCH($M218,_xlfn.TEXTJOIN(";", TRUE, T_PointageAD[Nom de compte SAM]))),  "existe",  "n'existe pas"))     )</f>
        <v/>
      </c>
      <c r="O218" s="2"/>
      <c r="P218" s="17"/>
      <c r="Q218" s="17"/>
    </row>
    <row r="219" spans="1:17" x14ac:dyDescent="0.25">
      <c r="A219" s="13" t="s">
        <v>15</v>
      </c>
      <c r="B219" s="14"/>
      <c r="C219" s="14"/>
      <c r="D219" s="14"/>
      <c r="E219" s="14"/>
      <c r="F219" s="14"/>
      <c r="G219" s="14"/>
      <c r="H219" s="15"/>
      <c r="I219" s="15" t="str">
        <f>LEFT(T_PointageRH[[#This Row],[Prénom]])</f>
        <v/>
      </c>
      <c r="J219" s="15" t="str">
        <f>IFERROR( MID(T_PointageRH[[#This Row],[Prénom]], SEARCH("-",T_PointageRH[[#This Row],[Prénom]])+1, 1),   "")</f>
        <v/>
      </c>
      <c r="K219" s="15" t="str">
        <f>SUBSTITUTE(T_PointageRH[[#This Row],[Nom d''usage]], "-", "")</f>
        <v/>
      </c>
      <c r="L219" s="15" t="str">
        <f>LOWER(T_PointageRH[[#This Row],[P1]]&amp;T_PointageRH[[#This Row],[P2]] &amp; "." &amp; SUBSTITUTE($K219," ",""))</f>
        <v>.</v>
      </c>
      <c r="M219" s="16"/>
      <c r="N219" s="16" t="str">
        <f>IF(AND(T_PointageRH[[#This Row],[Nom d''usage]]="",T_PointageRH[[#This Row],[Nom de famille]]=""),     "",     IF(T_PointageRH[[#This Row],[Username hors règle]]="",  IF(ISNUMBER(SEARCH($L219,_xlfn.TEXTJOIN(";", TRUE, T_PointageAD[Nom de compte SAM]))), "existe", "n'existe pas"),  IF(ISNUMBER(SEARCH($M219,_xlfn.TEXTJOIN(";", TRUE, T_PointageAD[Nom de compte SAM]))),  "existe",  "n'existe pas"))     )</f>
        <v/>
      </c>
      <c r="O219" s="2"/>
      <c r="P219" s="17"/>
      <c r="Q219" s="17"/>
    </row>
    <row r="220" spans="1:17" x14ac:dyDescent="0.25">
      <c r="A220" s="13" t="s">
        <v>15</v>
      </c>
      <c r="B220" s="14"/>
      <c r="C220" s="14"/>
      <c r="D220" s="14"/>
      <c r="E220" s="14"/>
      <c r="F220" s="14"/>
      <c r="G220" s="14"/>
      <c r="H220" s="15"/>
      <c r="I220" s="15" t="str">
        <f>LEFT(T_PointageRH[[#This Row],[Prénom]])</f>
        <v/>
      </c>
      <c r="J220" s="15" t="str">
        <f>IFERROR( MID(T_PointageRH[[#This Row],[Prénom]], SEARCH("-",T_PointageRH[[#This Row],[Prénom]])+1, 1),   "")</f>
        <v/>
      </c>
      <c r="K220" s="15" t="str">
        <f>SUBSTITUTE(T_PointageRH[[#This Row],[Nom d''usage]], "-", "")</f>
        <v/>
      </c>
      <c r="L220" s="15" t="str">
        <f>LOWER(T_PointageRH[[#This Row],[P1]]&amp;T_PointageRH[[#This Row],[P2]] &amp; "." &amp; SUBSTITUTE($K220," ",""))</f>
        <v>.</v>
      </c>
      <c r="M220" s="16"/>
      <c r="N220" s="16" t="str">
        <f>IF(AND(T_PointageRH[[#This Row],[Nom d''usage]]="",T_PointageRH[[#This Row],[Nom de famille]]=""),     "",     IF(T_PointageRH[[#This Row],[Username hors règle]]="",  IF(ISNUMBER(SEARCH($L220,_xlfn.TEXTJOIN(";", TRUE, T_PointageAD[Nom de compte SAM]))), "existe", "n'existe pas"),  IF(ISNUMBER(SEARCH($M220,_xlfn.TEXTJOIN(";", TRUE, T_PointageAD[Nom de compte SAM]))),  "existe",  "n'existe pas"))     )</f>
        <v/>
      </c>
      <c r="O220" s="2"/>
      <c r="P220" s="17"/>
      <c r="Q220" s="17"/>
    </row>
    <row r="221" spans="1:17" x14ac:dyDescent="0.25">
      <c r="A221" s="13" t="s">
        <v>15</v>
      </c>
      <c r="B221" s="14"/>
      <c r="C221" s="14"/>
      <c r="D221" s="14"/>
      <c r="E221" s="14"/>
      <c r="F221" s="14"/>
      <c r="G221" s="14"/>
      <c r="H221" s="15"/>
      <c r="I221" s="15" t="str">
        <f>LEFT(T_PointageRH[[#This Row],[Prénom]])</f>
        <v/>
      </c>
      <c r="J221" s="15" t="str">
        <f>IFERROR( MID(T_PointageRH[[#This Row],[Prénom]], SEARCH("-",T_PointageRH[[#This Row],[Prénom]])+1, 1),   "")</f>
        <v/>
      </c>
      <c r="K221" s="15" t="str">
        <f>SUBSTITUTE(T_PointageRH[[#This Row],[Nom d''usage]], "-", "")</f>
        <v/>
      </c>
      <c r="L221" s="15" t="str">
        <f>LOWER(T_PointageRH[[#This Row],[P1]]&amp;T_PointageRH[[#This Row],[P2]] &amp; "." &amp; SUBSTITUTE($K221," ",""))</f>
        <v>.</v>
      </c>
      <c r="M221" s="16"/>
      <c r="N221" s="16" t="str">
        <f>IF(AND(T_PointageRH[[#This Row],[Nom d''usage]]="",T_PointageRH[[#This Row],[Nom de famille]]=""),     "",     IF(T_PointageRH[[#This Row],[Username hors règle]]="",  IF(ISNUMBER(SEARCH($L221,_xlfn.TEXTJOIN(";", TRUE, T_PointageAD[Nom de compte SAM]))), "existe", "n'existe pas"),  IF(ISNUMBER(SEARCH($M221,_xlfn.TEXTJOIN(";", TRUE, T_PointageAD[Nom de compte SAM]))),  "existe",  "n'existe pas"))     )</f>
        <v/>
      </c>
      <c r="O221" s="2"/>
      <c r="P221" s="17"/>
      <c r="Q221" s="17"/>
    </row>
    <row r="222" spans="1:17" x14ac:dyDescent="0.25">
      <c r="A222" s="13" t="s">
        <v>15</v>
      </c>
      <c r="B222" s="14"/>
      <c r="C222" s="14"/>
      <c r="D222" s="14"/>
      <c r="E222" s="14"/>
      <c r="F222" s="14"/>
      <c r="G222" s="14"/>
      <c r="H222" s="15"/>
      <c r="I222" s="15" t="str">
        <f>LEFT(T_PointageRH[[#This Row],[Prénom]])</f>
        <v/>
      </c>
      <c r="J222" s="15" t="str">
        <f>IFERROR( MID(T_PointageRH[[#This Row],[Prénom]], SEARCH("-",T_PointageRH[[#This Row],[Prénom]])+1, 1),   "")</f>
        <v/>
      </c>
      <c r="K222" s="15" t="str">
        <f>SUBSTITUTE(T_PointageRH[[#This Row],[Nom d''usage]], "-", "")</f>
        <v/>
      </c>
      <c r="L222" s="15" t="str">
        <f>LOWER(T_PointageRH[[#This Row],[P1]]&amp;T_PointageRH[[#This Row],[P2]] &amp; "." &amp; SUBSTITUTE($K222," ",""))</f>
        <v>.</v>
      </c>
      <c r="M222" s="16"/>
      <c r="N222" s="16" t="str">
        <f>IF(AND(T_PointageRH[[#This Row],[Nom d''usage]]="",T_PointageRH[[#This Row],[Nom de famille]]=""),     "",     IF(T_PointageRH[[#This Row],[Username hors règle]]="",  IF(ISNUMBER(SEARCH($L222,_xlfn.TEXTJOIN(";", TRUE, T_PointageAD[Nom de compte SAM]))), "existe", "n'existe pas"),  IF(ISNUMBER(SEARCH($M222,_xlfn.TEXTJOIN(";", TRUE, T_PointageAD[Nom de compte SAM]))),  "existe",  "n'existe pas"))     )</f>
        <v/>
      </c>
      <c r="O222" s="2"/>
      <c r="P222" s="17"/>
      <c r="Q222" s="17"/>
    </row>
    <row r="223" spans="1:17" x14ac:dyDescent="0.25">
      <c r="A223" s="13" t="s">
        <v>15</v>
      </c>
      <c r="B223" s="14"/>
      <c r="C223" s="14"/>
      <c r="D223" s="14"/>
      <c r="E223" s="14"/>
      <c r="F223" s="14"/>
      <c r="G223" s="14"/>
      <c r="H223" s="15"/>
      <c r="I223" s="15" t="str">
        <f>LEFT(T_PointageRH[[#This Row],[Prénom]])</f>
        <v/>
      </c>
      <c r="J223" s="15" t="str">
        <f>IFERROR( MID(T_PointageRH[[#This Row],[Prénom]], SEARCH("-",T_PointageRH[[#This Row],[Prénom]])+1, 1),   "")</f>
        <v/>
      </c>
      <c r="K223" s="15" t="str">
        <f>SUBSTITUTE(T_PointageRH[[#This Row],[Nom d''usage]], "-", "")</f>
        <v/>
      </c>
      <c r="L223" s="15" t="str">
        <f>LOWER(T_PointageRH[[#This Row],[P1]]&amp;T_PointageRH[[#This Row],[P2]] &amp; "." &amp; SUBSTITUTE($K223," ",""))</f>
        <v>.</v>
      </c>
      <c r="M223" s="16"/>
      <c r="N223" s="16" t="str">
        <f>IF(AND(T_PointageRH[[#This Row],[Nom d''usage]]="",T_PointageRH[[#This Row],[Nom de famille]]=""),     "",     IF(T_PointageRH[[#This Row],[Username hors règle]]="",  IF(ISNUMBER(SEARCH($L223,_xlfn.TEXTJOIN(";", TRUE, T_PointageAD[Nom de compte SAM]))), "existe", "n'existe pas"),  IF(ISNUMBER(SEARCH($M223,_xlfn.TEXTJOIN(";", TRUE, T_PointageAD[Nom de compte SAM]))),  "existe",  "n'existe pas"))     )</f>
        <v/>
      </c>
      <c r="O223" s="2"/>
      <c r="P223" s="17"/>
      <c r="Q223" s="17"/>
    </row>
    <row r="224" spans="1:17" x14ac:dyDescent="0.25">
      <c r="A224" s="13" t="s">
        <v>15</v>
      </c>
      <c r="B224" s="14"/>
      <c r="C224" s="14"/>
      <c r="D224" s="14"/>
      <c r="E224" s="14"/>
      <c r="F224" s="14"/>
      <c r="G224" s="14"/>
      <c r="H224" s="15"/>
      <c r="I224" s="15" t="str">
        <f>LEFT(T_PointageRH[[#This Row],[Prénom]])</f>
        <v/>
      </c>
      <c r="J224" s="15" t="str">
        <f>IFERROR( MID(T_PointageRH[[#This Row],[Prénom]], SEARCH("-",T_PointageRH[[#This Row],[Prénom]])+1, 1),   "")</f>
        <v/>
      </c>
      <c r="K224" s="15" t="str">
        <f>SUBSTITUTE(T_PointageRH[[#This Row],[Nom d''usage]], "-", "")</f>
        <v/>
      </c>
      <c r="L224" s="15" t="str">
        <f>LOWER(T_PointageRH[[#This Row],[P1]]&amp;T_PointageRH[[#This Row],[P2]] &amp; "." &amp; SUBSTITUTE($K224," ",""))</f>
        <v>.</v>
      </c>
      <c r="M224" s="16"/>
      <c r="N224" s="16" t="str">
        <f>IF(AND(T_PointageRH[[#This Row],[Nom d''usage]]="",T_PointageRH[[#This Row],[Nom de famille]]=""),     "",     IF(T_PointageRH[[#This Row],[Username hors règle]]="",  IF(ISNUMBER(SEARCH($L224,_xlfn.TEXTJOIN(";", TRUE, T_PointageAD[Nom de compte SAM]))), "existe", "n'existe pas"),  IF(ISNUMBER(SEARCH($M224,_xlfn.TEXTJOIN(";", TRUE, T_PointageAD[Nom de compte SAM]))),  "existe",  "n'existe pas"))     )</f>
        <v/>
      </c>
      <c r="O224" s="2"/>
      <c r="P224" s="17"/>
      <c r="Q224" s="17"/>
    </row>
    <row r="225" spans="1:17" x14ac:dyDescent="0.25">
      <c r="A225" s="13" t="s">
        <v>15</v>
      </c>
      <c r="B225" s="14"/>
      <c r="C225" s="14"/>
      <c r="D225" s="14"/>
      <c r="E225" s="14"/>
      <c r="F225" s="14"/>
      <c r="G225" s="14"/>
      <c r="H225" s="15"/>
      <c r="I225" s="15" t="str">
        <f>LEFT(T_PointageRH[[#This Row],[Prénom]])</f>
        <v/>
      </c>
      <c r="J225" s="15" t="str">
        <f>IFERROR( MID(T_PointageRH[[#This Row],[Prénom]], SEARCH("-",T_PointageRH[[#This Row],[Prénom]])+1, 1),   "")</f>
        <v/>
      </c>
      <c r="K225" s="15" t="str">
        <f>SUBSTITUTE(T_PointageRH[[#This Row],[Nom d''usage]], "-", "")</f>
        <v/>
      </c>
      <c r="L225" s="15" t="str">
        <f>LOWER(T_PointageRH[[#This Row],[P1]]&amp;T_PointageRH[[#This Row],[P2]] &amp; "." &amp; SUBSTITUTE($K225," ",""))</f>
        <v>.</v>
      </c>
      <c r="M225" s="16"/>
      <c r="N225" s="16" t="str">
        <f>IF(AND(T_PointageRH[[#This Row],[Nom d''usage]]="",T_PointageRH[[#This Row],[Nom de famille]]=""),     "",     IF(T_PointageRH[[#This Row],[Username hors règle]]="",  IF(ISNUMBER(SEARCH($L225,_xlfn.TEXTJOIN(";", TRUE, T_PointageAD[Nom de compte SAM]))), "existe", "n'existe pas"),  IF(ISNUMBER(SEARCH($M225,_xlfn.TEXTJOIN(";", TRUE, T_PointageAD[Nom de compte SAM]))),  "existe",  "n'existe pas"))     )</f>
        <v/>
      </c>
      <c r="O225" s="2"/>
      <c r="P225" s="17"/>
      <c r="Q225" s="17"/>
    </row>
    <row r="226" spans="1:17" x14ac:dyDescent="0.25">
      <c r="A226" s="13" t="s">
        <v>15</v>
      </c>
      <c r="B226" s="14"/>
      <c r="C226" s="14"/>
      <c r="D226" s="14"/>
      <c r="E226" s="14"/>
      <c r="F226" s="14"/>
      <c r="G226" s="14"/>
      <c r="H226" s="15"/>
      <c r="I226" s="15" t="str">
        <f>LEFT(T_PointageRH[[#This Row],[Prénom]])</f>
        <v/>
      </c>
      <c r="J226" s="15" t="str">
        <f>IFERROR( MID(T_PointageRH[[#This Row],[Prénom]], SEARCH("-",T_PointageRH[[#This Row],[Prénom]])+1, 1),   "")</f>
        <v/>
      </c>
      <c r="K226" s="15" t="str">
        <f>SUBSTITUTE(T_PointageRH[[#This Row],[Nom d''usage]], "-", "")</f>
        <v/>
      </c>
      <c r="L226" s="15" t="str">
        <f>LOWER(T_PointageRH[[#This Row],[P1]]&amp;T_PointageRH[[#This Row],[P2]] &amp; "." &amp; SUBSTITUTE($K226," ",""))</f>
        <v>.</v>
      </c>
      <c r="M226" s="16"/>
      <c r="N226" s="16" t="str">
        <f>IF(AND(T_PointageRH[[#This Row],[Nom d''usage]]="",T_PointageRH[[#This Row],[Nom de famille]]=""),     "",     IF(T_PointageRH[[#This Row],[Username hors règle]]="",  IF(ISNUMBER(SEARCH($L226,_xlfn.TEXTJOIN(";", TRUE, T_PointageAD[Nom de compte SAM]))), "existe", "n'existe pas"),  IF(ISNUMBER(SEARCH($M226,_xlfn.TEXTJOIN(";", TRUE, T_PointageAD[Nom de compte SAM]))),  "existe",  "n'existe pas"))     )</f>
        <v/>
      </c>
      <c r="O226" s="2"/>
      <c r="P226" s="17"/>
      <c r="Q226" s="17"/>
    </row>
    <row r="227" spans="1:17" x14ac:dyDescent="0.25">
      <c r="A227" s="13" t="s">
        <v>15</v>
      </c>
      <c r="B227" s="14"/>
      <c r="C227" s="14"/>
      <c r="D227" s="14"/>
      <c r="E227" s="14"/>
      <c r="F227" s="14"/>
      <c r="G227" s="14"/>
      <c r="H227" s="15"/>
      <c r="I227" s="15" t="str">
        <f>LEFT(T_PointageRH[[#This Row],[Prénom]])</f>
        <v/>
      </c>
      <c r="J227" s="15" t="str">
        <f>IFERROR( MID(T_PointageRH[[#This Row],[Prénom]], SEARCH("-",T_PointageRH[[#This Row],[Prénom]])+1, 1),   "")</f>
        <v/>
      </c>
      <c r="K227" s="15" t="str">
        <f>SUBSTITUTE(T_PointageRH[[#This Row],[Nom d''usage]], "-", "")</f>
        <v/>
      </c>
      <c r="L227" s="15" t="str">
        <f>LOWER(T_PointageRH[[#This Row],[P1]]&amp;T_PointageRH[[#This Row],[P2]] &amp; "." &amp; SUBSTITUTE($K227," ",""))</f>
        <v>.</v>
      </c>
      <c r="M227" s="16"/>
      <c r="N227" s="16" t="str">
        <f>IF(AND(T_PointageRH[[#This Row],[Nom d''usage]]="",T_PointageRH[[#This Row],[Nom de famille]]=""),     "",     IF(T_PointageRH[[#This Row],[Username hors règle]]="",  IF(ISNUMBER(SEARCH($L227,_xlfn.TEXTJOIN(";", TRUE, T_PointageAD[Nom de compte SAM]))), "existe", "n'existe pas"),  IF(ISNUMBER(SEARCH($M227,_xlfn.TEXTJOIN(";", TRUE, T_PointageAD[Nom de compte SAM]))),  "existe",  "n'existe pas"))     )</f>
        <v/>
      </c>
      <c r="O227" s="2"/>
      <c r="P227" s="17"/>
      <c r="Q227" s="17"/>
    </row>
    <row r="228" spans="1:17" x14ac:dyDescent="0.25">
      <c r="A228" s="13" t="s">
        <v>15</v>
      </c>
      <c r="B228" s="14"/>
      <c r="C228" s="14"/>
      <c r="D228" s="14"/>
      <c r="E228" s="14"/>
      <c r="F228" s="14"/>
      <c r="G228" s="14"/>
      <c r="H228" s="15"/>
      <c r="I228" s="15" t="str">
        <f>LEFT(T_PointageRH[[#This Row],[Prénom]])</f>
        <v/>
      </c>
      <c r="J228" s="15" t="str">
        <f>IFERROR( MID(T_PointageRH[[#This Row],[Prénom]], SEARCH("-",T_PointageRH[[#This Row],[Prénom]])+1, 1),   "")</f>
        <v/>
      </c>
      <c r="K228" s="15" t="str">
        <f>SUBSTITUTE(T_PointageRH[[#This Row],[Nom d''usage]], "-", "")</f>
        <v/>
      </c>
      <c r="L228" s="15" t="str">
        <f>LOWER(T_PointageRH[[#This Row],[P1]]&amp;T_PointageRH[[#This Row],[P2]] &amp; "." &amp; SUBSTITUTE($K228," ",""))</f>
        <v>.</v>
      </c>
      <c r="M228" s="16"/>
      <c r="N228" s="16" t="str">
        <f>IF(AND(T_PointageRH[[#This Row],[Nom d''usage]]="",T_PointageRH[[#This Row],[Nom de famille]]=""),     "",     IF(T_PointageRH[[#This Row],[Username hors règle]]="",  IF(ISNUMBER(SEARCH($L228,_xlfn.TEXTJOIN(";", TRUE, T_PointageAD[Nom de compte SAM]))), "existe", "n'existe pas"),  IF(ISNUMBER(SEARCH($M228,_xlfn.TEXTJOIN(";", TRUE, T_PointageAD[Nom de compte SAM]))),  "existe",  "n'existe pas"))     )</f>
        <v/>
      </c>
      <c r="O228" s="2"/>
      <c r="P228" s="17"/>
      <c r="Q228" s="17"/>
    </row>
    <row r="229" spans="1:17" x14ac:dyDescent="0.25">
      <c r="A229" s="13" t="s">
        <v>15</v>
      </c>
      <c r="B229" s="14"/>
      <c r="C229" s="14"/>
      <c r="D229" s="14"/>
      <c r="E229" s="14"/>
      <c r="F229" s="14"/>
      <c r="G229" s="14"/>
      <c r="H229" s="15"/>
      <c r="I229" s="15" t="str">
        <f>LEFT(T_PointageRH[[#This Row],[Prénom]])</f>
        <v/>
      </c>
      <c r="J229" s="15" t="str">
        <f>IFERROR( MID(T_PointageRH[[#This Row],[Prénom]], SEARCH("-",T_PointageRH[[#This Row],[Prénom]])+1, 1),   "")</f>
        <v/>
      </c>
      <c r="K229" s="15" t="str">
        <f>SUBSTITUTE(T_PointageRH[[#This Row],[Nom d''usage]], "-", "")</f>
        <v/>
      </c>
      <c r="L229" s="15" t="str">
        <f>LOWER(T_PointageRH[[#This Row],[P1]]&amp;T_PointageRH[[#This Row],[P2]] &amp; "." &amp; SUBSTITUTE($K229," ",""))</f>
        <v>.</v>
      </c>
      <c r="M229" s="16"/>
      <c r="N229" s="16" t="str">
        <f>IF(AND(T_PointageRH[[#This Row],[Nom d''usage]]="",T_PointageRH[[#This Row],[Nom de famille]]=""),     "",     IF(T_PointageRH[[#This Row],[Username hors règle]]="",  IF(ISNUMBER(SEARCH($L229,_xlfn.TEXTJOIN(";", TRUE, T_PointageAD[Nom de compte SAM]))), "existe", "n'existe pas"),  IF(ISNUMBER(SEARCH($M229,_xlfn.TEXTJOIN(";", TRUE, T_PointageAD[Nom de compte SAM]))),  "existe",  "n'existe pas"))     )</f>
        <v/>
      </c>
      <c r="O229" s="2"/>
      <c r="P229" s="17"/>
      <c r="Q229" s="17"/>
    </row>
    <row r="230" spans="1:17" x14ac:dyDescent="0.25">
      <c r="A230" s="13" t="s">
        <v>15</v>
      </c>
      <c r="B230" s="14"/>
      <c r="C230" s="14"/>
      <c r="D230" s="14"/>
      <c r="E230" s="14"/>
      <c r="F230" s="14"/>
      <c r="G230" s="14"/>
      <c r="H230" s="15"/>
      <c r="I230" s="15" t="str">
        <f>LEFT(T_PointageRH[[#This Row],[Prénom]])</f>
        <v/>
      </c>
      <c r="J230" s="15" t="str">
        <f>IFERROR( MID(T_PointageRH[[#This Row],[Prénom]], SEARCH("-",T_PointageRH[[#This Row],[Prénom]])+1, 1),   "")</f>
        <v/>
      </c>
      <c r="K230" s="15" t="str">
        <f>SUBSTITUTE(T_PointageRH[[#This Row],[Nom d''usage]], "-", "")</f>
        <v/>
      </c>
      <c r="L230" s="15" t="str">
        <f>LOWER(T_PointageRH[[#This Row],[P1]]&amp;T_PointageRH[[#This Row],[P2]] &amp; "." &amp; SUBSTITUTE($K230," ",""))</f>
        <v>.</v>
      </c>
      <c r="M230" s="16"/>
      <c r="N230" s="16" t="str">
        <f>IF(AND(T_PointageRH[[#This Row],[Nom d''usage]]="",T_PointageRH[[#This Row],[Nom de famille]]=""),     "",     IF(T_PointageRH[[#This Row],[Username hors règle]]="",  IF(ISNUMBER(SEARCH($L230,_xlfn.TEXTJOIN(";", TRUE, T_PointageAD[Nom de compte SAM]))), "existe", "n'existe pas"),  IF(ISNUMBER(SEARCH($M230,_xlfn.TEXTJOIN(";", TRUE, T_PointageAD[Nom de compte SAM]))),  "existe",  "n'existe pas"))     )</f>
        <v/>
      </c>
      <c r="O230" s="2"/>
      <c r="P230" s="17"/>
      <c r="Q230" s="17"/>
    </row>
    <row r="231" spans="1:17" x14ac:dyDescent="0.25">
      <c r="A231" s="13" t="s">
        <v>15</v>
      </c>
      <c r="B231" s="14"/>
      <c r="C231" s="14"/>
      <c r="D231" s="14"/>
      <c r="E231" s="14"/>
      <c r="F231" s="14"/>
      <c r="G231" s="14"/>
      <c r="H231" s="15"/>
      <c r="I231" s="15" t="str">
        <f>LEFT(T_PointageRH[[#This Row],[Prénom]])</f>
        <v/>
      </c>
      <c r="J231" s="15" t="str">
        <f>IFERROR( MID(T_PointageRH[[#This Row],[Prénom]], SEARCH("-",T_PointageRH[[#This Row],[Prénom]])+1, 1),   "")</f>
        <v/>
      </c>
      <c r="K231" s="15" t="str">
        <f>SUBSTITUTE(T_PointageRH[[#This Row],[Nom d''usage]], "-", "")</f>
        <v/>
      </c>
      <c r="L231" s="15" t="str">
        <f>LOWER(T_PointageRH[[#This Row],[P1]]&amp;T_PointageRH[[#This Row],[P2]] &amp; "." &amp; SUBSTITUTE($K231," ",""))</f>
        <v>.</v>
      </c>
      <c r="M231" s="16"/>
      <c r="N231" s="16" t="str">
        <f>IF(AND(T_PointageRH[[#This Row],[Nom d''usage]]="",T_PointageRH[[#This Row],[Nom de famille]]=""),     "",     IF(T_PointageRH[[#This Row],[Username hors règle]]="",  IF(ISNUMBER(SEARCH($L231,_xlfn.TEXTJOIN(";", TRUE, T_PointageAD[Nom de compte SAM]))), "existe", "n'existe pas"),  IF(ISNUMBER(SEARCH($M231,_xlfn.TEXTJOIN(";", TRUE, T_PointageAD[Nom de compte SAM]))),  "existe",  "n'existe pas"))     )</f>
        <v/>
      </c>
      <c r="O231" s="2"/>
      <c r="P231" s="17"/>
      <c r="Q231" s="17"/>
    </row>
    <row r="232" spans="1:17" x14ac:dyDescent="0.25">
      <c r="A232" s="13" t="s">
        <v>15</v>
      </c>
      <c r="B232" s="14"/>
      <c r="C232" s="14"/>
      <c r="D232" s="14"/>
      <c r="E232" s="14"/>
      <c r="F232" s="14"/>
      <c r="G232" s="14"/>
      <c r="H232" s="15"/>
      <c r="I232" s="15" t="str">
        <f>LEFT(T_PointageRH[[#This Row],[Prénom]])</f>
        <v/>
      </c>
      <c r="J232" s="15" t="str">
        <f>IFERROR( MID(T_PointageRH[[#This Row],[Prénom]], SEARCH("-",T_PointageRH[[#This Row],[Prénom]])+1, 1),   "")</f>
        <v/>
      </c>
      <c r="K232" s="15" t="str">
        <f>SUBSTITUTE(T_PointageRH[[#This Row],[Nom d''usage]], "-", "")</f>
        <v/>
      </c>
      <c r="L232" s="15" t="str">
        <f>LOWER(T_PointageRH[[#This Row],[P1]]&amp;T_PointageRH[[#This Row],[P2]] &amp; "." &amp; SUBSTITUTE($K232," ",""))</f>
        <v>.</v>
      </c>
      <c r="M232" s="16"/>
      <c r="N232" s="16" t="str">
        <f>IF(AND(T_PointageRH[[#This Row],[Nom d''usage]]="",T_PointageRH[[#This Row],[Nom de famille]]=""),     "",     IF(T_PointageRH[[#This Row],[Username hors règle]]="",  IF(ISNUMBER(SEARCH($L232,_xlfn.TEXTJOIN(";", TRUE, T_PointageAD[Nom de compte SAM]))), "existe", "n'existe pas"),  IF(ISNUMBER(SEARCH($M232,_xlfn.TEXTJOIN(";", TRUE, T_PointageAD[Nom de compte SAM]))),  "existe",  "n'existe pas"))     )</f>
        <v/>
      </c>
      <c r="O232" s="2"/>
      <c r="P232" s="17"/>
      <c r="Q232" s="17"/>
    </row>
    <row r="233" spans="1:17" x14ac:dyDescent="0.25">
      <c r="A233" s="13" t="s">
        <v>15</v>
      </c>
      <c r="B233" s="14"/>
      <c r="C233" s="14"/>
      <c r="D233" s="14"/>
      <c r="E233" s="14"/>
      <c r="F233" s="14"/>
      <c r="G233" s="14"/>
      <c r="H233" s="15"/>
      <c r="I233" s="15" t="str">
        <f>LEFT(T_PointageRH[[#This Row],[Prénom]])</f>
        <v/>
      </c>
      <c r="J233" s="15" t="str">
        <f>IFERROR( MID(T_PointageRH[[#This Row],[Prénom]], SEARCH("-",T_PointageRH[[#This Row],[Prénom]])+1, 1),   "")</f>
        <v/>
      </c>
      <c r="K233" s="15" t="str">
        <f>SUBSTITUTE(T_PointageRH[[#This Row],[Nom d''usage]], "-", "")</f>
        <v/>
      </c>
      <c r="L233" s="15" t="str">
        <f>LOWER(T_PointageRH[[#This Row],[P1]]&amp;T_PointageRH[[#This Row],[P2]] &amp; "." &amp; SUBSTITUTE($K233," ",""))</f>
        <v>.</v>
      </c>
      <c r="M233" s="16"/>
      <c r="N233" s="16" t="str">
        <f>IF(AND(T_PointageRH[[#This Row],[Nom d''usage]]="",T_PointageRH[[#This Row],[Nom de famille]]=""),     "",     IF(T_PointageRH[[#This Row],[Username hors règle]]="",  IF(ISNUMBER(SEARCH($L233,_xlfn.TEXTJOIN(";", TRUE, T_PointageAD[Nom de compte SAM]))), "existe", "n'existe pas"),  IF(ISNUMBER(SEARCH($M233,_xlfn.TEXTJOIN(";", TRUE, T_PointageAD[Nom de compte SAM]))),  "existe",  "n'existe pas"))     )</f>
        <v/>
      </c>
      <c r="O233" s="2"/>
      <c r="P233" s="17"/>
      <c r="Q233" s="17"/>
    </row>
    <row r="234" spans="1:17" x14ac:dyDescent="0.25">
      <c r="A234" s="13" t="s">
        <v>15</v>
      </c>
      <c r="B234" s="14"/>
      <c r="C234" s="14"/>
      <c r="D234" s="14"/>
      <c r="E234" s="14"/>
      <c r="F234" s="14"/>
      <c r="G234" s="14"/>
      <c r="H234" s="15"/>
      <c r="I234" s="15" t="str">
        <f>LEFT(T_PointageRH[[#This Row],[Prénom]])</f>
        <v/>
      </c>
      <c r="J234" s="15" t="str">
        <f>IFERROR( MID(T_PointageRH[[#This Row],[Prénom]], SEARCH("-",T_PointageRH[[#This Row],[Prénom]])+1, 1),   "")</f>
        <v/>
      </c>
      <c r="K234" s="15" t="str">
        <f>SUBSTITUTE(T_PointageRH[[#This Row],[Nom d''usage]], "-", "")</f>
        <v/>
      </c>
      <c r="L234" s="15" t="str">
        <f>LOWER(T_PointageRH[[#This Row],[P1]]&amp;T_PointageRH[[#This Row],[P2]] &amp; "." &amp; SUBSTITUTE($K234," ",""))</f>
        <v>.</v>
      </c>
      <c r="M234" s="16"/>
      <c r="N234" s="16" t="str">
        <f>IF(AND(T_PointageRH[[#This Row],[Nom d''usage]]="",T_PointageRH[[#This Row],[Nom de famille]]=""),     "",     IF(T_PointageRH[[#This Row],[Username hors règle]]="",  IF(ISNUMBER(SEARCH($L234,_xlfn.TEXTJOIN(";", TRUE, T_PointageAD[Nom de compte SAM]))), "existe", "n'existe pas"),  IF(ISNUMBER(SEARCH($M234,_xlfn.TEXTJOIN(";", TRUE, T_PointageAD[Nom de compte SAM]))),  "existe",  "n'existe pas"))     )</f>
        <v/>
      </c>
      <c r="O234" s="2"/>
      <c r="P234" s="17"/>
      <c r="Q234" s="17"/>
    </row>
    <row r="235" spans="1:17" x14ac:dyDescent="0.25">
      <c r="A235" s="13" t="s">
        <v>15</v>
      </c>
      <c r="B235" s="14"/>
      <c r="C235" s="14"/>
      <c r="D235" s="14"/>
      <c r="E235" s="14"/>
      <c r="F235" s="14"/>
      <c r="G235" s="14"/>
      <c r="H235" s="15"/>
      <c r="I235" s="15" t="str">
        <f>LEFT(T_PointageRH[[#This Row],[Prénom]])</f>
        <v/>
      </c>
      <c r="J235" s="15" t="str">
        <f>IFERROR( MID(T_PointageRH[[#This Row],[Prénom]], SEARCH("-",T_PointageRH[[#This Row],[Prénom]])+1, 1),   "")</f>
        <v/>
      </c>
      <c r="K235" s="15" t="str">
        <f>SUBSTITUTE(T_PointageRH[[#This Row],[Nom d''usage]], "-", "")</f>
        <v/>
      </c>
      <c r="L235" s="15" t="str">
        <f>LOWER(T_PointageRH[[#This Row],[P1]]&amp;T_PointageRH[[#This Row],[P2]] &amp; "." &amp; SUBSTITUTE($K235," ",""))</f>
        <v>.</v>
      </c>
      <c r="M235" s="16"/>
      <c r="N235" s="16" t="str">
        <f>IF(AND(T_PointageRH[[#This Row],[Nom d''usage]]="",T_PointageRH[[#This Row],[Nom de famille]]=""),     "",     IF(T_PointageRH[[#This Row],[Username hors règle]]="",  IF(ISNUMBER(SEARCH($L235,_xlfn.TEXTJOIN(";", TRUE, T_PointageAD[Nom de compte SAM]))), "existe", "n'existe pas"),  IF(ISNUMBER(SEARCH($M235,_xlfn.TEXTJOIN(";", TRUE, T_PointageAD[Nom de compte SAM]))),  "existe",  "n'existe pas"))     )</f>
        <v/>
      </c>
      <c r="O235" s="2"/>
      <c r="P235" s="17"/>
      <c r="Q235" s="17"/>
    </row>
    <row r="236" spans="1:17" x14ac:dyDescent="0.25">
      <c r="A236" s="13" t="s">
        <v>15</v>
      </c>
      <c r="B236" s="14"/>
      <c r="C236" s="14"/>
      <c r="D236" s="14"/>
      <c r="E236" s="14"/>
      <c r="F236" s="14"/>
      <c r="G236" s="14"/>
      <c r="H236" s="15"/>
      <c r="I236" s="15" t="str">
        <f>LEFT(T_PointageRH[[#This Row],[Prénom]])</f>
        <v/>
      </c>
      <c r="J236" s="15" t="str">
        <f>IFERROR( MID(T_PointageRH[[#This Row],[Prénom]], SEARCH("-",T_PointageRH[[#This Row],[Prénom]])+1, 1),   "")</f>
        <v/>
      </c>
      <c r="K236" s="15" t="str">
        <f>SUBSTITUTE(T_PointageRH[[#This Row],[Nom d''usage]], "-", "")</f>
        <v/>
      </c>
      <c r="L236" s="15" t="str">
        <f>LOWER(T_PointageRH[[#This Row],[P1]]&amp;T_PointageRH[[#This Row],[P2]] &amp; "." &amp; SUBSTITUTE($K236," ",""))</f>
        <v>.</v>
      </c>
      <c r="M236" s="16"/>
      <c r="N236" s="16" t="str">
        <f>IF(AND(T_PointageRH[[#This Row],[Nom d''usage]]="",T_PointageRH[[#This Row],[Nom de famille]]=""),     "",     IF(T_PointageRH[[#This Row],[Username hors règle]]="",  IF(ISNUMBER(SEARCH($L236,_xlfn.TEXTJOIN(";", TRUE, T_PointageAD[Nom de compte SAM]))), "existe", "n'existe pas"),  IF(ISNUMBER(SEARCH($M236,_xlfn.TEXTJOIN(";", TRUE, T_PointageAD[Nom de compte SAM]))),  "existe",  "n'existe pas"))     )</f>
        <v/>
      </c>
      <c r="O236" s="2"/>
      <c r="P236" s="17"/>
      <c r="Q236" s="17"/>
    </row>
    <row r="237" spans="1:17" x14ac:dyDescent="0.25">
      <c r="A237" s="13" t="s">
        <v>15</v>
      </c>
      <c r="B237" s="14"/>
      <c r="C237" s="14"/>
      <c r="D237" s="14"/>
      <c r="E237" s="14"/>
      <c r="F237" s="14"/>
      <c r="G237" s="14"/>
      <c r="H237" s="15"/>
      <c r="I237" s="15" t="str">
        <f>LEFT(T_PointageRH[[#This Row],[Prénom]])</f>
        <v/>
      </c>
      <c r="J237" s="15" t="str">
        <f>IFERROR( MID(T_PointageRH[[#This Row],[Prénom]], SEARCH("-",T_PointageRH[[#This Row],[Prénom]])+1, 1),   "")</f>
        <v/>
      </c>
      <c r="K237" s="15" t="str">
        <f>SUBSTITUTE(T_PointageRH[[#This Row],[Nom d''usage]], "-", "")</f>
        <v/>
      </c>
      <c r="L237" s="15" t="str">
        <f>LOWER(T_PointageRH[[#This Row],[P1]]&amp;T_PointageRH[[#This Row],[P2]] &amp; "." &amp; SUBSTITUTE($K237," ",""))</f>
        <v>.</v>
      </c>
      <c r="M237" s="16"/>
      <c r="N237" s="16" t="str">
        <f>IF(AND(T_PointageRH[[#This Row],[Nom d''usage]]="",T_PointageRH[[#This Row],[Nom de famille]]=""),     "",     IF(T_PointageRH[[#This Row],[Username hors règle]]="",  IF(ISNUMBER(SEARCH($L237,_xlfn.TEXTJOIN(";", TRUE, T_PointageAD[Nom de compte SAM]))), "existe", "n'existe pas"),  IF(ISNUMBER(SEARCH($M237,_xlfn.TEXTJOIN(";", TRUE, T_PointageAD[Nom de compte SAM]))),  "existe",  "n'existe pas"))     )</f>
        <v/>
      </c>
      <c r="O237" s="2"/>
      <c r="P237" s="17"/>
      <c r="Q237" s="17"/>
    </row>
    <row r="238" spans="1:17" x14ac:dyDescent="0.25">
      <c r="A238" s="13" t="s">
        <v>15</v>
      </c>
      <c r="B238" s="14"/>
      <c r="C238" s="14"/>
      <c r="D238" s="14"/>
      <c r="E238" s="14"/>
      <c r="F238" s="14"/>
      <c r="G238" s="14"/>
      <c r="H238" s="15"/>
      <c r="I238" s="15" t="str">
        <f>LEFT(T_PointageRH[[#This Row],[Prénom]])</f>
        <v/>
      </c>
      <c r="J238" s="15" t="str">
        <f>IFERROR( MID(T_PointageRH[[#This Row],[Prénom]], SEARCH("-",T_PointageRH[[#This Row],[Prénom]])+1, 1),   "")</f>
        <v/>
      </c>
      <c r="K238" s="15" t="str">
        <f>SUBSTITUTE(T_PointageRH[[#This Row],[Nom d''usage]], "-", "")</f>
        <v/>
      </c>
      <c r="L238" s="15" t="str">
        <f>LOWER(T_PointageRH[[#This Row],[P1]]&amp;T_PointageRH[[#This Row],[P2]] &amp; "." &amp; SUBSTITUTE($K238," ",""))</f>
        <v>.</v>
      </c>
      <c r="M238" s="16"/>
      <c r="N238" s="16" t="str">
        <f>IF(AND(T_PointageRH[[#This Row],[Nom d''usage]]="",T_PointageRH[[#This Row],[Nom de famille]]=""),     "",     IF(T_PointageRH[[#This Row],[Username hors règle]]="",  IF(ISNUMBER(SEARCH($L238,_xlfn.TEXTJOIN(";", TRUE, T_PointageAD[Nom de compte SAM]))), "existe", "n'existe pas"),  IF(ISNUMBER(SEARCH($M238,_xlfn.TEXTJOIN(";", TRUE, T_PointageAD[Nom de compte SAM]))),  "existe",  "n'existe pas"))     )</f>
        <v/>
      </c>
      <c r="O238" s="2"/>
      <c r="P238" s="17"/>
      <c r="Q238" s="17"/>
    </row>
    <row r="239" spans="1:17" x14ac:dyDescent="0.25">
      <c r="A239" s="13" t="s">
        <v>15</v>
      </c>
      <c r="B239" s="14"/>
      <c r="C239" s="14"/>
      <c r="D239" s="14"/>
      <c r="E239" s="14"/>
      <c r="F239" s="14"/>
      <c r="G239" s="14"/>
      <c r="H239" s="15"/>
      <c r="I239" s="15" t="str">
        <f>LEFT(T_PointageRH[[#This Row],[Prénom]])</f>
        <v/>
      </c>
      <c r="J239" s="15" t="str">
        <f>IFERROR( MID(T_PointageRH[[#This Row],[Prénom]], SEARCH("-",T_PointageRH[[#This Row],[Prénom]])+1, 1),   "")</f>
        <v/>
      </c>
      <c r="K239" s="15" t="str">
        <f>SUBSTITUTE(T_PointageRH[[#This Row],[Nom d''usage]], "-", "")</f>
        <v/>
      </c>
      <c r="L239" s="15" t="str">
        <f>LOWER(T_PointageRH[[#This Row],[P1]]&amp;T_PointageRH[[#This Row],[P2]] &amp; "." &amp; SUBSTITUTE($K239," ",""))</f>
        <v>.</v>
      </c>
      <c r="M239" s="16"/>
      <c r="N239" s="16" t="str">
        <f>IF(AND(T_PointageRH[[#This Row],[Nom d''usage]]="",T_PointageRH[[#This Row],[Nom de famille]]=""),     "",     IF(T_PointageRH[[#This Row],[Username hors règle]]="",  IF(ISNUMBER(SEARCH($L239,_xlfn.TEXTJOIN(";", TRUE, T_PointageAD[Nom de compte SAM]))), "existe", "n'existe pas"),  IF(ISNUMBER(SEARCH($M239,_xlfn.TEXTJOIN(";", TRUE, T_PointageAD[Nom de compte SAM]))),  "existe",  "n'existe pas"))     )</f>
        <v/>
      </c>
      <c r="O239" s="2"/>
      <c r="P239" s="17"/>
      <c r="Q239" s="17"/>
    </row>
    <row r="240" spans="1:17" x14ac:dyDescent="0.25">
      <c r="A240" s="13" t="s">
        <v>15</v>
      </c>
      <c r="B240" s="14"/>
      <c r="C240" s="14"/>
      <c r="D240" s="14"/>
      <c r="E240" s="14"/>
      <c r="F240" s="14"/>
      <c r="G240" s="14"/>
      <c r="H240" s="15"/>
      <c r="I240" s="15" t="str">
        <f>LEFT(T_PointageRH[[#This Row],[Prénom]])</f>
        <v/>
      </c>
      <c r="J240" s="15" t="str">
        <f>IFERROR( MID(T_PointageRH[[#This Row],[Prénom]], SEARCH("-",T_PointageRH[[#This Row],[Prénom]])+1, 1),   "")</f>
        <v/>
      </c>
      <c r="K240" s="15" t="str">
        <f>SUBSTITUTE(T_PointageRH[[#This Row],[Nom d''usage]], "-", "")</f>
        <v/>
      </c>
      <c r="L240" s="15" t="str">
        <f>LOWER(T_PointageRH[[#This Row],[P1]]&amp;T_PointageRH[[#This Row],[P2]] &amp; "." &amp; SUBSTITUTE($K240," ",""))</f>
        <v>.</v>
      </c>
      <c r="M240" s="16"/>
      <c r="N240" s="16" t="str">
        <f>IF(AND(T_PointageRH[[#This Row],[Nom d''usage]]="",T_PointageRH[[#This Row],[Nom de famille]]=""),     "",     IF(T_PointageRH[[#This Row],[Username hors règle]]="",  IF(ISNUMBER(SEARCH($L240,_xlfn.TEXTJOIN(";", TRUE, T_PointageAD[Nom de compte SAM]))), "existe", "n'existe pas"),  IF(ISNUMBER(SEARCH($M240,_xlfn.TEXTJOIN(";", TRUE, T_PointageAD[Nom de compte SAM]))),  "existe",  "n'existe pas"))     )</f>
        <v/>
      </c>
      <c r="O240" s="2"/>
      <c r="P240" s="17"/>
      <c r="Q240" s="17"/>
    </row>
    <row r="241" spans="1:17" x14ac:dyDescent="0.25">
      <c r="A241" s="13" t="s">
        <v>15</v>
      </c>
      <c r="B241" s="14"/>
      <c r="C241" s="14"/>
      <c r="D241" s="14"/>
      <c r="E241" s="14"/>
      <c r="F241" s="14"/>
      <c r="G241" s="14"/>
      <c r="H241" s="15"/>
      <c r="I241" s="15" t="str">
        <f>LEFT(T_PointageRH[[#This Row],[Prénom]])</f>
        <v/>
      </c>
      <c r="J241" s="15" t="str">
        <f>IFERROR( MID(T_PointageRH[[#This Row],[Prénom]], SEARCH("-",T_PointageRH[[#This Row],[Prénom]])+1, 1),   "")</f>
        <v/>
      </c>
      <c r="K241" s="15" t="str">
        <f>SUBSTITUTE(T_PointageRH[[#This Row],[Nom d''usage]], "-", "")</f>
        <v/>
      </c>
      <c r="L241" s="15" t="str">
        <f>LOWER(T_PointageRH[[#This Row],[P1]]&amp;T_PointageRH[[#This Row],[P2]] &amp; "." &amp; SUBSTITUTE($K241," ",""))</f>
        <v>.</v>
      </c>
      <c r="M241" s="16"/>
      <c r="N241" s="16" t="str">
        <f>IF(AND(T_PointageRH[[#This Row],[Nom d''usage]]="",T_PointageRH[[#This Row],[Nom de famille]]=""),     "",     IF(T_PointageRH[[#This Row],[Username hors règle]]="",  IF(ISNUMBER(SEARCH($L241,_xlfn.TEXTJOIN(";", TRUE, T_PointageAD[Nom de compte SAM]))), "existe", "n'existe pas"),  IF(ISNUMBER(SEARCH($M241,_xlfn.TEXTJOIN(";", TRUE, T_PointageAD[Nom de compte SAM]))),  "existe",  "n'existe pas"))     )</f>
        <v/>
      </c>
      <c r="O241" s="2"/>
      <c r="P241" s="17"/>
      <c r="Q241" s="17"/>
    </row>
    <row r="242" spans="1:17" x14ac:dyDescent="0.25">
      <c r="A242" s="13" t="s">
        <v>15</v>
      </c>
      <c r="B242" s="14"/>
      <c r="C242" s="14"/>
      <c r="D242" s="14"/>
      <c r="E242" s="14"/>
      <c r="F242" s="14"/>
      <c r="G242" s="14"/>
      <c r="H242" s="15"/>
      <c r="I242" s="15" t="str">
        <f>LEFT(T_PointageRH[[#This Row],[Prénom]])</f>
        <v/>
      </c>
      <c r="J242" s="15" t="str">
        <f>IFERROR( MID(T_PointageRH[[#This Row],[Prénom]], SEARCH("-",T_PointageRH[[#This Row],[Prénom]])+1, 1),   "")</f>
        <v/>
      </c>
      <c r="K242" s="15" t="str">
        <f>SUBSTITUTE(T_PointageRH[[#This Row],[Nom d''usage]], "-", "")</f>
        <v/>
      </c>
      <c r="L242" s="15" t="str">
        <f>LOWER(T_PointageRH[[#This Row],[P1]]&amp;T_PointageRH[[#This Row],[P2]] &amp; "." &amp; SUBSTITUTE($K242," ",""))</f>
        <v>.</v>
      </c>
      <c r="M242" s="16"/>
      <c r="N242" s="16" t="str">
        <f>IF(AND(T_PointageRH[[#This Row],[Nom d''usage]]="",T_PointageRH[[#This Row],[Nom de famille]]=""),     "",     IF(T_PointageRH[[#This Row],[Username hors règle]]="",  IF(ISNUMBER(SEARCH($L242,_xlfn.TEXTJOIN(";", TRUE, T_PointageAD[Nom de compte SAM]))), "existe", "n'existe pas"),  IF(ISNUMBER(SEARCH($M242,_xlfn.TEXTJOIN(";", TRUE, T_PointageAD[Nom de compte SAM]))),  "existe",  "n'existe pas"))     )</f>
        <v/>
      </c>
      <c r="O242" s="2"/>
      <c r="P242" s="17"/>
      <c r="Q242" s="17"/>
    </row>
    <row r="243" spans="1:17" x14ac:dyDescent="0.25">
      <c r="A243" s="58"/>
      <c r="B243" s="59"/>
      <c r="C243" s="59"/>
      <c r="D243" s="59"/>
      <c r="E243" s="59"/>
      <c r="F243" s="59"/>
      <c r="G243" s="59"/>
      <c r="H243" s="60"/>
      <c r="I243" s="60" t="str">
        <f>LEFT(T_PointageRH[[#This Row],[Prénom]])</f>
        <v/>
      </c>
      <c r="J243" s="60" t="str">
        <f>IFERROR( MID(T_PointageRH[[#This Row],[Prénom]], SEARCH("-",T_PointageRH[[#This Row],[Prénom]])+1, 1),   "")</f>
        <v/>
      </c>
      <c r="K243" s="60" t="str">
        <f>SUBSTITUTE(T_PointageRH[[#This Row],[Nom d''usage]], "-", "")</f>
        <v/>
      </c>
      <c r="L243" s="59" t="str">
        <f>LOWER(T_PointageRH[[#This Row],[P1]]&amp;T_PointageRH[[#This Row],[P2]] &amp; "." &amp; SUBSTITUTE($K243," ",""))</f>
        <v>.</v>
      </c>
      <c r="M243" s="16"/>
      <c r="N243" s="60" t="str">
        <f>IF(AND(T_PointageRH[[#This Row],[Nom d''usage]]="",T_PointageRH[[#This Row],[Nom de famille]]=""),     "",     IF(T_PointageRH[[#This Row],[Username hors règle]]="",  IF(ISNUMBER(SEARCH($L243,_xlfn.TEXTJOIN(";", TRUE, T_PointageAD[Nom de compte SAM]))), "existe", "n'existe pas"),  IF(ISNUMBER(SEARCH($M243,_xlfn.TEXTJOIN(";", TRUE, T_PointageAD[Nom de compte SAM]))),  "existe",  "n'existe pas"))     )</f>
        <v/>
      </c>
      <c r="O243" s="60"/>
      <c r="P243" s="60"/>
      <c r="Q243" s="60"/>
    </row>
    <row r="244" spans="1:17" x14ac:dyDescent="0.25">
      <c r="A244" s="58"/>
      <c r="B244" s="59"/>
      <c r="C244" s="59"/>
      <c r="D244" s="59"/>
      <c r="E244" s="59"/>
      <c r="F244" s="59"/>
      <c r="G244" s="59"/>
      <c r="H244" s="60"/>
      <c r="I244" s="60" t="str">
        <f>LEFT(T_PointageRH[[#This Row],[Prénom]])</f>
        <v/>
      </c>
      <c r="J244" s="60" t="str">
        <f>IFERROR( MID(T_PointageRH[[#This Row],[Prénom]], SEARCH("-",T_PointageRH[[#This Row],[Prénom]])+1, 1),   "")</f>
        <v/>
      </c>
      <c r="K244" s="60" t="str">
        <f>SUBSTITUTE(T_PointageRH[[#This Row],[Nom d''usage]], "-", "")</f>
        <v/>
      </c>
      <c r="L244" s="59" t="str">
        <f>LOWER(T_PointageRH[[#This Row],[P1]]&amp;T_PointageRH[[#This Row],[P2]] &amp; "." &amp; SUBSTITUTE($K244," ",""))</f>
        <v>.</v>
      </c>
      <c r="M244" s="16"/>
      <c r="N244" s="60" t="str">
        <f>IF(AND(T_PointageRH[[#This Row],[Nom d''usage]]="",T_PointageRH[[#This Row],[Nom de famille]]=""),     "",     IF(T_PointageRH[[#This Row],[Username hors règle]]="",  IF(ISNUMBER(SEARCH($L244,_xlfn.TEXTJOIN(";", TRUE, T_PointageAD[Nom de compte SAM]))), "existe", "n'existe pas"),  IF(ISNUMBER(SEARCH($M244,_xlfn.TEXTJOIN(";", TRUE, T_PointageAD[Nom de compte SAM]))),  "existe",  "n'existe pas"))     )</f>
        <v/>
      </c>
      <c r="O244" s="60"/>
      <c r="P244" s="60"/>
      <c r="Q244" s="60"/>
    </row>
    <row r="245" spans="1:17" x14ac:dyDescent="0.25">
      <c r="A245" s="58"/>
      <c r="B245" s="59"/>
      <c r="C245" s="59"/>
      <c r="D245" s="59"/>
      <c r="E245" s="59"/>
      <c r="F245" s="59"/>
      <c r="G245" s="59"/>
      <c r="H245" s="60"/>
      <c r="I245" s="60" t="str">
        <f>LEFT(T_PointageRH[[#This Row],[Prénom]])</f>
        <v/>
      </c>
      <c r="J245" s="60" t="str">
        <f>IFERROR( MID(T_PointageRH[[#This Row],[Prénom]], SEARCH("-",T_PointageRH[[#This Row],[Prénom]])+1, 1),   "")</f>
        <v/>
      </c>
      <c r="K245" s="60" t="str">
        <f>SUBSTITUTE(T_PointageRH[[#This Row],[Nom d''usage]], "-", "")</f>
        <v/>
      </c>
      <c r="L245" s="59" t="str">
        <f>LOWER(T_PointageRH[[#This Row],[P1]]&amp;T_PointageRH[[#This Row],[P2]] &amp; "." &amp; SUBSTITUTE($K245," ",""))</f>
        <v>.</v>
      </c>
      <c r="M245" s="16"/>
      <c r="N245" s="60" t="str">
        <f>IF(AND(T_PointageRH[[#This Row],[Nom d''usage]]="",T_PointageRH[[#This Row],[Nom de famille]]=""),     "",     IF(T_PointageRH[[#This Row],[Username hors règle]]="",  IF(ISNUMBER(SEARCH($L245,_xlfn.TEXTJOIN(";", TRUE, T_PointageAD[Nom de compte SAM]))), "existe", "n'existe pas"),  IF(ISNUMBER(SEARCH($M245,_xlfn.TEXTJOIN(";", TRUE, T_PointageAD[Nom de compte SAM]))),  "existe",  "n'existe pas"))     )</f>
        <v/>
      </c>
      <c r="O245" s="60"/>
      <c r="P245" s="60"/>
      <c r="Q245" s="60"/>
    </row>
    <row r="246" spans="1:17" x14ac:dyDescent="0.25">
      <c r="A246" s="58"/>
      <c r="B246" s="59"/>
      <c r="C246" s="59"/>
      <c r="D246" s="59"/>
      <c r="E246" s="59"/>
      <c r="F246" s="59"/>
      <c r="G246" s="59"/>
      <c r="H246" s="60"/>
      <c r="I246" s="60" t="str">
        <f>LEFT(T_PointageRH[[#This Row],[Prénom]])</f>
        <v/>
      </c>
      <c r="J246" s="60" t="str">
        <f>IFERROR( MID(T_PointageRH[[#This Row],[Prénom]], SEARCH("-",T_PointageRH[[#This Row],[Prénom]])+1, 1),   "")</f>
        <v/>
      </c>
      <c r="K246" s="60" t="str">
        <f>SUBSTITUTE(T_PointageRH[[#This Row],[Nom d''usage]], "-", "")</f>
        <v/>
      </c>
      <c r="L246" s="59" t="str">
        <f>LOWER(T_PointageRH[[#This Row],[P1]]&amp;T_PointageRH[[#This Row],[P2]] &amp; "." &amp; SUBSTITUTE($K246," ",""))</f>
        <v>.</v>
      </c>
      <c r="M246" s="16"/>
      <c r="N246" s="60" t="str">
        <f>IF(AND(T_PointageRH[[#This Row],[Nom d''usage]]="",T_PointageRH[[#This Row],[Nom de famille]]=""),     "",     IF(T_PointageRH[[#This Row],[Username hors règle]]="",  IF(ISNUMBER(SEARCH($L246,_xlfn.TEXTJOIN(";", TRUE, T_PointageAD[Nom de compte SAM]))), "existe", "n'existe pas"),  IF(ISNUMBER(SEARCH($M246,_xlfn.TEXTJOIN(";", TRUE, T_PointageAD[Nom de compte SAM]))),  "existe",  "n'existe pas"))     )</f>
        <v/>
      </c>
      <c r="O246" s="60"/>
      <c r="P246" s="60"/>
      <c r="Q246" s="60"/>
    </row>
    <row r="247" spans="1:17" x14ac:dyDescent="0.25">
      <c r="A247" s="58"/>
      <c r="B247" s="59"/>
      <c r="C247" s="59"/>
      <c r="D247" s="59"/>
      <c r="E247" s="59"/>
      <c r="F247" s="59"/>
      <c r="G247" s="59"/>
      <c r="H247" s="60"/>
      <c r="I247" s="60" t="str">
        <f>LEFT(T_PointageRH[[#This Row],[Prénom]])</f>
        <v/>
      </c>
      <c r="J247" s="60" t="str">
        <f>IFERROR( MID(T_PointageRH[[#This Row],[Prénom]], SEARCH("-",T_PointageRH[[#This Row],[Prénom]])+1, 1),   "")</f>
        <v/>
      </c>
      <c r="K247" s="60" t="str">
        <f>SUBSTITUTE(T_PointageRH[[#This Row],[Nom d''usage]], "-", "")</f>
        <v/>
      </c>
      <c r="L247" s="59" t="str">
        <f>LOWER(T_PointageRH[[#This Row],[P1]]&amp;T_PointageRH[[#This Row],[P2]] &amp; "." &amp; SUBSTITUTE($K247," ",""))</f>
        <v>.</v>
      </c>
      <c r="M247" s="16"/>
      <c r="N247" s="60" t="str">
        <f>IF(AND(T_PointageRH[[#This Row],[Nom d''usage]]="",T_PointageRH[[#This Row],[Nom de famille]]=""),     "",     IF(T_PointageRH[[#This Row],[Username hors règle]]="",  IF(ISNUMBER(SEARCH($L247,_xlfn.TEXTJOIN(";", TRUE, T_PointageAD[Nom de compte SAM]))), "existe", "n'existe pas"),  IF(ISNUMBER(SEARCH($M247,_xlfn.TEXTJOIN(";", TRUE, T_PointageAD[Nom de compte SAM]))),  "existe",  "n'existe pas"))     )</f>
        <v/>
      </c>
      <c r="O247" s="60"/>
      <c r="P247" s="60"/>
      <c r="Q247" s="60"/>
    </row>
    <row r="248" spans="1:17" x14ac:dyDescent="0.25">
      <c r="A248" s="58"/>
      <c r="B248" s="59"/>
      <c r="C248" s="59"/>
      <c r="D248" s="59"/>
      <c r="E248" s="59"/>
      <c r="F248" s="59"/>
      <c r="G248" s="59"/>
      <c r="H248" s="60"/>
      <c r="I248" s="60" t="str">
        <f>LEFT(T_PointageRH[[#This Row],[Prénom]])</f>
        <v/>
      </c>
      <c r="J248" s="60" t="str">
        <f>IFERROR( MID(T_PointageRH[[#This Row],[Prénom]], SEARCH("-",T_PointageRH[[#This Row],[Prénom]])+1, 1),   "")</f>
        <v/>
      </c>
      <c r="K248" s="60" t="str">
        <f>SUBSTITUTE(T_PointageRH[[#This Row],[Nom d''usage]], "-", "")</f>
        <v/>
      </c>
      <c r="L248" s="59" t="str">
        <f>LOWER(T_PointageRH[[#This Row],[P1]]&amp;T_PointageRH[[#This Row],[P2]] &amp; "." &amp; SUBSTITUTE($K248," ",""))</f>
        <v>.</v>
      </c>
      <c r="M248" s="16"/>
      <c r="N248" s="60" t="str">
        <f>IF(AND(T_PointageRH[[#This Row],[Nom d''usage]]="",T_PointageRH[[#This Row],[Nom de famille]]=""),     "",     IF(T_PointageRH[[#This Row],[Username hors règle]]="",  IF(ISNUMBER(SEARCH($L248,_xlfn.TEXTJOIN(";", TRUE, T_PointageAD[Nom de compte SAM]))), "existe", "n'existe pas"),  IF(ISNUMBER(SEARCH($M248,_xlfn.TEXTJOIN(";", TRUE, T_PointageAD[Nom de compte SAM]))),  "existe",  "n'existe pas"))     )</f>
        <v/>
      </c>
      <c r="O248" s="60"/>
      <c r="P248" s="60"/>
      <c r="Q248" s="60"/>
    </row>
    <row r="249" spans="1:17" x14ac:dyDescent="0.25">
      <c r="A249" s="58"/>
      <c r="B249" s="59"/>
      <c r="C249" s="59"/>
      <c r="D249" s="59"/>
      <c r="E249" s="59"/>
      <c r="F249" s="59"/>
      <c r="G249" s="59"/>
      <c r="H249" s="60"/>
      <c r="I249" s="60" t="str">
        <f>LEFT(T_PointageRH[[#This Row],[Prénom]])</f>
        <v/>
      </c>
      <c r="J249" s="60" t="str">
        <f>IFERROR( MID(T_PointageRH[[#This Row],[Prénom]], SEARCH("-",T_PointageRH[[#This Row],[Prénom]])+1, 1),   "")</f>
        <v/>
      </c>
      <c r="K249" s="60" t="str">
        <f>SUBSTITUTE(T_PointageRH[[#This Row],[Nom d''usage]], "-", "")</f>
        <v/>
      </c>
      <c r="L249" s="59" t="str">
        <f>LOWER(T_PointageRH[[#This Row],[P1]]&amp;T_PointageRH[[#This Row],[P2]] &amp; "." &amp; SUBSTITUTE($K249," ",""))</f>
        <v>.</v>
      </c>
      <c r="M249" s="16"/>
      <c r="N249" s="60" t="str">
        <f>IF(AND(T_PointageRH[[#This Row],[Nom d''usage]]="",T_PointageRH[[#This Row],[Nom de famille]]=""),     "",     IF(T_PointageRH[[#This Row],[Username hors règle]]="",  IF(ISNUMBER(SEARCH($L249,_xlfn.TEXTJOIN(";", TRUE, T_PointageAD[Nom de compte SAM]))), "existe", "n'existe pas"),  IF(ISNUMBER(SEARCH($M249,_xlfn.TEXTJOIN(";", TRUE, T_PointageAD[Nom de compte SAM]))),  "existe",  "n'existe pas"))     )</f>
        <v/>
      </c>
      <c r="O249" s="60"/>
      <c r="P249" s="60"/>
      <c r="Q249" s="60"/>
    </row>
    <row r="250" spans="1:17" x14ac:dyDescent="0.25">
      <c r="A250" s="58"/>
      <c r="B250" s="59"/>
      <c r="C250" s="59"/>
      <c r="D250" s="59"/>
      <c r="E250" s="59"/>
      <c r="F250" s="59"/>
      <c r="G250" s="59"/>
      <c r="H250" s="60"/>
      <c r="I250" s="60" t="str">
        <f>LEFT(T_PointageRH[[#This Row],[Prénom]])</f>
        <v/>
      </c>
      <c r="J250" s="60" t="str">
        <f>IFERROR( MID(T_PointageRH[[#This Row],[Prénom]], SEARCH("-",T_PointageRH[[#This Row],[Prénom]])+1, 1),   "")</f>
        <v/>
      </c>
      <c r="K250" s="60" t="str">
        <f>SUBSTITUTE(T_PointageRH[[#This Row],[Nom d''usage]], "-", "")</f>
        <v/>
      </c>
      <c r="L250" s="59" t="str">
        <f>LOWER(T_PointageRH[[#This Row],[P1]]&amp;T_PointageRH[[#This Row],[P2]] &amp; "." &amp; SUBSTITUTE($K250," ",""))</f>
        <v>.</v>
      </c>
      <c r="M250" s="16"/>
      <c r="N250" s="60" t="str">
        <f>IF(AND(T_PointageRH[[#This Row],[Nom d''usage]]="",T_PointageRH[[#This Row],[Nom de famille]]=""),     "",     IF(T_PointageRH[[#This Row],[Username hors règle]]="",  IF(ISNUMBER(SEARCH($L250,_xlfn.TEXTJOIN(";", TRUE, T_PointageAD[Nom de compte SAM]))), "existe", "n'existe pas"),  IF(ISNUMBER(SEARCH($M250,_xlfn.TEXTJOIN(";", TRUE, T_PointageAD[Nom de compte SAM]))),  "existe",  "n'existe pas"))     )</f>
        <v/>
      </c>
      <c r="O250" s="60"/>
      <c r="P250" s="60"/>
      <c r="Q250" s="60"/>
    </row>
    <row r="251" spans="1:17" x14ac:dyDescent="0.25">
      <c r="A251" s="58"/>
      <c r="B251" s="59"/>
      <c r="C251" s="59"/>
      <c r="D251" s="59"/>
      <c r="E251" s="59"/>
      <c r="F251" s="59"/>
      <c r="G251" s="59"/>
      <c r="H251" s="60"/>
      <c r="I251" s="60" t="str">
        <f>LEFT(T_PointageRH[[#This Row],[Prénom]])</f>
        <v/>
      </c>
      <c r="J251" s="60" t="str">
        <f>IFERROR( MID(T_PointageRH[[#This Row],[Prénom]], SEARCH("-",T_PointageRH[[#This Row],[Prénom]])+1, 1),   "")</f>
        <v/>
      </c>
      <c r="K251" s="60" t="str">
        <f>SUBSTITUTE(T_PointageRH[[#This Row],[Nom d''usage]], "-", "")</f>
        <v/>
      </c>
      <c r="L251" s="59" t="str">
        <f>LOWER(T_PointageRH[[#This Row],[P1]]&amp;T_PointageRH[[#This Row],[P2]] &amp; "." &amp; SUBSTITUTE($K251," ",""))</f>
        <v>.</v>
      </c>
      <c r="M251" s="16"/>
      <c r="N251" s="60" t="str">
        <f>IF(AND(T_PointageRH[[#This Row],[Nom d''usage]]="",T_PointageRH[[#This Row],[Nom de famille]]=""),     "",     IF(T_PointageRH[[#This Row],[Username hors règle]]="",  IF(ISNUMBER(SEARCH($L251,_xlfn.TEXTJOIN(";", TRUE, T_PointageAD[Nom de compte SAM]))), "existe", "n'existe pas"),  IF(ISNUMBER(SEARCH($M251,_xlfn.TEXTJOIN(";", TRUE, T_PointageAD[Nom de compte SAM]))),  "existe",  "n'existe pas"))     )</f>
        <v/>
      </c>
      <c r="O251" s="60"/>
      <c r="P251" s="60"/>
      <c r="Q251" s="60"/>
    </row>
    <row r="252" spans="1:17" x14ac:dyDescent="0.25">
      <c r="A252" s="58"/>
      <c r="B252" s="59"/>
      <c r="C252" s="59"/>
      <c r="D252" s="59"/>
      <c r="E252" s="59"/>
      <c r="F252" s="59"/>
      <c r="G252" s="59"/>
      <c r="H252" s="60"/>
      <c r="I252" s="60" t="str">
        <f>LEFT(T_PointageRH[[#This Row],[Prénom]])</f>
        <v/>
      </c>
      <c r="J252" s="60" t="str">
        <f>IFERROR( MID(T_PointageRH[[#This Row],[Prénom]], SEARCH("-",T_PointageRH[[#This Row],[Prénom]])+1, 1),   "")</f>
        <v/>
      </c>
      <c r="K252" s="60" t="str">
        <f>SUBSTITUTE(T_PointageRH[[#This Row],[Nom d''usage]], "-", "")</f>
        <v/>
      </c>
      <c r="L252" s="59" t="str">
        <f>LOWER(T_PointageRH[[#This Row],[P1]]&amp;T_PointageRH[[#This Row],[P2]] &amp; "." &amp; SUBSTITUTE($K252," ",""))</f>
        <v>.</v>
      </c>
      <c r="M252" s="16"/>
      <c r="N252" s="60" t="str">
        <f>IF(AND(T_PointageRH[[#This Row],[Nom d''usage]]="",T_PointageRH[[#This Row],[Nom de famille]]=""),     "",     IF(T_PointageRH[[#This Row],[Username hors règle]]="",  IF(ISNUMBER(SEARCH($L252,_xlfn.TEXTJOIN(";", TRUE, T_PointageAD[Nom de compte SAM]))), "existe", "n'existe pas"),  IF(ISNUMBER(SEARCH($M252,_xlfn.TEXTJOIN(";", TRUE, T_PointageAD[Nom de compte SAM]))),  "existe",  "n'existe pas"))     )</f>
        <v/>
      </c>
      <c r="O252" s="60"/>
      <c r="P252" s="60"/>
      <c r="Q252" s="60"/>
    </row>
    <row r="253" spans="1:17" x14ac:dyDescent="0.25">
      <c r="A253" s="58"/>
      <c r="B253" s="59"/>
      <c r="C253" s="59"/>
      <c r="D253" s="59"/>
      <c r="E253" s="59"/>
      <c r="F253" s="59"/>
      <c r="G253" s="59"/>
      <c r="H253" s="60"/>
      <c r="I253" s="60" t="str">
        <f>LEFT(T_PointageRH[[#This Row],[Prénom]])</f>
        <v/>
      </c>
      <c r="J253" s="60" t="str">
        <f>IFERROR( MID(T_PointageRH[[#This Row],[Prénom]], SEARCH("-",T_PointageRH[[#This Row],[Prénom]])+1, 1),   "")</f>
        <v/>
      </c>
      <c r="K253" s="60" t="str">
        <f>SUBSTITUTE(T_PointageRH[[#This Row],[Nom d''usage]], "-", "")</f>
        <v/>
      </c>
      <c r="L253" s="59" t="str">
        <f>LOWER(T_PointageRH[[#This Row],[P1]]&amp;T_PointageRH[[#This Row],[P2]] &amp; "." &amp; SUBSTITUTE($K253," ",""))</f>
        <v>.</v>
      </c>
      <c r="M253" s="16"/>
      <c r="N253" s="60" t="str">
        <f>IF(AND(T_PointageRH[[#This Row],[Nom d''usage]]="",T_PointageRH[[#This Row],[Nom de famille]]=""),     "",     IF(T_PointageRH[[#This Row],[Username hors règle]]="",  IF(ISNUMBER(SEARCH($L253,_xlfn.TEXTJOIN(";", TRUE, T_PointageAD[Nom de compte SAM]))), "existe", "n'existe pas"),  IF(ISNUMBER(SEARCH($M253,_xlfn.TEXTJOIN(";", TRUE, T_PointageAD[Nom de compte SAM]))),  "existe",  "n'existe pas"))     )</f>
        <v/>
      </c>
      <c r="O253" s="60"/>
      <c r="P253" s="60"/>
      <c r="Q253" s="60"/>
    </row>
    <row r="254" spans="1:17" x14ac:dyDescent="0.25">
      <c r="A254" s="58"/>
      <c r="B254" s="59"/>
      <c r="C254" s="59"/>
      <c r="D254" s="59"/>
      <c r="E254" s="59"/>
      <c r="F254" s="59"/>
      <c r="G254" s="59"/>
      <c r="H254" s="60"/>
      <c r="I254" s="60" t="str">
        <f>LEFT(T_PointageRH[[#This Row],[Prénom]])</f>
        <v/>
      </c>
      <c r="J254" s="60" t="str">
        <f>IFERROR( MID(T_PointageRH[[#This Row],[Prénom]], SEARCH("-",T_PointageRH[[#This Row],[Prénom]])+1, 1),   "")</f>
        <v/>
      </c>
      <c r="K254" s="60" t="str">
        <f>SUBSTITUTE(T_PointageRH[[#This Row],[Nom d''usage]], "-", "")</f>
        <v/>
      </c>
      <c r="L254" s="59" t="str">
        <f>LOWER(T_PointageRH[[#This Row],[P1]]&amp;T_PointageRH[[#This Row],[P2]] &amp; "." &amp; SUBSTITUTE($K254," ",""))</f>
        <v>.</v>
      </c>
      <c r="M254" s="16"/>
      <c r="N254" s="60" t="str">
        <f>IF(AND(T_PointageRH[[#This Row],[Nom d''usage]]="",T_PointageRH[[#This Row],[Nom de famille]]=""),     "",     IF(T_PointageRH[[#This Row],[Username hors règle]]="",  IF(ISNUMBER(SEARCH($L254,_xlfn.TEXTJOIN(";", TRUE, T_PointageAD[Nom de compte SAM]))), "existe", "n'existe pas"),  IF(ISNUMBER(SEARCH($M254,_xlfn.TEXTJOIN(";", TRUE, T_PointageAD[Nom de compte SAM]))),  "existe",  "n'existe pas"))     )</f>
        <v/>
      </c>
      <c r="O254" s="60"/>
      <c r="P254" s="60"/>
      <c r="Q254" s="60"/>
    </row>
    <row r="255" spans="1:17" x14ac:dyDescent="0.25">
      <c r="A255" s="58"/>
      <c r="B255" s="59"/>
      <c r="C255" s="61"/>
      <c r="D255" s="59"/>
      <c r="E255" s="59"/>
      <c r="F255" s="59"/>
      <c r="G255" s="59"/>
      <c r="H255" s="60"/>
      <c r="I255" s="60" t="str">
        <f>LEFT(T_PointageRH[[#This Row],[Prénom]])</f>
        <v/>
      </c>
      <c r="J255" s="60" t="str">
        <f>IFERROR( MID(T_PointageRH[[#This Row],[Prénom]], SEARCH("-",T_PointageRH[[#This Row],[Prénom]])+1, 1),   "")</f>
        <v/>
      </c>
      <c r="K255" s="60" t="str">
        <f>SUBSTITUTE(T_PointageRH[[#This Row],[Nom d''usage]], "-", "")</f>
        <v/>
      </c>
      <c r="L255" s="59" t="str">
        <f>LOWER(T_PointageRH[[#This Row],[P1]]&amp;T_PointageRH[[#This Row],[P2]] &amp; "." &amp; SUBSTITUTE($K255," ",""))</f>
        <v>.</v>
      </c>
      <c r="M255" s="16"/>
      <c r="N255" s="60" t="str">
        <f>IF(AND(T_PointageRH[[#This Row],[Nom d''usage]]="",T_PointageRH[[#This Row],[Nom de famille]]=""),     "",     IF(T_PointageRH[[#This Row],[Username hors règle]]="",  IF(ISNUMBER(SEARCH($L255,_xlfn.TEXTJOIN(";", TRUE, T_PointageAD[Nom de compte SAM]))), "existe", "n'existe pas"),  IF(ISNUMBER(SEARCH($M255,_xlfn.TEXTJOIN(";", TRUE, T_PointageAD[Nom de compte SAM]))),  "existe",  "n'existe pas"))     )</f>
        <v/>
      </c>
      <c r="O255" s="60"/>
      <c r="P255" s="60"/>
      <c r="Q255" s="60"/>
    </row>
    <row r="257" spans="3:15" x14ac:dyDescent="0.25">
      <c r="C257" s="3" t="s">
        <v>16</v>
      </c>
      <c r="L257" s="1"/>
      <c r="N257" s="1"/>
      <c r="O257" s="1" t="str">
        <f>COUNTIF(T_PointageRH[Action à réaliser dans l''AD], Parms!E3) &amp; " créations"</f>
        <v>0 créations</v>
      </c>
    </row>
    <row r="258" spans="3:15" x14ac:dyDescent="0.25">
      <c r="O258" s="1" t="str">
        <f>COUNTIF(T_PointageRH[Action à réaliser dans l''AD], Parms!E4) &amp; " désactivations"</f>
        <v>0 désactivations</v>
      </c>
    </row>
    <row r="259" spans="3:15" x14ac:dyDescent="0.25">
      <c r="O259" s="1" t="str">
        <f>COUNTIF(T_PointageRH[Action à réaliser dans l''AD], Parms!E5) &amp; " suppressions"</f>
        <v>0 suppressions</v>
      </c>
    </row>
  </sheetData>
  <phoneticPr fontId="19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7" operator="beginsWith" id="{BE428500-D785-4081-8E26-1C41D07E1862}">
            <xm:f>LEFT(N2,LEN("n'existe pas"))="n'existe pas"</xm:f>
            <xm:f>"n'existe pas"</xm:f>
            <x14:dxf>
              <font>
                <b val="0"/>
                <i val="0"/>
                <strike val="0"/>
                <color theme="1"/>
              </font>
              <fill>
                <patternFill>
                  <bgColor theme="3" tint="0.59996337778862885"/>
                </patternFill>
              </fill>
              <border>
                <left style="thin">
                  <color theme="3" tint="0.79998168889431442"/>
                </left>
                <right style="thin">
                  <color theme="3" tint="0.79998168889431442"/>
                </right>
                <top style="thin">
                  <color theme="3" tint="0.79998168889431442"/>
                </top>
                <bottom style="thin">
                  <color theme="3" tint="0.79998168889431442"/>
                </bottom>
                <vertical/>
                <horizontal/>
              </border>
            </x14:dxf>
          </x14:cfRule>
          <xm:sqref>N2:N255 P2:P255</xm:sqref>
        </x14:conditionalFormatting>
        <x14:conditionalFormatting xmlns:xm="http://schemas.microsoft.com/office/excel/2006/main">
          <x14:cfRule type="containsText" priority="8" operator="containsText" id="{AA722EDE-443D-41A7-B7EF-07F86840E84B}">
            <xm:f>NOT(ISERROR(SEARCH("existe",N2)))</xm:f>
            <xm:f>"existe"</xm:f>
            <x14:dxf>
              <font>
                <b val="0"/>
                <i val="0"/>
                <strike val="0"/>
                <color theme="1"/>
              </font>
              <fill>
                <patternFill>
                  <bgColor theme="9" tint="0.59996337778862885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N2:P255</xm:sqref>
        </x14:conditionalFormatting>
        <x14:conditionalFormatting xmlns:xm="http://schemas.microsoft.com/office/excel/2006/main">
          <x14:cfRule type="expression" priority="2" id="{C47121AD-7394-443D-A44E-094F89816660}">
            <xm:f>AND($O2&lt;&gt;"",$O2&lt;&gt;Parms!$E$2,$P2="")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FFFF00"/>
                </patternFill>
              </fill>
              <border>
                <left style="thin">
                  <color theme="3" tint="0.79998168889431442"/>
                </left>
                <right style="thin">
                  <color theme="3" tint="0.79998168889431442"/>
                </right>
                <top style="thin">
                  <color theme="3" tint="0.79998168889431442"/>
                </top>
                <bottom style="thin">
                  <color theme="3" tint="0.79998168889431442"/>
                </bottom>
                <vertical/>
                <horizontal/>
              </border>
            </x14:dxf>
          </x14:cfRule>
          <x14:cfRule type="expression" priority="3" id="{06DC4F55-A151-4D6F-904B-08699424AD1E}">
            <xm:f>$O2=Parms!$E$2</xm:f>
            <x14:dxf>
              <fill>
                <patternFill>
                  <bgColor theme="3" tint="0.59996337778862885"/>
                </patternFill>
              </fill>
              <border>
                <left style="thin">
                  <color theme="3" tint="0.79998168889431442"/>
                </left>
                <right style="thin">
                  <color theme="3" tint="0.79998168889431442"/>
                </right>
                <top style="thin">
                  <color theme="3" tint="0.79998168889431442"/>
                </top>
                <bottom style="thin">
                  <color theme="3" tint="0.79998168889431442"/>
                </bottom>
                <vertical/>
                <horizontal/>
              </border>
            </x14:dxf>
          </x14:cfRule>
          <x14:cfRule type="expression" priority="4" id="{68BFD3FE-1516-43DF-A00B-8A035FE37F47}">
            <xm:f>$G2=Parms!$D$4</xm:f>
            <x14:dxf>
              <font>
                <b/>
                <i val="0"/>
                <strike val="0"/>
                <color theme="0"/>
              </font>
              <fill>
                <patternFill>
                  <bgColor rgb="FF00B050"/>
                </patternFill>
              </fill>
              <border>
                <left style="thin">
                  <color rgb="FF00F26D"/>
                </left>
                <right style="thin">
                  <color rgb="FF00F26D"/>
                </right>
                <top style="thin">
                  <color rgb="FF00F26D"/>
                </top>
                <bottom style="thin">
                  <color rgb="FF00F26D"/>
                </bottom>
                <vertical/>
                <horizontal/>
              </border>
            </x14:dxf>
          </x14:cfRule>
          <x14:cfRule type="expression" priority="5" id="{E51654C6-A4A0-4699-89CF-D3F9EAF9E377}">
            <xm:f>$G2=Parms!$D$5</xm:f>
            <x14:dxf>
              <font>
                <b val="0"/>
                <i/>
                <strike val="0"/>
                <color rgb="FFFF0000"/>
              </font>
              <fill>
                <patternFill>
                  <bgColor rgb="FFFFFF99"/>
                </patternFill>
              </fill>
              <border>
                <left style="thin">
                  <color rgb="FFFF0000"/>
                </left>
                <right style="thin">
                  <color rgb="FFFF0000"/>
                </right>
                <top style="thin">
                  <color rgb="FFFF0000"/>
                </top>
                <bottom style="thin">
                  <color rgb="FFFF0000"/>
                </bottom>
                <vertical/>
                <horizontal/>
              </border>
            </x14:dxf>
          </x14:cfRule>
          <x14:cfRule type="expression" priority="6" id="{C7091521-7E7E-42C2-9720-018082891272}">
            <xm:f>$G2=Parms!$D$3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FFFF00"/>
                </patternFill>
              </fill>
              <border>
                <left style="thin">
                  <color rgb="FFFF0000"/>
                </left>
                <right style="thin">
                  <color rgb="FFFF0000"/>
                </right>
                <top style="thin">
                  <color rgb="FFFF0000"/>
                </top>
                <bottom style="thin">
                  <color rgb="FFFF0000"/>
                </bottom>
                <vertical/>
                <horizontal/>
              </border>
            </x14:dxf>
          </x14:cfRule>
          <xm:sqref>O2:O255</xm:sqref>
        </x14:conditionalFormatting>
        <x14:conditionalFormatting xmlns:xm="http://schemas.microsoft.com/office/excel/2006/main">
          <x14:cfRule type="beginsWith" priority="42" operator="beginsWith" id="{D98C61DC-A0C7-4A2D-AC68-E4C1557983AF}">
            <xm:f>LEFT(P2,LEN("existe, actif"))="existe, actif"</xm:f>
            <xm:f>"existe, actif"</xm:f>
            <x14:dxf>
              <font>
                <b val="0"/>
                <i val="0"/>
                <strike val="0"/>
                <color theme="1"/>
              </font>
              <fill>
                <patternFill>
                  <bgColor rgb="FF00B050"/>
                </patternFill>
              </fill>
              <border>
                <left style="thin">
                  <color theme="9" tint="0.79998168889431442"/>
                </left>
                <right style="thin">
                  <color theme="9" tint="0.79998168889431442"/>
                </right>
                <top style="thin">
                  <color theme="9" tint="0.79998168889431442"/>
                </top>
                <bottom style="thin">
                  <color theme="9" tint="0.79998168889431442"/>
                </bottom>
                <vertical/>
                <horizontal/>
              </border>
            </x14:dxf>
          </x14:cfRule>
          <x14:cfRule type="beginsWith" priority="43" operator="beginsWith" id="{05E5F9D4-C577-46FF-9F86-7C2FDF21A81B}">
            <xm:f>LEFT(P2,LEN("existe, inactif"))="existe, inactif"</xm:f>
            <xm:f>"existe, inactif"</xm:f>
            <x14:dxf>
              <font>
                <b val="0"/>
                <i val="0"/>
                <strike val="0"/>
                <color theme="1"/>
              </font>
              <fill>
                <patternFill>
                  <bgColor theme="9" tint="0.59996337778862885"/>
                </patternFill>
              </fill>
              <border>
                <left style="thin">
                  <color rgb="FF92D050"/>
                </left>
                <right style="thin">
                  <color rgb="FF92D050"/>
                </right>
                <top style="thin">
                  <color rgb="FF92D050"/>
                </top>
                <bottom style="thin">
                  <color rgb="FF92D050"/>
                </bottom>
                <vertical/>
                <horizontal/>
              </border>
            </x14:dxf>
          </x14:cfRule>
          <xm:sqref>P2:P255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4B3C621-40C0-4DF1-8976-3BA302B93279}">
          <x14:formula1>
            <xm:f>Parms!$E$2:$E$6</xm:f>
          </x14:formula1>
          <xm:sqref>O2:O255</xm:sqref>
        </x14:dataValidation>
        <x14:dataValidation type="list" allowBlank="1" showInputMessage="1" showErrorMessage="1" xr:uid="{3211F484-AE0E-474B-B95E-D6D239C886C3}">
          <x14:formula1>
            <xm:f>Parms!$C$2:$C$4</xm:f>
          </x14:formula1>
          <xm:sqref>P2:P255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1C3E-45B3-4AAD-95E0-C3195B49F137}">
  <sheetPr>
    <tabColor theme="4" tint="0.39997558519241921"/>
  </sheetPr>
  <dimension ref="A1:C108"/>
  <sheetViews>
    <sheetView showGridLines="0" zoomScale="85" zoomScaleNormal="85" workbookViewId="0">
      <selection activeCell="A3" sqref="A3"/>
    </sheetView>
  </sheetViews>
  <sheetFormatPr baseColWidth="10" defaultRowHeight="15" x14ac:dyDescent="0.25"/>
  <cols>
    <col min="1" max="1" width="34.42578125" style="30" customWidth="1"/>
    <col min="2" max="2" width="22.5703125" style="29" customWidth="1"/>
    <col min="3" max="3" width="116.28515625" style="30" bestFit="1" customWidth="1"/>
    <col min="4" max="16384" width="11.42578125" style="30"/>
  </cols>
  <sheetData>
    <row r="1" spans="1:3" s="31" customFormat="1" ht="37.5" customHeight="1" x14ac:dyDescent="0.25">
      <c r="A1" s="66" t="s">
        <v>131</v>
      </c>
      <c r="B1" s="66"/>
      <c r="C1" s="66"/>
    </row>
    <row r="2" spans="1:3" s="32" customFormat="1" x14ac:dyDescent="0.25">
      <c r="A2" s="50" t="s">
        <v>130</v>
      </c>
      <c r="B2" s="50" t="s">
        <v>135</v>
      </c>
      <c r="C2" s="51" t="s">
        <v>140</v>
      </c>
    </row>
    <row r="3" spans="1:3" x14ac:dyDescent="0.25">
      <c r="A3" s="55" t="str" cm="1">
        <f t="array" ref="A3">IFERROR(_xlfn._xlws.SORT(     _xlfn.UNIQUE(   _xlfn.TEXTSPLIT( _xlfn.CONCAT(T_UsersPasswordsGroups[Membre de …]),, ",", TRUE )  ),     1,     1), "")</f>
        <v/>
      </c>
      <c r="B3" s="56">
        <f>IF(C3="", 0, LEN(C3) - LEN(SUBSTITUTE(C3,",","")) +1)</f>
        <v>0</v>
      </c>
      <c r="C3" s="57" t="str" cm="1">
        <f t="array" ref="C3">IFERROR(IF(A3="", "", _xlfn.TEXTJOIN( ", ", TRUE,     _xlfn._xlws.FILTER(   T_UsersPasswordsGroups[Nom de compte SAM],   ISNUMBER(SEARCH(A3, T_UsersPasswordsGroups[Membre de …])),   "")     )), "")</f>
        <v/>
      </c>
    </row>
    <row r="4" spans="1:3" x14ac:dyDescent="0.25">
      <c r="A4" s="55"/>
      <c r="B4" s="56">
        <f t="shared" ref="B4:B67" si="0">IF(C4="", 0, LEN(C4) - LEN(SUBSTITUTE(C4,",","")) +1)</f>
        <v>0</v>
      </c>
      <c r="C4" s="57" t="str" cm="1">
        <f t="array" ref="C4">IFERROR(IF(A4="", "", _xlfn.TEXTJOIN( ", ", TRUE,     _xlfn._xlws.FILTER(   T_UsersPasswordsGroups[Nom de compte SAM],   ISNUMBER(SEARCH(A4, T_UsersPasswordsGroups[Membre de …])),   "")     )), "")</f>
        <v/>
      </c>
    </row>
    <row r="5" spans="1:3" x14ac:dyDescent="0.25">
      <c r="A5" s="55"/>
      <c r="B5" s="56">
        <f t="shared" si="0"/>
        <v>0</v>
      </c>
      <c r="C5" s="57" t="str" cm="1">
        <f t="array" ref="C5">IFERROR(IF(A5="", "", _xlfn.TEXTJOIN( ", ", TRUE,     _xlfn._xlws.FILTER(   T_UsersPasswordsGroups[Nom de compte SAM],   ISNUMBER(SEARCH(A5, T_UsersPasswordsGroups[Membre de …])),   "")     )), "")</f>
        <v/>
      </c>
    </row>
    <row r="6" spans="1:3" x14ac:dyDescent="0.25">
      <c r="A6" s="55"/>
      <c r="B6" s="56">
        <f t="shared" si="0"/>
        <v>0</v>
      </c>
      <c r="C6" s="57" t="str" cm="1">
        <f t="array" ref="C6">IFERROR(IF(A6="", "", _xlfn.TEXTJOIN( ", ", TRUE,     _xlfn._xlws.FILTER(   T_UsersPasswordsGroups[Nom de compte SAM],   ISNUMBER(SEARCH(A6, T_UsersPasswordsGroups[Membre de …])),   "")     )), "")</f>
        <v/>
      </c>
    </row>
    <row r="7" spans="1:3" x14ac:dyDescent="0.25">
      <c r="A7" s="55"/>
      <c r="B7" s="56">
        <f t="shared" si="0"/>
        <v>0</v>
      </c>
      <c r="C7" s="57" t="str" cm="1">
        <f t="array" ref="C7">IFERROR(IF(A7="", "", _xlfn.TEXTJOIN( ", ", TRUE,     _xlfn._xlws.FILTER(   T_UsersPasswordsGroups[Nom de compte SAM],   ISNUMBER(SEARCH(A7, T_UsersPasswordsGroups[Membre de …])),   "")     )), "")</f>
        <v/>
      </c>
    </row>
    <row r="8" spans="1:3" x14ac:dyDescent="0.25">
      <c r="A8" s="55"/>
      <c r="B8" s="56">
        <f t="shared" si="0"/>
        <v>0</v>
      </c>
      <c r="C8" s="57" t="str" cm="1">
        <f t="array" ref="C8">IFERROR(IF(A8="", "", _xlfn.TEXTJOIN( ", ", TRUE,     _xlfn._xlws.FILTER(   T_UsersPasswordsGroups[Nom de compte SAM],   ISNUMBER(SEARCH(A8, T_UsersPasswordsGroups[Membre de …])),   "")     )), "")</f>
        <v/>
      </c>
    </row>
    <row r="9" spans="1:3" x14ac:dyDescent="0.25">
      <c r="A9" s="55"/>
      <c r="B9" s="56">
        <f t="shared" si="0"/>
        <v>0</v>
      </c>
      <c r="C9" s="57" t="str" cm="1">
        <f t="array" ref="C9">IFERROR(IF(A9="", "", _xlfn.TEXTJOIN( ", ", TRUE,     _xlfn._xlws.FILTER(   T_UsersPasswordsGroups[Nom de compte SAM],   ISNUMBER(SEARCH(A9, T_UsersPasswordsGroups[Membre de …])),   "")     )), "")</f>
        <v/>
      </c>
    </row>
    <row r="10" spans="1:3" x14ac:dyDescent="0.25">
      <c r="A10" s="55"/>
      <c r="B10" s="56">
        <f t="shared" si="0"/>
        <v>0</v>
      </c>
      <c r="C10" s="57" t="str" cm="1">
        <f t="array" ref="C10">IFERROR(IF(A10="", "", _xlfn.TEXTJOIN( ", ", TRUE,     _xlfn._xlws.FILTER(   T_UsersPasswordsGroups[Nom de compte SAM],   ISNUMBER(SEARCH(A10, T_UsersPasswordsGroups[Membre de …])),   "")     )), "")</f>
        <v/>
      </c>
    </row>
    <row r="11" spans="1:3" x14ac:dyDescent="0.25">
      <c r="A11" s="55"/>
      <c r="B11" s="56">
        <f t="shared" si="0"/>
        <v>0</v>
      </c>
      <c r="C11" s="57" t="str" cm="1">
        <f t="array" ref="C11">IFERROR(IF(A11="", "", _xlfn.TEXTJOIN( ", ", TRUE,     _xlfn._xlws.FILTER(   T_UsersPasswordsGroups[Nom de compte SAM],   ISNUMBER(SEARCH(A11, T_UsersPasswordsGroups[Membre de …])),   "")     )), "")</f>
        <v/>
      </c>
    </row>
    <row r="12" spans="1:3" x14ac:dyDescent="0.25">
      <c r="A12" s="55"/>
      <c r="B12" s="56">
        <f t="shared" si="0"/>
        <v>0</v>
      </c>
      <c r="C12" s="57" t="str" cm="1">
        <f t="array" ref="C12">IFERROR(IF(A12="", "", _xlfn.TEXTJOIN( ", ", TRUE,     _xlfn._xlws.FILTER(   T_UsersPasswordsGroups[Nom de compte SAM],   ISNUMBER(SEARCH(A12, T_UsersPasswordsGroups[Membre de …])),   "")     )), "")</f>
        <v/>
      </c>
    </row>
    <row r="13" spans="1:3" x14ac:dyDescent="0.25">
      <c r="A13" s="55"/>
      <c r="B13" s="56">
        <f t="shared" si="0"/>
        <v>0</v>
      </c>
      <c r="C13" s="57" t="str" cm="1">
        <f t="array" ref="C13">IFERROR(IF(A13="", "", _xlfn.TEXTJOIN( ", ", TRUE,     _xlfn._xlws.FILTER(   T_UsersPasswordsGroups[Nom de compte SAM],   ISNUMBER(SEARCH(A13, T_UsersPasswordsGroups[Membre de …])),   "")     )), "")</f>
        <v/>
      </c>
    </row>
    <row r="14" spans="1:3" x14ac:dyDescent="0.25">
      <c r="A14" s="55"/>
      <c r="B14" s="56">
        <f t="shared" si="0"/>
        <v>0</v>
      </c>
      <c r="C14" s="57" t="str" cm="1">
        <f t="array" ref="C14">IFERROR(IF(A14="", "", _xlfn.TEXTJOIN( ", ", TRUE,     _xlfn._xlws.FILTER(   T_UsersPasswordsGroups[Nom de compte SAM],   ISNUMBER(SEARCH(A14, T_UsersPasswordsGroups[Membre de …])),   "")     )), "")</f>
        <v/>
      </c>
    </row>
    <row r="15" spans="1:3" x14ac:dyDescent="0.25">
      <c r="A15" s="55"/>
      <c r="B15" s="56">
        <f t="shared" si="0"/>
        <v>0</v>
      </c>
      <c r="C15" s="57" t="str" cm="1">
        <f t="array" ref="C15">IFERROR(IF(A15="", "", _xlfn.TEXTJOIN( ", ", TRUE,     _xlfn._xlws.FILTER(   T_UsersPasswordsGroups[Nom de compte SAM],   ISNUMBER(SEARCH(A15, T_UsersPasswordsGroups[Membre de …])),   "")     )), "")</f>
        <v/>
      </c>
    </row>
    <row r="16" spans="1:3" x14ac:dyDescent="0.25">
      <c r="A16" s="55"/>
      <c r="B16" s="56">
        <f t="shared" si="0"/>
        <v>0</v>
      </c>
      <c r="C16" s="57" t="str" cm="1">
        <f t="array" ref="C16">IFERROR(IF(A16="", "", _xlfn.TEXTJOIN( ", ", TRUE,     _xlfn._xlws.FILTER(   T_UsersPasswordsGroups[Nom de compte SAM],   ISNUMBER(SEARCH(A16, T_UsersPasswordsGroups[Membre de …])),   "")     )), "")</f>
        <v/>
      </c>
    </row>
    <row r="17" spans="1:3" x14ac:dyDescent="0.25">
      <c r="A17" s="55"/>
      <c r="B17" s="56">
        <f t="shared" si="0"/>
        <v>0</v>
      </c>
      <c r="C17" s="57" t="str" cm="1">
        <f t="array" ref="C17">IFERROR(IF(A17="", "", _xlfn.TEXTJOIN( ", ", TRUE,     _xlfn._xlws.FILTER(   T_UsersPasswordsGroups[Nom de compte SAM],   ISNUMBER(SEARCH(A17, T_UsersPasswordsGroups[Membre de …])),   "")     )), "")</f>
        <v/>
      </c>
    </row>
    <row r="18" spans="1:3" x14ac:dyDescent="0.25">
      <c r="A18" s="55"/>
      <c r="B18" s="56">
        <f t="shared" si="0"/>
        <v>0</v>
      </c>
      <c r="C18" s="57" t="str" cm="1">
        <f t="array" ref="C18">IFERROR(IF(A18="", "", _xlfn.TEXTJOIN( ", ", TRUE,     _xlfn._xlws.FILTER(   T_UsersPasswordsGroups[Nom de compte SAM],   ISNUMBER(SEARCH(A18, T_UsersPasswordsGroups[Membre de …])),   "")     )), "")</f>
        <v/>
      </c>
    </row>
    <row r="19" spans="1:3" x14ac:dyDescent="0.25">
      <c r="A19" s="55"/>
      <c r="B19" s="56">
        <f t="shared" si="0"/>
        <v>0</v>
      </c>
      <c r="C19" s="57" t="str" cm="1">
        <f t="array" ref="C19">IFERROR(IF(A19="", "", _xlfn.TEXTJOIN( ", ", TRUE,     _xlfn._xlws.FILTER(   T_UsersPasswordsGroups[Nom de compte SAM],   ISNUMBER(SEARCH(A19, T_UsersPasswordsGroups[Membre de …])),   "")     )), "")</f>
        <v/>
      </c>
    </row>
    <row r="20" spans="1:3" x14ac:dyDescent="0.25">
      <c r="A20" s="55"/>
      <c r="B20" s="56">
        <f t="shared" si="0"/>
        <v>0</v>
      </c>
      <c r="C20" s="57" t="str" cm="1">
        <f t="array" ref="C20">IFERROR(IF(A20="", "", _xlfn.TEXTJOIN( ", ", TRUE,     _xlfn._xlws.FILTER(   T_UsersPasswordsGroups[Nom de compte SAM],   ISNUMBER(SEARCH(A20, T_UsersPasswordsGroups[Membre de …])),   "")     )), "")</f>
        <v/>
      </c>
    </row>
    <row r="21" spans="1:3" x14ac:dyDescent="0.25">
      <c r="A21" s="55"/>
      <c r="B21" s="56">
        <f t="shared" si="0"/>
        <v>0</v>
      </c>
      <c r="C21" s="57" t="str" cm="1">
        <f t="array" ref="C21">IFERROR(IF(A21="", "", _xlfn.TEXTJOIN( ", ", TRUE,     _xlfn._xlws.FILTER(   T_UsersPasswordsGroups[Nom de compte SAM],   ISNUMBER(SEARCH(A21, T_UsersPasswordsGroups[Membre de …])),   "")     )), "")</f>
        <v/>
      </c>
    </row>
    <row r="22" spans="1:3" x14ac:dyDescent="0.25">
      <c r="A22" s="55"/>
      <c r="B22" s="56">
        <f t="shared" si="0"/>
        <v>0</v>
      </c>
      <c r="C22" s="57" t="str" cm="1">
        <f t="array" ref="C22">IFERROR(IF(A22="", "", _xlfn.TEXTJOIN( ", ", TRUE,     _xlfn._xlws.FILTER(   T_UsersPasswordsGroups[Nom de compte SAM],   ISNUMBER(SEARCH(A22, T_UsersPasswordsGroups[Membre de …])),   "")     )), "")</f>
        <v/>
      </c>
    </row>
    <row r="23" spans="1:3" x14ac:dyDescent="0.25">
      <c r="A23" s="55"/>
      <c r="B23" s="56">
        <f t="shared" si="0"/>
        <v>0</v>
      </c>
      <c r="C23" s="57" t="str" cm="1">
        <f t="array" ref="C23">IFERROR(IF(A23="", "", _xlfn.TEXTJOIN( ", ", TRUE,     _xlfn._xlws.FILTER(   T_UsersPasswordsGroups[Nom de compte SAM],   ISNUMBER(SEARCH(A23, T_UsersPasswordsGroups[Membre de …])),   "")     )), "")</f>
        <v/>
      </c>
    </row>
    <row r="24" spans="1:3" x14ac:dyDescent="0.25">
      <c r="A24" s="55"/>
      <c r="B24" s="56">
        <f t="shared" si="0"/>
        <v>0</v>
      </c>
      <c r="C24" s="57" t="str" cm="1">
        <f t="array" ref="C24">IFERROR(IF(A24="", "", _xlfn.TEXTJOIN( ", ", TRUE,     _xlfn._xlws.FILTER(   T_UsersPasswordsGroups[Nom de compte SAM],   ISNUMBER(SEARCH(A24, T_UsersPasswordsGroups[Membre de …])),   "")     )), "")</f>
        <v/>
      </c>
    </row>
    <row r="25" spans="1:3" x14ac:dyDescent="0.25">
      <c r="A25" s="55"/>
      <c r="B25" s="56">
        <f t="shared" si="0"/>
        <v>0</v>
      </c>
      <c r="C25" s="57" t="str" cm="1">
        <f t="array" ref="C25">IFERROR(IF(A25="", "", _xlfn.TEXTJOIN( ", ", TRUE,     _xlfn._xlws.FILTER(   T_UsersPasswordsGroups[Nom de compte SAM],   ISNUMBER(SEARCH(A25, T_UsersPasswordsGroups[Membre de …])),   "")     )), "")</f>
        <v/>
      </c>
    </row>
    <row r="26" spans="1:3" x14ac:dyDescent="0.25">
      <c r="A26" s="55"/>
      <c r="B26" s="56">
        <f t="shared" si="0"/>
        <v>0</v>
      </c>
      <c r="C26" s="57" t="str" cm="1">
        <f t="array" ref="C26">IFERROR(IF(A26="", "", _xlfn.TEXTJOIN( ", ", TRUE,     _xlfn._xlws.FILTER(   T_UsersPasswordsGroups[Nom de compte SAM],   ISNUMBER(SEARCH(A26, T_UsersPasswordsGroups[Membre de …])),   "")     )), "")</f>
        <v/>
      </c>
    </row>
    <row r="27" spans="1:3" x14ac:dyDescent="0.25">
      <c r="A27" s="55"/>
      <c r="B27" s="56">
        <f t="shared" si="0"/>
        <v>0</v>
      </c>
      <c r="C27" s="57" t="str" cm="1">
        <f t="array" ref="C27">IFERROR(IF(A27="", "", _xlfn.TEXTJOIN( ", ", TRUE,     _xlfn._xlws.FILTER(   T_UsersPasswordsGroups[Nom de compte SAM],   ISNUMBER(SEARCH(A27, T_UsersPasswordsGroups[Membre de …])),   "")     )), "")</f>
        <v/>
      </c>
    </row>
    <row r="28" spans="1:3" x14ac:dyDescent="0.25">
      <c r="A28" s="55"/>
      <c r="B28" s="56">
        <f t="shared" si="0"/>
        <v>0</v>
      </c>
      <c r="C28" s="57" t="str" cm="1">
        <f t="array" ref="C28">IFERROR(IF(A28="", "", _xlfn.TEXTJOIN( ", ", TRUE,     _xlfn._xlws.FILTER(   T_UsersPasswordsGroups[Nom de compte SAM],   ISNUMBER(SEARCH(A28, T_UsersPasswordsGroups[Membre de …])),   "")     )), "")</f>
        <v/>
      </c>
    </row>
    <row r="29" spans="1:3" x14ac:dyDescent="0.25">
      <c r="A29" s="55"/>
      <c r="B29" s="56">
        <f t="shared" si="0"/>
        <v>0</v>
      </c>
      <c r="C29" s="57" t="str" cm="1">
        <f t="array" ref="C29">IFERROR(IF(A29="", "", _xlfn.TEXTJOIN( ", ", TRUE,     _xlfn._xlws.FILTER(   T_UsersPasswordsGroups[Nom de compte SAM],   ISNUMBER(SEARCH(A29, T_UsersPasswordsGroups[Membre de …])),   "")     )), "")</f>
        <v/>
      </c>
    </row>
    <row r="30" spans="1:3" x14ac:dyDescent="0.25">
      <c r="A30" s="55"/>
      <c r="B30" s="56">
        <f t="shared" si="0"/>
        <v>0</v>
      </c>
      <c r="C30" s="57" t="str" cm="1">
        <f t="array" ref="C30">IFERROR(IF(A30="", "", _xlfn.TEXTJOIN( ", ", TRUE,     _xlfn._xlws.FILTER(   T_UsersPasswordsGroups[Nom de compte SAM],   ISNUMBER(SEARCH(A30, T_UsersPasswordsGroups[Membre de …])),   "")     )), "")</f>
        <v/>
      </c>
    </row>
    <row r="31" spans="1:3" x14ac:dyDescent="0.25">
      <c r="A31" s="55"/>
      <c r="B31" s="56">
        <f t="shared" si="0"/>
        <v>0</v>
      </c>
      <c r="C31" s="57" t="str" cm="1">
        <f t="array" ref="C31">IFERROR(IF(A31="", "", _xlfn.TEXTJOIN( ", ", TRUE,     _xlfn._xlws.FILTER(   T_UsersPasswordsGroups[Nom de compte SAM],   ISNUMBER(SEARCH(A31, T_UsersPasswordsGroups[Membre de …])),   "")     )), "")</f>
        <v/>
      </c>
    </row>
    <row r="32" spans="1:3" x14ac:dyDescent="0.25">
      <c r="A32" s="55"/>
      <c r="B32" s="56">
        <f t="shared" si="0"/>
        <v>0</v>
      </c>
      <c r="C32" s="57" t="str" cm="1">
        <f t="array" ref="C32">IFERROR(IF(A32="", "", _xlfn.TEXTJOIN( ", ", TRUE,     _xlfn._xlws.FILTER(   T_UsersPasswordsGroups[Nom de compte SAM],   ISNUMBER(SEARCH(A32, T_UsersPasswordsGroups[Membre de …])),   "")     )), "")</f>
        <v/>
      </c>
    </row>
    <row r="33" spans="1:3" x14ac:dyDescent="0.25">
      <c r="A33" s="55"/>
      <c r="B33" s="56">
        <f t="shared" si="0"/>
        <v>0</v>
      </c>
      <c r="C33" s="57" t="str" cm="1">
        <f t="array" ref="C33">IFERROR(IF(A33="", "", _xlfn.TEXTJOIN( ", ", TRUE,     _xlfn._xlws.FILTER(   T_UsersPasswordsGroups[Nom de compte SAM],   ISNUMBER(SEARCH(A33, T_UsersPasswordsGroups[Membre de …])),   "")     )), "")</f>
        <v/>
      </c>
    </row>
    <row r="34" spans="1:3" x14ac:dyDescent="0.25">
      <c r="A34" s="55"/>
      <c r="B34" s="56">
        <f t="shared" si="0"/>
        <v>0</v>
      </c>
      <c r="C34" s="57" t="str" cm="1">
        <f t="array" ref="C34">IFERROR(IF(A34="", "", _xlfn.TEXTJOIN( ", ", TRUE,     _xlfn._xlws.FILTER(   T_UsersPasswordsGroups[Nom de compte SAM],   ISNUMBER(SEARCH(A34, T_UsersPasswordsGroups[Membre de …])),   "")     )), "")</f>
        <v/>
      </c>
    </row>
    <row r="35" spans="1:3" x14ac:dyDescent="0.25">
      <c r="A35" s="55"/>
      <c r="B35" s="56">
        <f t="shared" si="0"/>
        <v>0</v>
      </c>
      <c r="C35" s="57" t="str" cm="1">
        <f t="array" ref="C35">IFERROR(IF(A35="", "", _xlfn.TEXTJOIN( ", ", TRUE,     _xlfn._xlws.FILTER(   T_UsersPasswordsGroups[Nom de compte SAM],   ISNUMBER(SEARCH(A35, T_UsersPasswordsGroups[Membre de …])),   "")     )), "")</f>
        <v/>
      </c>
    </row>
    <row r="36" spans="1:3" x14ac:dyDescent="0.25">
      <c r="A36" s="55"/>
      <c r="B36" s="56">
        <f t="shared" si="0"/>
        <v>0</v>
      </c>
      <c r="C36" s="57" t="str" cm="1">
        <f t="array" ref="C36">IFERROR(IF(A36="", "", _xlfn.TEXTJOIN( ", ", TRUE,     _xlfn._xlws.FILTER(   T_UsersPasswordsGroups[Nom de compte SAM],   ISNUMBER(SEARCH(A36, T_UsersPasswordsGroups[Membre de …])),   "")     )), "")</f>
        <v/>
      </c>
    </row>
    <row r="37" spans="1:3" x14ac:dyDescent="0.25">
      <c r="A37" s="55"/>
      <c r="B37" s="56">
        <f t="shared" si="0"/>
        <v>0</v>
      </c>
      <c r="C37" s="57" t="str" cm="1">
        <f t="array" ref="C37">IFERROR(IF(A37="", "", _xlfn.TEXTJOIN( ", ", TRUE,     _xlfn._xlws.FILTER(   T_UsersPasswordsGroups[Nom de compte SAM],   ISNUMBER(SEARCH(A37, T_UsersPasswordsGroups[Membre de …])),   "")     )), "")</f>
        <v/>
      </c>
    </row>
    <row r="38" spans="1:3" x14ac:dyDescent="0.25">
      <c r="A38" s="55"/>
      <c r="B38" s="56">
        <f t="shared" si="0"/>
        <v>0</v>
      </c>
      <c r="C38" s="57" t="str" cm="1">
        <f t="array" ref="C38">IFERROR(IF(A38="", "", _xlfn.TEXTJOIN( ", ", TRUE,     _xlfn._xlws.FILTER(   T_UsersPasswordsGroups[Nom de compte SAM],   ISNUMBER(SEARCH(A38, T_UsersPasswordsGroups[Membre de …])),   "")     )), "")</f>
        <v/>
      </c>
    </row>
    <row r="39" spans="1:3" x14ac:dyDescent="0.25">
      <c r="A39" s="55"/>
      <c r="B39" s="56">
        <f t="shared" si="0"/>
        <v>0</v>
      </c>
      <c r="C39" s="57" t="str" cm="1">
        <f t="array" ref="C39">IFERROR(IF(A39="", "", _xlfn.TEXTJOIN( ", ", TRUE,     _xlfn._xlws.FILTER(   T_UsersPasswordsGroups[Nom de compte SAM],   ISNUMBER(SEARCH(A39, T_UsersPasswordsGroups[Membre de …])),   "")     )), "")</f>
        <v/>
      </c>
    </row>
    <row r="40" spans="1:3" x14ac:dyDescent="0.25">
      <c r="A40" s="55"/>
      <c r="B40" s="56">
        <f t="shared" si="0"/>
        <v>0</v>
      </c>
      <c r="C40" s="57" t="str" cm="1">
        <f t="array" ref="C40">IFERROR(IF(A40="", "", _xlfn.TEXTJOIN( ", ", TRUE,     _xlfn._xlws.FILTER(   T_UsersPasswordsGroups[Nom de compte SAM],   ISNUMBER(SEARCH(A40, T_UsersPasswordsGroups[Membre de …])),   "")     )), "")</f>
        <v/>
      </c>
    </row>
    <row r="41" spans="1:3" x14ac:dyDescent="0.25">
      <c r="A41" s="55"/>
      <c r="B41" s="56">
        <f t="shared" si="0"/>
        <v>0</v>
      </c>
      <c r="C41" s="57" t="str" cm="1">
        <f t="array" ref="C41">IFERROR(IF(A41="", "", _xlfn.TEXTJOIN( ", ", TRUE,     _xlfn._xlws.FILTER(   T_UsersPasswordsGroups[Nom de compte SAM],   ISNUMBER(SEARCH(A41, T_UsersPasswordsGroups[Membre de …])),   "")     )), "")</f>
        <v/>
      </c>
    </row>
    <row r="42" spans="1:3" x14ac:dyDescent="0.25">
      <c r="A42" s="55"/>
      <c r="B42" s="56">
        <f t="shared" si="0"/>
        <v>0</v>
      </c>
      <c r="C42" s="57" t="str" cm="1">
        <f t="array" ref="C42">IFERROR(IF(A42="", "", _xlfn.TEXTJOIN( ", ", TRUE,     _xlfn._xlws.FILTER(   T_UsersPasswordsGroups[Nom de compte SAM],   ISNUMBER(SEARCH(A42, T_UsersPasswordsGroups[Membre de …])),   "")     )), "")</f>
        <v/>
      </c>
    </row>
    <row r="43" spans="1:3" x14ac:dyDescent="0.25">
      <c r="A43" s="55"/>
      <c r="B43" s="56">
        <f t="shared" si="0"/>
        <v>0</v>
      </c>
      <c r="C43" s="57" t="str" cm="1">
        <f t="array" ref="C43">IFERROR(IF(A43="", "", _xlfn.TEXTJOIN( ", ", TRUE,     _xlfn._xlws.FILTER(   T_UsersPasswordsGroups[Nom de compte SAM],   ISNUMBER(SEARCH(A43, T_UsersPasswordsGroups[Membre de …])),   "")     )), "")</f>
        <v/>
      </c>
    </row>
    <row r="44" spans="1:3" x14ac:dyDescent="0.25">
      <c r="A44" s="55"/>
      <c r="B44" s="56">
        <f t="shared" si="0"/>
        <v>0</v>
      </c>
      <c r="C44" s="57" t="str" cm="1">
        <f t="array" ref="C44">IFERROR(IF(A44="", "", _xlfn.TEXTJOIN( ", ", TRUE,     _xlfn._xlws.FILTER(   T_UsersPasswordsGroups[Nom de compte SAM],   ISNUMBER(SEARCH(A44, T_UsersPasswordsGroups[Membre de …])),   "")     )), "")</f>
        <v/>
      </c>
    </row>
    <row r="45" spans="1:3" x14ac:dyDescent="0.25">
      <c r="A45" s="55"/>
      <c r="B45" s="56">
        <f t="shared" si="0"/>
        <v>0</v>
      </c>
      <c r="C45" s="57" t="str" cm="1">
        <f t="array" ref="C45">IFERROR(IF(A45="", "", _xlfn.TEXTJOIN( ", ", TRUE,     _xlfn._xlws.FILTER(   T_UsersPasswordsGroups[Nom de compte SAM],   ISNUMBER(SEARCH(A45, T_UsersPasswordsGroups[Membre de …])),   "")     )), "")</f>
        <v/>
      </c>
    </row>
    <row r="46" spans="1:3" x14ac:dyDescent="0.25">
      <c r="A46" s="55"/>
      <c r="B46" s="56">
        <f t="shared" si="0"/>
        <v>0</v>
      </c>
      <c r="C46" s="57" t="str" cm="1">
        <f t="array" ref="C46">IFERROR(IF(A46="", "", _xlfn.TEXTJOIN( ", ", TRUE,     _xlfn._xlws.FILTER(   T_UsersPasswordsGroups[Nom de compte SAM],   ISNUMBER(SEARCH(A46, T_UsersPasswordsGroups[Membre de …])),   "")     )), "")</f>
        <v/>
      </c>
    </row>
    <row r="47" spans="1:3" x14ac:dyDescent="0.25">
      <c r="A47" s="55"/>
      <c r="B47" s="56">
        <f t="shared" si="0"/>
        <v>0</v>
      </c>
      <c r="C47" s="57" t="str" cm="1">
        <f t="array" ref="C47">IFERROR(IF(A47="", "", _xlfn.TEXTJOIN( ", ", TRUE,     _xlfn._xlws.FILTER(   T_UsersPasswordsGroups[Nom de compte SAM],   ISNUMBER(SEARCH(A47, T_UsersPasswordsGroups[Membre de …])),   "")     )), "")</f>
        <v/>
      </c>
    </row>
    <row r="48" spans="1:3" x14ac:dyDescent="0.25">
      <c r="A48" s="55"/>
      <c r="B48" s="56">
        <f t="shared" si="0"/>
        <v>0</v>
      </c>
      <c r="C48" s="57" t="str" cm="1">
        <f t="array" ref="C48">IFERROR(IF(A48="", "", _xlfn.TEXTJOIN( ", ", TRUE,     _xlfn._xlws.FILTER(   T_UsersPasswordsGroups[Nom de compte SAM],   ISNUMBER(SEARCH(A48, T_UsersPasswordsGroups[Membre de …])),   "")     )), "")</f>
        <v/>
      </c>
    </row>
    <row r="49" spans="1:3" x14ac:dyDescent="0.25">
      <c r="A49" s="55"/>
      <c r="B49" s="56">
        <f t="shared" si="0"/>
        <v>0</v>
      </c>
      <c r="C49" s="57" t="str" cm="1">
        <f t="array" ref="C49">IFERROR(IF(A49="", "", _xlfn.TEXTJOIN( ", ", TRUE,     _xlfn._xlws.FILTER(   T_UsersPasswordsGroups[Nom de compte SAM],   ISNUMBER(SEARCH(A49, T_UsersPasswordsGroups[Membre de …])),   "")     )), "")</f>
        <v/>
      </c>
    </row>
    <row r="50" spans="1:3" x14ac:dyDescent="0.25">
      <c r="A50" s="55"/>
      <c r="B50" s="56">
        <f t="shared" si="0"/>
        <v>0</v>
      </c>
      <c r="C50" s="57" t="str" cm="1">
        <f t="array" ref="C50">IFERROR(IF(A50="", "", _xlfn.TEXTJOIN( ", ", TRUE,     _xlfn._xlws.FILTER(   T_UsersPasswordsGroups[Nom de compte SAM],   ISNUMBER(SEARCH(A50, T_UsersPasswordsGroups[Membre de …])),   "")     )), "")</f>
        <v/>
      </c>
    </row>
    <row r="51" spans="1:3" x14ac:dyDescent="0.25">
      <c r="A51" s="55"/>
      <c r="B51" s="56">
        <f t="shared" si="0"/>
        <v>0</v>
      </c>
      <c r="C51" s="57" t="str" cm="1">
        <f t="array" ref="C51">IFERROR(IF(A51="", "", _xlfn.TEXTJOIN( ", ", TRUE,     _xlfn._xlws.FILTER(   T_UsersPasswordsGroups[Nom de compte SAM],   ISNUMBER(SEARCH(A51, T_UsersPasswordsGroups[Membre de …])),   "")     )), "")</f>
        <v/>
      </c>
    </row>
    <row r="52" spans="1:3" x14ac:dyDescent="0.25">
      <c r="A52" s="55"/>
      <c r="B52" s="56">
        <f t="shared" si="0"/>
        <v>0</v>
      </c>
      <c r="C52" s="57" t="str" cm="1">
        <f t="array" ref="C52">IFERROR(IF(A52="", "", _xlfn.TEXTJOIN( ", ", TRUE,     _xlfn._xlws.FILTER(   T_UsersPasswordsGroups[Nom de compte SAM],   ISNUMBER(SEARCH(A52, T_UsersPasswordsGroups[Membre de …])),   "")     )), "")</f>
        <v/>
      </c>
    </row>
    <row r="53" spans="1:3" x14ac:dyDescent="0.25">
      <c r="A53" s="55"/>
      <c r="B53" s="56">
        <f t="shared" si="0"/>
        <v>0</v>
      </c>
      <c r="C53" s="57" t="str" cm="1">
        <f t="array" ref="C53">IFERROR(IF(A53="", "", _xlfn.TEXTJOIN( ", ", TRUE,     _xlfn._xlws.FILTER(   T_UsersPasswordsGroups[Nom de compte SAM],   ISNUMBER(SEARCH(A53, T_UsersPasswordsGroups[Membre de …])),   "")     )), "")</f>
        <v/>
      </c>
    </row>
    <row r="54" spans="1:3" x14ac:dyDescent="0.25">
      <c r="A54" s="55"/>
      <c r="B54" s="56">
        <f t="shared" si="0"/>
        <v>0</v>
      </c>
      <c r="C54" s="57" t="str" cm="1">
        <f t="array" ref="C54">IFERROR(IF(A54="", "", _xlfn.TEXTJOIN( ", ", TRUE,     _xlfn._xlws.FILTER(   T_UsersPasswordsGroups[Nom de compte SAM],   ISNUMBER(SEARCH(A54, T_UsersPasswordsGroups[Membre de …])),   "")     )), "")</f>
        <v/>
      </c>
    </row>
    <row r="55" spans="1:3" x14ac:dyDescent="0.25">
      <c r="A55" s="55"/>
      <c r="B55" s="56">
        <f t="shared" si="0"/>
        <v>0</v>
      </c>
      <c r="C55" s="57" t="str" cm="1">
        <f t="array" ref="C55">IFERROR(IF(A55="", "", _xlfn.TEXTJOIN( ", ", TRUE,     _xlfn._xlws.FILTER(   T_UsersPasswordsGroups[Nom de compte SAM],   ISNUMBER(SEARCH(A55, T_UsersPasswordsGroups[Membre de …])),   "")     )), "")</f>
        <v/>
      </c>
    </row>
    <row r="56" spans="1:3" x14ac:dyDescent="0.25">
      <c r="A56" s="55"/>
      <c r="B56" s="56">
        <f t="shared" si="0"/>
        <v>0</v>
      </c>
      <c r="C56" s="57" t="str" cm="1">
        <f t="array" ref="C56">IFERROR(IF(A56="", "", _xlfn.TEXTJOIN( ", ", TRUE,     _xlfn._xlws.FILTER(   T_UsersPasswordsGroups[Nom de compte SAM],   ISNUMBER(SEARCH(A56, T_UsersPasswordsGroups[Membre de …])),   "")     )), "")</f>
        <v/>
      </c>
    </row>
    <row r="57" spans="1:3" x14ac:dyDescent="0.25">
      <c r="A57" s="55"/>
      <c r="B57" s="56">
        <f t="shared" si="0"/>
        <v>0</v>
      </c>
      <c r="C57" s="57" t="str" cm="1">
        <f t="array" ref="C57">IFERROR(IF(A57="", "", _xlfn.TEXTJOIN( ", ", TRUE,     _xlfn._xlws.FILTER(   T_UsersPasswordsGroups[Nom de compte SAM],   ISNUMBER(SEARCH(A57, T_UsersPasswordsGroups[Membre de …])),   "")     )), "")</f>
        <v/>
      </c>
    </row>
    <row r="58" spans="1:3" x14ac:dyDescent="0.25">
      <c r="A58" s="55"/>
      <c r="B58" s="56">
        <f t="shared" si="0"/>
        <v>0</v>
      </c>
      <c r="C58" s="57" t="str" cm="1">
        <f t="array" ref="C58">IFERROR(IF(A58="", "", _xlfn.TEXTJOIN( ", ", TRUE,     _xlfn._xlws.FILTER(   T_UsersPasswordsGroups[Nom de compte SAM],   ISNUMBER(SEARCH(A58, T_UsersPasswordsGroups[Membre de …])),   "")     )), "")</f>
        <v/>
      </c>
    </row>
    <row r="59" spans="1:3" x14ac:dyDescent="0.25">
      <c r="A59" s="55"/>
      <c r="B59" s="56">
        <f t="shared" si="0"/>
        <v>0</v>
      </c>
      <c r="C59" s="57" t="str" cm="1">
        <f t="array" ref="C59">IFERROR(IF(A59="", "", _xlfn.TEXTJOIN( ", ", TRUE,     _xlfn._xlws.FILTER(   T_UsersPasswordsGroups[Nom de compte SAM],   ISNUMBER(SEARCH(A59, T_UsersPasswordsGroups[Membre de …])),   "")     )), "")</f>
        <v/>
      </c>
    </row>
    <row r="60" spans="1:3" x14ac:dyDescent="0.25">
      <c r="A60" s="55"/>
      <c r="B60" s="56">
        <f t="shared" si="0"/>
        <v>0</v>
      </c>
      <c r="C60" s="57" t="str" cm="1">
        <f t="array" ref="C60">IFERROR(IF(A60="", "", _xlfn.TEXTJOIN( ", ", TRUE,     _xlfn._xlws.FILTER(   T_UsersPasswordsGroups[Nom de compte SAM],   ISNUMBER(SEARCH(A60, T_UsersPasswordsGroups[Membre de …])),   "")     )), "")</f>
        <v/>
      </c>
    </row>
    <row r="61" spans="1:3" x14ac:dyDescent="0.25">
      <c r="A61" s="55"/>
      <c r="B61" s="56">
        <f t="shared" si="0"/>
        <v>0</v>
      </c>
      <c r="C61" s="57" t="str" cm="1">
        <f t="array" ref="C61">IFERROR(IF(A61="", "", _xlfn.TEXTJOIN( ", ", TRUE,     _xlfn._xlws.FILTER(   T_UsersPasswordsGroups[Nom de compte SAM],   ISNUMBER(SEARCH(A61, T_UsersPasswordsGroups[Membre de …])),   "")     )), "")</f>
        <v/>
      </c>
    </row>
    <row r="62" spans="1:3" x14ac:dyDescent="0.25">
      <c r="A62" s="55"/>
      <c r="B62" s="56">
        <f t="shared" si="0"/>
        <v>0</v>
      </c>
      <c r="C62" s="57" t="str" cm="1">
        <f t="array" ref="C62">IFERROR(IF(A62="", "", _xlfn.TEXTJOIN( ", ", TRUE,     _xlfn._xlws.FILTER(   T_UsersPasswordsGroups[Nom de compte SAM],   ISNUMBER(SEARCH(A62, T_UsersPasswordsGroups[Membre de …])),   "")     )), "")</f>
        <v/>
      </c>
    </row>
    <row r="63" spans="1:3" x14ac:dyDescent="0.25">
      <c r="A63" s="55"/>
      <c r="B63" s="56">
        <f t="shared" si="0"/>
        <v>0</v>
      </c>
      <c r="C63" s="57" t="str" cm="1">
        <f t="array" ref="C63">IFERROR(IF(A63="", "", _xlfn.TEXTJOIN( ", ", TRUE,     _xlfn._xlws.FILTER(   T_UsersPasswordsGroups[Nom de compte SAM],   ISNUMBER(SEARCH(A63, T_UsersPasswordsGroups[Membre de …])),   "")     )), "")</f>
        <v/>
      </c>
    </row>
    <row r="64" spans="1:3" x14ac:dyDescent="0.25">
      <c r="A64" s="55"/>
      <c r="B64" s="56">
        <f t="shared" si="0"/>
        <v>0</v>
      </c>
      <c r="C64" s="57" t="str" cm="1">
        <f t="array" ref="C64">IFERROR(IF(A64="", "", _xlfn.TEXTJOIN( ", ", TRUE,     _xlfn._xlws.FILTER(   T_UsersPasswordsGroups[Nom de compte SAM],   ISNUMBER(SEARCH(A64, T_UsersPasswordsGroups[Membre de …])),   "")     )), "")</f>
        <v/>
      </c>
    </row>
    <row r="65" spans="1:3" x14ac:dyDescent="0.25">
      <c r="A65" s="55"/>
      <c r="B65" s="56">
        <f t="shared" si="0"/>
        <v>0</v>
      </c>
      <c r="C65" s="57" t="str" cm="1">
        <f t="array" ref="C65">IFERROR(IF(A65="", "", _xlfn.TEXTJOIN( ", ", TRUE,     _xlfn._xlws.FILTER(   T_UsersPasswordsGroups[Nom de compte SAM],   ISNUMBER(SEARCH(A65, T_UsersPasswordsGroups[Membre de …])),   "")     )), "")</f>
        <v/>
      </c>
    </row>
    <row r="66" spans="1:3" x14ac:dyDescent="0.25">
      <c r="A66" s="55"/>
      <c r="B66" s="56">
        <f t="shared" si="0"/>
        <v>0</v>
      </c>
      <c r="C66" s="57" t="str" cm="1">
        <f t="array" ref="C66">IFERROR(IF(A66="", "", _xlfn.TEXTJOIN( ", ", TRUE,     _xlfn._xlws.FILTER(   T_UsersPasswordsGroups[Nom de compte SAM],   ISNUMBER(SEARCH(A66, T_UsersPasswordsGroups[Membre de …])),   "")     )), "")</f>
        <v/>
      </c>
    </row>
    <row r="67" spans="1:3" x14ac:dyDescent="0.25">
      <c r="A67" s="55"/>
      <c r="B67" s="56">
        <f t="shared" si="0"/>
        <v>0</v>
      </c>
      <c r="C67" s="57" t="str" cm="1">
        <f t="array" ref="C67">IFERROR(IF(A67="", "", _xlfn.TEXTJOIN( ", ", TRUE,     _xlfn._xlws.FILTER(   T_UsersPasswordsGroups[Nom de compte SAM],   ISNUMBER(SEARCH(A67, T_UsersPasswordsGroups[Membre de …])),   "")     )), "")</f>
        <v/>
      </c>
    </row>
    <row r="68" spans="1:3" x14ac:dyDescent="0.25">
      <c r="A68" s="55"/>
      <c r="B68" s="56">
        <f t="shared" ref="B68:B108" si="1">IF(C68="", 0, LEN(C68) - LEN(SUBSTITUTE(C68,",","")) +1)</f>
        <v>0</v>
      </c>
      <c r="C68" s="57" t="str" cm="1">
        <f t="array" ref="C68">IFERROR(IF(A68="", "", _xlfn.TEXTJOIN( ", ", TRUE,     _xlfn._xlws.FILTER(   T_UsersPasswordsGroups[Nom de compte SAM],   ISNUMBER(SEARCH(A68, T_UsersPasswordsGroups[Membre de …])),   "")     )), "")</f>
        <v/>
      </c>
    </row>
    <row r="69" spans="1:3" x14ac:dyDescent="0.25">
      <c r="A69" s="55"/>
      <c r="B69" s="56">
        <f t="shared" si="1"/>
        <v>0</v>
      </c>
      <c r="C69" s="57" t="str" cm="1">
        <f t="array" ref="C69">IFERROR(IF(A69="", "", _xlfn.TEXTJOIN( ", ", TRUE,     _xlfn._xlws.FILTER(   T_UsersPasswordsGroups[Nom de compte SAM],   ISNUMBER(SEARCH(A69, T_UsersPasswordsGroups[Membre de …])),   "")     )), "")</f>
        <v/>
      </c>
    </row>
    <row r="70" spans="1:3" x14ac:dyDescent="0.25">
      <c r="A70" s="55"/>
      <c r="B70" s="56">
        <f t="shared" si="1"/>
        <v>0</v>
      </c>
      <c r="C70" s="57" t="str" cm="1">
        <f t="array" ref="C70">IFERROR(IF(A70="", "", _xlfn.TEXTJOIN( ", ", TRUE,     _xlfn._xlws.FILTER(   T_UsersPasswordsGroups[Nom de compte SAM],   ISNUMBER(SEARCH(A70, T_UsersPasswordsGroups[Membre de …])),   "")     )), "")</f>
        <v/>
      </c>
    </row>
    <row r="71" spans="1:3" x14ac:dyDescent="0.25">
      <c r="A71" s="55"/>
      <c r="B71" s="56">
        <f t="shared" si="1"/>
        <v>0</v>
      </c>
      <c r="C71" s="57" t="str" cm="1">
        <f t="array" ref="C71">IFERROR(IF(A71="", "", _xlfn.TEXTJOIN( ", ", TRUE,     _xlfn._xlws.FILTER(   T_UsersPasswordsGroups[Nom de compte SAM],   ISNUMBER(SEARCH(A71, T_UsersPasswordsGroups[Membre de …])),   "")     )), "")</f>
        <v/>
      </c>
    </row>
    <row r="72" spans="1:3" x14ac:dyDescent="0.25">
      <c r="A72" s="55"/>
      <c r="B72" s="56">
        <f t="shared" si="1"/>
        <v>0</v>
      </c>
      <c r="C72" s="57" t="str" cm="1">
        <f t="array" ref="C72">IFERROR(IF(A72="", "", _xlfn.TEXTJOIN( ", ", TRUE,     _xlfn._xlws.FILTER(   T_UsersPasswordsGroups[Nom de compte SAM],   ISNUMBER(SEARCH(A72, T_UsersPasswordsGroups[Membre de …])),   "")     )), "")</f>
        <v/>
      </c>
    </row>
    <row r="73" spans="1:3" x14ac:dyDescent="0.25">
      <c r="A73" s="55"/>
      <c r="B73" s="56">
        <f t="shared" si="1"/>
        <v>0</v>
      </c>
      <c r="C73" s="57" t="str" cm="1">
        <f t="array" ref="C73">IFERROR(IF(A73="", "", _xlfn.TEXTJOIN( ", ", TRUE,     _xlfn._xlws.FILTER(   T_UsersPasswordsGroups[Nom de compte SAM],   ISNUMBER(SEARCH(A73, T_UsersPasswordsGroups[Membre de …])),   "")     )), "")</f>
        <v/>
      </c>
    </row>
    <row r="74" spans="1:3" x14ac:dyDescent="0.25">
      <c r="A74" s="55"/>
      <c r="B74" s="56">
        <f t="shared" si="1"/>
        <v>0</v>
      </c>
      <c r="C74" s="57" t="str" cm="1">
        <f t="array" ref="C74">IFERROR(IF(A74="", "", _xlfn.TEXTJOIN( ", ", TRUE,     _xlfn._xlws.FILTER(   T_UsersPasswordsGroups[Nom de compte SAM],   ISNUMBER(SEARCH(A74, T_UsersPasswordsGroups[Membre de …])),   "")     )), "")</f>
        <v/>
      </c>
    </row>
    <row r="75" spans="1:3" x14ac:dyDescent="0.25">
      <c r="A75" s="55"/>
      <c r="B75" s="56">
        <f t="shared" si="1"/>
        <v>0</v>
      </c>
      <c r="C75" s="57" t="str" cm="1">
        <f t="array" ref="C75">IFERROR(IF(A75="", "", _xlfn.TEXTJOIN( ", ", TRUE,     _xlfn._xlws.FILTER(   T_UsersPasswordsGroups[Nom de compte SAM],   ISNUMBER(SEARCH(A75, T_UsersPasswordsGroups[Membre de …])),   "")     )), "")</f>
        <v/>
      </c>
    </row>
    <row r="76" spans="1:3" x14ac:dyDescent="0.25">
      <c r="A76" s="55"/>
      <c r="B76" s="56">
        <f t="shared" si="1"/>
        <v>0</v>
      </c>
      <c r="C76" s="57" t="str" cm="1">
        <f t="array" ref="C76">IFERROR(IF(A76="", "", _xlfn.TEXTJOIN( ", ", TRUE,     _xlfn._xlws.FILTER(   T_UsersPasswordsGroups[Nom de compte SAM],   ISNUMBER(SEARCH(A76, T_UsersPasswordsGroups[Membre de …])),   "")     )), "")</f>
        <v/>
      </c>
    </row>
    <row r="77" spans="1:3" x14ac:dyDescent="0.25">
      <c r="A77" s="55"/>
      <c r="B77" s="56">
        <f t="shared" si="1"/>
        <v>0</v>
      </c>
      <c r="C77" s="57" t="str" cm="1">
        <f t="array" ref="C77">IFERROR(IF(A77="", "", _xlfn.TEXTJOIN( ", ", TRUE,     _xlfn._xlws.FILTER(   T_UsersPasswordsGroups[Nom de compte SAM],   ISNUMBER(SEARCH(A77, T_UsersPasswordsGroups[Membre de …])),   "")     )), "")</f>
        <v/>
      </c>
    </row>
    <row r="78" spans="1:3" x14ac:dyDescent="0.25">
      <c r="A78" s="55"/>
      <c r="B78" s="56">
        <f t="shared" si="1"/>
        <v>0</v>
      </c>
      <c r="C78" s="57" t="str" cm="1">
        <f t="array" ref="C78">IFERROR(IF(A78="", "", _xlfn.TEXTJOIN( ", ", TRUE,     _xlfn._xlws.FILTER(   T_UsersPasswordsGroups[Nom de compte SAM],   ISNUMBER(SEARCH(A78, T_UsersPasswordsGroups[Membre de …])),   "")     )), "")</f>
        <v/>
      </c>
    </row>
    <row r="79" spans="1:3" x14ac:dyDescent="0.25">
      <c r="A79" s="55"/>
      <c r="B79" s="56">
        <f t="shared" si="1"/>
        <v>0</v>
      </c>
      <c r="C79" s="57" t="str" cm="1">
        <f t="array" ref="C79">IFERROR(IF(A79="", "", _xlfn.TEXTJOIN( ", ", TRUE,     _xlfn._xlws.FILTER(   T_UsersPasswordsGroups[Nom de compte SAM],   ISNUMBER(SEARCH(A79, T_UsersPasswordsGroups[Membre de …])),   "")     )), "")</f>
        <v/>
      </c>
    </row>
    <row r="80" spans="1:3" x14ac:dyDescent="0.25">
      <c r="A80" s="55"/>
      <c r="B80" s="56">
        <f t="shared" si="1"/>
        <v>0</v>
      </c>
      <c r="C80" s="57" t="str" cm="1">
        <f t="array" ref="C80">IFERROR(IF(A80="", "", _xlfn.TEXTJOIN( ", ", TRUE,     _xlfn._xlws.FILTER(   T_UsersPasswordsGroups[Nom de compte SAM],   ISNUMBER(SEARCH(A80, T_UsersPasswordsGroups[Membre de …])),   "")     )), "")</f>
        <v/>
      </c>
    </row>
    <row r="81" spans="1:3" x14ac:dyDescent="0.25">
      <c r="A81" s="55"/>
      <c r="B81" s="56">
        <f t="shared" si="1"/>
        <v>0</v>
      </c>
      <c r="C81" s="57" t="str" cm="1">
        <f t="array" ref="C81">IFERROR(IF(A81="", "", _xlfn.TEXTJOIN( ", ", TRUE,     _xlfn._xlws.FILTER(   T_UsersPasswordsGroups[Nom de compte SAM],   ISNUMBER(SEARCH(A81, T_UsersPasswordsGroups[Membre de …])),   "")     )), "")</f>
        <v/>
      </c>
    </row>
    <row r="82" spans="1:3" x14ac:dyDescent="0.25">
      <c r="A82" s="55"/>
      <c r="B82" s="56">
        <f t="shared" si="1"/>
        <v>0</v>
      </c>
      <c r="C82" s="57" t="str" cm="1">
        <f t="array" ref="C82">IFERROR(IF(A82="", "", _xlfn.TEXTJOIN( ", ", TRUE,     _xlfn._xlws.FILTER(   T_UsersPasswordsGroups[Nom de compte SAM],   ISNUMBER(SEARCH(A82, T_UsersPasswordsGroups[Membre de …])),   "")     )), "")</f>
        <v/>
      </c>
    </row>
    <row r="83" spans="1:3" x14ac:dyDescent="0.25">
      <c r="A83" s="55"/>
      <c r="B83" s="56">
        <f t="shared" si="1"/>
        <v>0</v>
      </c>
      <c r="C83" s="57" t="str" cm="1">
        <f t="array" ref="C83">IFERROR(IF(A83="", "", _xlfn.TEXTJOIN( ", ", TRUE,     _xlfn._xlws.FILTER(   T_UsersPasswordsGroups[Nom de compte SAM],   ISNUMBER(SEARCH(A83, T_UsersPasswordsGroups[Membre de …])),   "")     )), "")</f>
        <v/>
      </c>
    </row>
    <row r="84" spans="1:3" x14ac:dyDescent="0.25">
      <c r="A84" s="55"/>
      <c r="B84" s="56">
        <f t="shared" si="1"/>
        <v>0</v>
      </c>
      <c r="C84" s="57" t="str" cm="1">
        <f t="array" ref="C84">IFERROR(IF(A84="", "", _xlfn.TEXTJOIN( ", ", TRUE,     _xlfn._xlws.FILTER(   T_UsersPasswordsGroups[Nom de compte SAM],   ISNUMBER(SEARCH(A84, T_UsersPasswordsGroups[Membre de …])),   "")     )), "")</f>
        <v/>
      </c>
    </row>
    <row r="85" spans="1:3" x14ac:dyDescent="0.25">
      <c r="A85" s="55"/>
      <c r="B85" s="56">
        <f t="shared" si="1"/>
        <v>0</v>
      </c>
      <c r="C85" s="57" t="str" cm="1">
        <f t="array" ref="C85">IFERROR(IF(A85="", "", _xlfn.TEXTJOIN( ", ", TRUE,     _xlfn._xlws.FILTER(   T_UsersPasswordsGroups[Nom de compte SAM],   ISNUMBER(SEARCH(A85, T_UsersPasswordsGroups[Membre de …])),   "")     )), "")</f>
        <v/>
      </c>
    </row>
    <row r="86" spans="1:3" x14ac:dyDescent="0.25">
      <c r="A86" s="55"/>
      <c r="B86" s="56">
        <f t="shared" si="1"/>
        <v>0</v>
      </c>
      <c r="C86" s="57" t="str" cm="1">
        <f t="array" ref="C86">IFERROR(IF(A86="", "", _xlfn.TEXTJOIN( ", ", TRUE,     _xlfn._xlws.FILTER(   T_UsersPasswordsGroups[Nom de compte SAM],   ISNUMBER(SEARCH(A86, T_UsersPasswordsGroups[Membre de …])),   "")     )), "")</f>
        <v/>
      </c>
    </row>
    <row r="87" spans="1:3" x14ac:dyDescent="0.25">
      <c r="A87" s="55"/>
      <c r="B87" s="56">
        <f t="shared" si="1"/>
        <v>0</v>
      </c>
      <c r="C87" s="57" t="str" cm="1">
        <f t="array" ref="C87">IFERROR(IF(A87="", "", _xlfn.TEXTJOIN( ", ", TRUE,     _xlfn._xlws.FILTER(   T_UsersPasswordsGroups[Nom de compte SAM],   ISNUMBER(SEARCH(A87, T_UsersPasswordsGroups[Membre de …])),   "")     )), "")</f>
        <v/>
      </c>
    </row>
    <row r="88" spans="1:3" x14ac:dyDescent="0.25">
      <c r="A88" s="55"/>
      <c r="B88" s="56">
        <f t="shared" si="1"/>
        <v>0</v>
      </c>
      <c r="C88" s="57" t="str" cm="1">
        <f t="array" ref="C88">IFERROR(IF(A88="", "", _xlfn.TEXTJOIN( ", ", TRUE,     _xlfn._xlws.FILTER(   T_UsersPasswordsGroups[Nom de compte SAM],   ISNUMBER(SEARCH(A88, T_UsersPasswordsGroups[Membre de …])),   "")     )), "")</f>
        <v/>
      </c>
    </row>
    <row r="89" spans="1:3" x14ac:dyDescent="0.25">
      <c r="A89" s="55"/>
      <c r="B89" s="56">
        <f t="shared" si="1"/>
        <v>0</v>
      </c>
      <c r="C89" s="57" t="str" cm="1">
        <f t="array" ref="C89">IFERROR(IF(A89="", "", _xlfn.TEXTJOIN( ", ", TRUE,     _xlfn._xlws.FILTER(   T_UsersPasswordsGroups[Nom de compte SAM],   ISNUMBER(SEARCH(A89, T_UsersPasswordsGroups[Membre de …])),   "")     )), "")</f>
        <v/>
      </c>
    </row>
    <row r="90" spans="1:3" x14ac:dyDescent="0.25">
      <c r="A90" s="55"/>
      <c r="B90" s="56">
        <f t="shared" si="1"/>
        <v>0</v>
      </c>
      <c r="C90" s="57" t="str" cm="1">
        <f t="array" ref="C90">IFERROR(IF(A90="", "", _xlfn.TEXTJOIN( ", ", TRUE,     _xlfn._xlws.FILTER(   T_UsersPasswordsGroups[Nom de compte SAM],   ISNUMBER(SEARCH(A90, T_UsersPasswordsGroups[Membre de …])),   "")     )), "")</f>
        <v/>
      </c>
    </row>
    <row r="91" spans="1:3" x14ac:dyDescent="0.25">
      <c r="A91" s="55"/>
      <c r="B91" s="56">
        <f t="shared" si="1"/>
        <v>0</v>
      </c>
      <c r="C91" s="57" t="str" cm="1">
        <f t="array" ref="C91">IFERROR(IF(A91="", "", _xlfn.TEXTJOIN( ", ", TRUE,     _xlfn._xlws.FILTER(   T_UsersPasswordsGroups[Nom de compte SAM],   ISNUMBER(SEARCH(A91, T_UsersPasswordsGroups[Membre de …])),   "")     )), "")</f>
        <v/>
      </c>
    </row>
    <row r="92" spans="1:3" x14ac:dyDescent="0.25">
      <c r="A92" s="55"/>
      <c r="B92" s="56">
        <f t="shared" si="1"/>
        <v>0</v>
      </c>
      <c r="C92" s="57" t="str" cm="1">
        <f t="array" ref="C92">IFERROR(IF(A92="", "", _xlfn.TEXTJOIN( ", ", TRUE,     _xlfn._xlws.FILTER(   T_UsersPasswordsGroups[Nom de compte SAM],   ISNUMBER(SEARCH(A92, T_UsersPasswordsGroups[Membre de …])),   "")     )), "")</f>
        <v/>
      </c>
    </row>
    <row r="93" spans="1:3" x14ac:dyDescent="0.25">
      <c r="A93" s="55"/>
      <c r="B93" s="56">
        <f t="shared" si="1"/>
        <v>0</v>
      </c>
      <c r="C93" s="57" t="str" cm="1">
        <f t="array" ref="C93">IFERROR(IF(A93="", "", _xlfn.TEXTJOIN( ", ", TRUE,     _xlfn._xlws.FILTER(   T_UsersPasswordsGroups[Nom de compte SAM],   ISNUMBER(SEARCH(A93, T_UsersPasswordsGroups[Membre de …])),   "")     )), "")</f>
        <v/>
      </c>
    </row>
    <row r="94" spans="1:3" x14ac:dyDescent="0.25">
      <c r="A94" s="55"/>
      <c r="B94" s="56">
        <f t="shared" si="1"/>
        <v>0</v>
      </c>
      <c r="C94" s="57" t="str" cm="1">
        <f t="array" ref="C94">IFERROR(IF(A94="", "", _xlfn.TEXTJOIN( ", ", TRUE,     _xlfn._xlws.FILTER(   T_UsersPasswordsGroups[Nom de compte SAM],   ISNUMBER(SEARCH(A94, T_UsersPasswordsGroups[Membre de …])),   "")     )), "")</f>
        <v/>
      </c>
    </row>
    <row r="95" spans="1:3" x14ac:dyDescent="0.25">
      <c r="A95" s="55"/>
      <c r="B95" s="56">
        <f t="shared" si="1"/>
        <v>0</v>
      </c>
      <c r="C95" s="57" t="str" cm="1">
        <f t="array" ref="C95">IFERROR(IF(A95="", "", _xlfn.TEXTJOIN( ", ", TRUE,     _xlfn._xlws.FILTER(   T_UsersPasswordsGroups[Nom de compte SAM],   ISNUMBER(SEARCH(A95, T_UsersPasswordsGroups[Membre de …])),   "")     )), "")</f>
        <v/>
      </c>
    </row>
    <row r="96" spans="1:3" x14ac:dyDescent="0.25">
      <c r="A96" s="55"/>
      <c r="B96" s="56">
        <f t="shared" si="1"/>
        <v>0</v>
      </c>
      <c r="C96" s="57" t="str" cm="1">
        <f t="array" ref="C96">IFERROR(IF(A96="", "", _xlfn.TEXTJOIN( ", ", TRUE,     _xlfn._xlws.FILTER(   T_UsersPasswordsGroups[Nom de compte SAM],   ISNUMBER(SEARCH(A96, T_UsersPasswordsGroups[Membre de …])),   "")     )), "")</f>
        <v/>
      </c>
    </row>
    <row r="97" spans="1:3" x14ac:dyDescent="0.25">
      <c r="A97" s="55"/>
      <c r="B97" s="56">
        <f t="shared" si="1"/>
        <v>0</v>
      </c>
      <c r="C97" s="57" t="str" cm="1">
        <f t="array" ref="C97">IFERROR(IF(A97="", "", _xlfn.TEXTJOIN( ", ", TRUE,     _xlfn._xlws.FILTER(   T_UsersPasswordsGroups[Nom de compte SAM],   ISNUMBER(SEARCH(A97, T_UsersPasswordsGroups[Membre de …])),   "")     )), "")</f>
        <v/>
      </c>
    </row>
    <row r="98" spans="1:3" x14ac:dyDescent="0.25">
      <c r="A98" s="55"/>
      <c r="B98" s="56">
        <f t="shared" si="1"/>
        <v>0</v>
      </c>
      <c r="C98" s="57" t="str" cm="1">
        <f t="array" ref="C98">IFERROR(IF(A98="", "", _xlfn.TEXTJOIN( ", ", TRUE,     _xlfn._xlws.FILTER(   T_UsersPasswordsGroups[Nom de compte SAM],   ISNUMBER(SEARCH(A98, T_UsersPasswordsGroups[Membre de …])),   "")     )), "")</f>
        <v/>
      </c>
    </row>
    <row r="99" spans="1:3" x14ac:dyDescent="0.25">
      <c r="A99" s="55"/>
      <c r="B99" s="56">
        <f t="shared" si="1"/>
        <v>0</v>
      </c>
      <c r="C99" s="57" t="str" cm="1">
        <f t="array" ref="C99">IFERROR(IF(A99="", "", _xlfn.TEXTJOIN( ", ", TRUE,     _xlfn._xlws.FILTER(   T_UsersPasswordsGroups[Nom de compte SAM],   ISNUMBER(SEARCH(A99, T_UsersPasswordsGroups[Membre de …])),   "")     )), "")</f>
        <v/>
      </c>
    </row>
    <row r="100" spans="1:3" x14ac:dyDescent="0.25">
      <c r="A100" s="55"/>
      <c r="B100" s="56">
        <f t="shared" si="1"/>
        <v>0</v>
      </c>
      <c r="C100" s="57" t="str" cm="1">
        <f t="array" ref="C100">IFERROR(IF(A100="", "", _xlfn.TEXTJOIN( ", ", TRUE,     _xlfn._xlws.FILTER(   T_UsersPasswordsGroups[Nom de compte SAM],   ISNUMBER(SEARCH(A100, T_UsersPasswordsGroups[Membre de …])),   "")     )), "")</f>
        <v/>
      </c>
    </row>
    <row r="101" spans="1:3" x14ac:dyDescent="0.25">
      <c r="A101" s="55"/>
      <c r="B101" s="56">
        <f t="shared" si="1"/>
        <v>0</v>
      </c>
      <c r="C101" s="57" t="str" cm="1">
        <f t="array" ref="C101">IFERROR(IF(A101="", "", _xlfn.TEXTJOIN( ", ", TRUE,     _xlfn._xlws.FILTER(   T_UsersPasswordsGroups[Nom de compte SAM],   ISNUMBER(SEARCH(A101, T_UsersPasswordsGroups[Membre de …])),   "")     )), "")</f>
        <v/>
      </c>
    </row>
    <row r="102" spans="1:3" x14ac:dyDescent="0.25">
      <c r="A102" s="55"/>
      <c r="B102" s="56">
        <f t="shared" si="1"/>
        <v>0</v>
      </c>
      <c r="C102" s="57" t="str" cm="1">
        <f t="array" ref="C102">IFERROR(IF(A102="", "", _xlfn.TEXTJOIN( ", ", TRUE,     _xlfn._xlws.FILTER(   T_UsersPasswordsGroups[Nom de compte SAM],   ISNUMBER(SEARCH(A102, T_UsersPasswordsGroups[Membre de …])),   "")     )), "")</f>
        <v/>
      </c>
    </row>
    <row r="103" spans="1:3" x14ac:dyDescent="0.25">
      <c r="A103" s="55"/>
      <c r="B103" s="56">
        <f t="shared" si="1"/>
        <v>0</v>
      </c>
      <c r="C103" s="57" t="str" cm="1">
        <f t="array" ref="C103">IFERROR(IF(A103="", "", _xlfn.TEXTJOIN( ", ", TRUE,     _xlfn._xlws.FILTER(   T_UsersPasswordsGroups[Nom de compte SAM],   ISNUMBER(SEARCH(A103, T_UsersPasswordsGroups[Membre de …])),   "")     )), "")</f>
        <v/>
      </c>
    </row>
    <row r="104" spans="1:3" x14ac:dyDescent="0.25">
      <c r="A104" s="55"/>
      <c r="B104" s="56">
        <f t="shared" si="1"/>
        <v>0</v>
      </c>
      <c r="C104" s="57" t="str" cm="1">
        <f t="array" ref="C104">IFERROR(IF(A104="", "", _xlfn.TEXTJOIN( ", ", TRUE,     _xlfn._xlws.FILTER(   T_UsersPasswordsGroups[Nom de compte SAM],   ISNUMBER(SEARCH(A104, T_UsersPasswordsGroups[Membre de …])),   "")     )), "")</f>
        <v/>
      </c>
    </row>
    <row r="105" spans="1:3" x14ac:dyDescent="0.25">
      <c r="A105" s="55"/>
      <c r="B105" s="56">
        <f t="shared" si="1"/>
        <v>0</v>
      </c>
      <c r="C105" s="57" t="str" cm="1">
        <f t="array" ref="C105">IFERROR(IF(A105="", "", _xlfn.TEXTJOIN( ", ", TRUE,     _xlfn._xlws.FILTER(   T_UsersPasswordsGroups[Nom de compte SAM],   ISNUMBER(SEARCH(A105, T_UsersPasswordsGroups[Membre de …])),   "")     )), "")</f>
        <v/>
      </c>
    </row>
    <row r="106" spans="1:3" x14ac:dyDescent="0.25">
      <c r="A106" s="55"/>
      <c r="B106" s="56">
        <f t="shared" si="1"/>
        <v>0</v>
      </c>
      <c r="C106" s="57" t="str" cm="1">
        <f t="array" ref="C106">IFERROR(IF(A106="", "", _xlfn.TEXTJOIN( ", ", TRUE,     _xlfn._xlws.FILTER(   T_UsersPasswordsGroups[Nom de compte SAM],   ISNUMBER(SEARCH(A106, T_UsersPasswordsGroups[Membre de …])),   "")     )), "")</f>
        <v/>
      </c>
    </row>
    <row r="107" spans="1:3" x14ac:dyDescent="0.25">
      <c r="A107" s="55"/>
      <c r="B107" s="56">
        <f t="shared" si="1"/>
        <v>0</v>
      </c>
      <c r="C107" s="57" t="str" cm="1">
        <f t="array" ref="C107">IFERROR(IF(A107="", "", _xlfn.TEXTJOIN( ", ", TRUE,     _xlfn._xlws.FILTER(   T_UsersPasswordsGroups[Nom de compte SAM],   ISNUMBER(SEARCH(A107, T_UsersPasswordsGroups[Membre de …])),   "")     )), "")</f>
        <v/>
      </c>
    </row>
    <row r="108" spans="1:3" x14ac:dyDescent="0.25">
      <c r="A108" s="55"/>
      <c r="B108" s="56">
        <f t="shared" si="1"/>
        <v>0</v>
      </c>
      <c r="C108" s="57" t="str" cm="1">
        <f t="array" ref="C108">IFERROR(IF(A108="", "", _xlfn.TEXTJOIN( ", ", TRUE,     _xlfn._xlws.FILTER(   T_UsersPasswordsGroups[Nom de compte SAM],   ISNUMBER(SEARCH(A108, T_UsersPasswordsGroups[Membre de …])),   "")     )), "")</f>
        <v/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263F-AC41-41A6-8BAB-966EC67C1B66}">
  <sheetPr>
    <tabColor theme="8" tint="0.59999389629810485"/>
  </sheetPr>
  <dimension ref="A1:T464"/>
  <sheetViews>
    <sheetView showGridLines="0" zoomScale="85" zoomScaleNormal="85" workbookViewId="0">
      <pane xSplit="7" ySplit="1" topLeftCell="H2" activePane="bottomRight" state="frozen"/>
      <selection pane="topRight" activeCell="H1" sqref="H1"/>
      <selection pane="bottomLeft" activeCell="A3" sqref="A3"/>
      <selection pane="bottomRight"/>
    </sheetView>
  </sheetViews>
  <sheetFormatPr baseColWidth="10" defaultRowHeight="15" x14ac:dyDescent="0.25"/>
  <cols>
    <col min="1" max="1" width="30.28515625" bestFit="1" customWidth="1"/>
    <col min="2" max="2" width="20.28515625" customWidth="1"/>
    <col min="3" max="3" width="22.5703125" bestFit="1" customWidth="1"/>
    <col min="4" max="4" width="23.140625" bestFit="1" customWidth="1"/>
    <col min="5" max="5" width="8.140625" customWidth="1"/>
    <col min="6" max="6" width="6.5703125" customWidth="1"/>
    <col min="7" max="7" width="8" customWidth="1"/>
    <col min="8" max="9" width="14.85546875" customWidth="1"/>
    <col min="10" max="10" width="7" customWidth="1"/>
    <col min="11" max="11" width="9" customWidth="1"/>
    <col min="12" max="12" width="7" customWidth="1"/>
    <col min="13" max="13" width="9" customWidth="1"/>
    <col min="14" max="14" width="7" customWidth="1"/>
    <col min="15" max="15" width="9" customWidth="1"/>
    <col min="16" max="16" width="7" customWidth="1"/>
    <col min="17" max="17" width="9" customWidth="1"/>
    <col min="18" max="18" width="11.85546875" customWidth="1"/>
    <col min="19" max="19" width="9.5703125" customWidth="1"/>
    <col min="20" max="20" width="255.7109375" bestFit="1" customWidth="1"/>
  </cols>
  <sheetData>
    <row r="1" spans="1:20" s="1" customFormat="1" ht="90" x14ac:dyDescent="0.25">
      <c r="A1" s="18" t="s">
        <v>28</v>
      </c>
      <c r="B1" s="18" t="s">
        <v>74</v>
      </c>
      <c r="C1" s="18" t="s">
        <v>75</v>
      </c>
      <c r="D1" s="18" t="s">
        <v>87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82</v>
      </c>
      <c r="J1" s="18" t="s">
        <v>89</v>
      </c>
      <c r="K1" s="18" t="s">
        <v>93</v>
      </c>
      <c r="L1" s="18" t="s">
        <v>80</v>
      </c>
      <c r="M1" s="18" t="s">
        <v>92</v>
      </c>
      <c r="N1" s="18" t="s">
        <v>81</v>
      </c>
      <c r="O1" s="18" t="s">
        <v>91</v>
      </c>
      <c r="P1" s="18" t="s">
        <v>84</v>
      </c>
      <c r="Q1" s="18" t="s">
        <v>90</v>
      </c>
      <c r="R1" s="18" t="s">
        <v>83</v>
      </c>
      <c r="S1" s="18" t="s">
        <v>86</v>
      </c>
      <c r="T1" s="18" t="s">
        <v>85</v>
      </c>
    </row>
    <row r="2" spans="1:20" ht="15" customHeight="1" x14ac:dyDescent="0.25">
      <c r="A2" s="4" t="e">
        <f>VLOOKUP(T_UsersPasswordsGroups[[#This Row],[Nom de compte SAM]],T_PointageAD[[Nom de compte SAM]:[Fonction]], 7)</f>
        <v>#N/A</v>
      </c>
      <c r="B2" s="4" t="str">
        <f>IFERROR(IF(T_UsersExtract[[#This Row],[GivenName]]="","",T_UsersExtract[[#This Row],[GivenName]]), "")</f>
        <v/>
      </c>
      <c r="C2" s="4" t="str">
        <f>IFERROR(IF(T_UsersExtract[[#This Row],[Name]]="","",T_UsersExtract[[#This Row],[Name]]), "")</f>
        <v/>
      </c>
      <c r="D2" s="4" t="str">
        <f>IFERROR(IF(T_UsersExtract[[#This Row],[SamAccountName]]="","",T_UsersExtract[[#This Row],[SamAccountName]]),"")</f>
        <v/>
      </c>
      <c r="E2" s="4" t="str">
        <f>IFERROR(IF(T_UsersExtract[[#This Row],[UserPrincipalName]]="","",T_UsersExtract[[#This Row],[UserPrincipalName]]),"")</f>
        <v/>
      </c>
      <c r="F2" s="4" t="str">
        <f>IFERROR(IF(T_UsersExtract[[#This Row],[ObjectClass]]="","",T_UsersExtract[[#This Row],[ObjectClass]]), "")</f>
        <v/>
      </c>
      <c r="G2" s="4" t="str">
        <f>IFERROR(IF(T_UsersExtract[[#This Row],[Enabled]]="","",T_UsersExtract[[#This Row],[Enabled]]), "")</f>
        <v/>
      </c>
      <c r="H2" s="25" t="str">
        <f>IFERROR(IF(T_UsersExtract[[#This Row],[WhenCreated]]="","",T_UsersExtract[[#This Row],[WhenCreated]]), "")</f>
        <v/>
      </c>
      <c r="I2" s="25" t="str">
        <f>IFERROR(IF(T_UsersExtract[[#This Row],[PasswordLastSet]]="","",T_UsersExtract[[#This Row],[PasswordLastSet]]), "")</f>
        <v/>
      </c>
      <c r="J2" s="4" t="str">
        <f>IFERROR(IF(T_UsersExtract[[#This Row],[CannotChangePassword]]="","",T_UsersExtract[[#This Row],[CannotChangePassword]]), "")</f>
        <v/>
      </c>
      <c r="K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" s="4" t="str">
        <f>IFERROR(IF(T_UsersExtract[[#This Row],[PasswordNotRequired]]="","",T_UsersExtract[[#This Row],[PasswordNotRequired]]), "")</f>
        <v/>
      </c>
      <c r="M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" s="4" t="str">
        <f>IFERROR(IF(T_UsersExtract[[#This Row],[PasswordNeverExpires]]="","",T_UsersExtract[[#This Row],[PasswordNeverExpires]]), "")</f>
        <v/>
      </c>
      <c r="O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" s="4" t="str">
        <f>IFERROR(IF(T_UsersExtract[[#This Row],[PasswordExpired]]="","",T_UsersExtract[[#This Row],[PasswordExpired]]), "")</f>
        <v/>
      </c>
      <c r="Q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" s="4" t="str">
        <f>IFERROR(     IF(T_UsersExtract[[#This Row],[LockedOut]]="", "", T_UsersExtract[[#This Row],[LockedOut]]),     ""     )</f>
        <v/>
      </c>
      <c r="S2" s="4" t="str">
        <f>IFERROR(IF(T_UsersExtract[[#This Row],[PrimaryGroup]]="","",T_UsersExtract[[#This Row],[PrimaryGroup]]), "")</f>
        <v/>
      </c>
      <c r="T2" s="4" t="str">
        <f>IFERROR(VLOOKUP('Users Passwords Groups'!D2,T_UsersGroupsExtract[],2), "")</f>
        <v/>
      </c>
    </row>
    <row r="3" spans="1:20" ht="15" customHeight="1" x14ac:dyDescent="0.25">
      <c r="A3" s="4" t="e">
        <f>VLOOKUP(T_UsersPasswordsGroups[[#This Row],[Nom de compte SAM]],T_PointageAD[[Nom de compte SAM]:[Fonction]], 7)</f>
        <v>#N/A</v>
      </c>
      <c r="B3" s="4" t="str">
        <f>IFERROR(IF(T_UsersExtract[[#This Row],[GivenName]]="","",T_UsersExtract[[#This Row],[GivenName]]), "")</f>
        <v/>
      </c>
      <c r="C3" s="4" t="str">
        <f>IFERROR(IF(T_UsersExtract[[#This Row],[Name]]="","",T_UsersExtract[[#This Row],[Name]]), "")</f>
        <v/>
      </c>
      <c r="D3" s="4" t="str">
        <f>IFERROR(IF(T_UsersExtract[[#This Row],[SamAccountName]]="","",T_UsersExtract[[#This Row],[SamAccountName]]),"")</f>
        <v/>
      </c>
      <c r="E3" s="4" t="str">
        <f>IFERROR(IF(T_UsersExtract[[#This Row],[UserPrincipalName]]="","",T_UsersExtract[[#This Row],[UserPrincipalName]]),"")</f>
        <v/>
      </c>
      <c r="F3" s="4" t="str">
        <f>IFERROR(IF(T_UsersExtract[[#This Row],[ObjectClass]]="","",T_UsersExtract[[#This Row],[ObjectClass]]), "")</f>
        <v/>
      </c>
      <c r="G3" s="4" t="str">
        <f>IFERROR(IF(T_UsersExtract[[#This Row],[Enabled]]="","",T_UsersExtract[[#This Row],[Enabled]]), "")</f>
        <v/>
      </c>
      <c r="H3" s="25" t="str">
        <f>IFERROR(IF(T_UsersExtract[[#This Row],[WhenCreated]]="","",T_UsersExtract[[#This Row],[WhenCreated]]), "")</f>
        <v/>
      </c>
      <c r="I3" s="25" t="str">
        <f>IFERROR(IF(T_UsersExtract[[#This Row],[PasswordLastSet]]="","",T_UsersExtract[[#This Row],[PasswordLastSet]]), "")</f>
        <v/>
      </c>
      <c r="J3" s="4" t="str">
        <f>IFERROR(IF(T_UsersExtract[[#This Row],[CannotChangePassword]]="","",T_UsersExtract[[#This Row],[CannotChangePassword]]), "")</f>
        <v/>
      </c>
      <c r="K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" s="4" t="str">
        <f>IFERROR(IF(T_UsersExtract[[#This Row],[PasswordNotRequired]]="","",T_UsersExtract[[#This Row],[PasswordNotRequired]]), "")</f>
        <v/>
      </c>
      <c r="M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" s="4" t="str">
        <f>IFERROR(IF(T_UsersExtract[[#This Row],[PasswordNeverExpires]]="","",T_UsersExtract[[#This Row],[PasswordNeverExpires]]), "")</f>
        <v/>
      </c>
      <c r="O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" s="4" t="str">
        <f>IFERROR(IF(T_UsersExtract[[#This Row],[PasswordExpired]]="","",T_UsersExtract[[#This Row],[PasswordExpired]]), "")</f>
        <v/>
      </c>
      <c r="Q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" s="4" t="str">
        <f>IFERROR(     IF(T_UsersExtract[[#This Row],[LockedOut]]="", "", T_UsersExtract[[#This Row],[LockedOut]]),     ""     )</f>
        <v/>
      </c>
      <c r="S3" s="4" t="str">
        <f>IFERROR(IF(T_UsersExtract[[#This Row],[PrimaryGroup]]="","",T_UsersExtract[[#This Row],[PrimaryGroup]]), "")</f>
        <v/>
      </c>
      <c r="T3" s="4" t="str">
        <f>IFERROR(VLOOKUP('Users Passwords Groups'!D3,T_UsersGroupsExtract[],2), "")</f>
        <v/>
      </c>
    </row>
    <row r="4" spans="1:20" ht="15" customHeight="1" x14ac:dyDescent="0.25">
      <c r="A4" s="4" t="e">
        <f>VLOOKUP(T_UsersPasswordsGroups[[#This Row],[Nom de compte SAM]],T_PointageAD[[Nom de compte SAM]:[Fonction]], 7)</f>
        <v>#N/A</v>
      </c>
      <c r="B4" s="4" t="str">
        <f>IFERROR(IF(T_UsersExtract[[#This Row],[GivenName]]="","",T_UsersExtract[[#This Row],[GivenName]]), "")</f>
        <v/>
      </c>
      <c r="C4" s="4" t="str">
        <f>IFERROR(IF(T_UsersExtract[[#This Row],[Name]]="","",T_UsersExtract[[#This Row],[Name]]), "")</f>
        <v/>
      </c>
      <c r="D4" s="4" t="str">
        <f>IFERROR(IF(T_UsersExtract[[#This Row],[SamAccountName]]="","",T_UsersExtract[[#This Row],[SamAccountName]]),"")</f>
        <v/>
      </c>
      <c r="E4" s="4" t="str">
        <f>IFERROR(IF(T_UsersExtract[[#This Row],[UserPrincipalName]]="","",T_UsersExtract[[#This Row],[UserPrincipalName]]),"")</f>
        <v/>
      </c>
      <c r="F4" s="4" t="str">
        <f>IFERROR(IF(T_UsersExtract[[#This Row],[ObjectClass]]="","",T_UsersExtract[[#This Row],[ObjectClass]]), "")</f>
        <v/>
      </c>
      <c r="G4" s="4" t="str">
        <f>IFERROR(IF(T_UsersExtract[[#This Row],[Enabled]]="","",T_UsersExtract[[#This Row],[Enabled]]), "")</f>
        <v/>
      </c>
      <c r="H4" s="25" t="str">
        <f>IFERROR(IF(T_UsersExtract[[#This Row],[WhenCreated]]="","",T_UsersExtract[[#This Row],[WhenCreated]]), "")</f>
        <v/>
      </c>
      <c r="I4" s="25" t="str">
        <f>IFERROR(IF(T_UsersExtract[[#This Row],[PasswordLastSet]]="","",T_UsersExtract[[#This Row],[PasswordLastSet]]), "")</f>
        <v/>
      </c>
      <c r="J4" s="4" t="str">
        <f>IFERROR(IF(T_UsersExtract[[#This Row],[CannotChangePassword]]="","",T_UsersExtract[[#This Row],[CannotChangePassword]]), "")</f>
        <v/>
      </c>
      <c r="K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" s="4" t="str">
        <f>IFERROR(IF(T_UsersExtract[[#This Row],[PasswordNotRequired]]="","",T_UsersExtract[[#This Row],[PasswordNotRequired]]), "")</f>
        <v/>
      </c>
      <c r="M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" s="4" t="str">
        <f>IFERROR(IF(T_UsersExtract[[#This Row],[PasswordNeverExpires]]="","",T_UsersExtract[[#This Row],[PasswordNeverExpires]]), "")</f>
        <v/>
      </c>
      <c r="O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" s="4" t="str">
        <f>IFERROR(IF(T_UsersExtract[[#This Row],[PasswordExpired]]="","",T_UsersExtract[[#This Row],[PasswordExpired]]), "")</f>
        <v/>
      </c>
      <c r="Q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" s="4" t="str">
        <f>IFERROR(     IF(T_UsersExtract[[#This Row],[LockedOut]]="", "", T_UsersExtract[[#This Row],[LockedOut]]),     ""     )</f>
        <v/>
      </c>
      <c r="S4" s="4" t="str">
        <f>IFERROR(IF(T_UsersExtract[[#This Row],[PrimaryGroup]]="","",T_UsersExtract[[#This Row],[PrimaryGroup]]), "")</f>
        <v/>
      </c>
      <c r="T4" s="4" t="str">
        <f>IFERROR(VLOOKUP('Users Passwords Groups'!D4,T_UsersGroupsExtract[],2), "")</f>
        <v/>
      </c>
    </row>
    <row r="5" spans="1:20" ht="15" customHeight="1" x14ac:dyDescent="0.25">
      <c r="A5" s="4" t="e">
        <f>VLOOKUP(T_UsersPasswordsGroups[[#This Row],[Nom de compte SAM]],T_PointageAD[[Nom de compte SAM]:[Fonction]], 7)</f>
        <v>#N/A</v>
      </c>
      <c r="B5" s="4" t="str">
        <f>IFERROR(IF(T_UsersExtract[[#This Row],[GivenName]]="","",T_UsersExtract[[#This Row],[GivenName]]), "")</f>
        <v/>
      </c>
      <c r="C5" s="4" t="str">
        <f>IFERROR(IF(T_UsersExtract[[#This Row],[Name]]="","",T_UsersExtract[[#This Row],[Name]]), "")</f>
        <v/>
      </c>
      <c r="D5" s="4" t="str">
        <f>IFERROR(IF(T_UsersExtract[[#This Row],[SamAccountName]]="","",T_UsersExtract[[#This Row],[SamAccountName]]),"")</f>
        <v/>
      </c>
      <c r="E5" s="4" t="str">
        <f>IFERROR(IF(T_UsersExtract[[#This Row],[UserPrincipalName]]="","",T_UsersExtract[[#This Row],[UserPrincipalName]]),"")</f>
        <v/>
      </c>
      <c r="F5" s="4" t="str">
        <f>IFERROR(IF(T_UsersExtract[[#This Row],[ObjectClass]]="","",T_UsersExtract[[#This Row],[ObjectClass]]), "")</f>
        <v/>
      </c>
      <c r="G5" s="4" t="str">
        <f>IFERROR(IF(T_UsersExtract[[#This Row],[Enabled]]="","",T_UsersExtract[[#This Row],[Enabled]]), "")</f>
        <v/>
      </c>
      <c r="H5" s="25" t="str">
        <f>IFERROR(IF(T_UsersExtract[[#This Row],[WhenCreated]]="","",T_UsersExtract[[#This Row],[WhenCreated]]), "")</f>
        <v/>
      </c>
      <c r="I5" s="25" t="str">
        <f>IFERROR(IF(T_UsersExtract[[#This Row],[PasswordLastSet]]="","",T_UsersExtract[[#This Row],[PasswordLastSet]]), "")</f>
        <v/>
      </c>
      <c r="J5" s="4" t="str">
        <f>IFERROR(IF(T_UsersExtract[[#This Row],[CannotChangePassword]]="","",T_UsersExtract[[#This Row],[CannotChangePassword]]), "")</f>
        <v/>
      </c>
      <c r="K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" s="4" t="str">
        <f>IFERROR(IF(T_UsersExtract[[#This Row],[PasswordNotRequired]]="","",T_UsersExtract[[#This Row],[PasswordNotRequired]]), "")</f>
        <v/>
      </c>
      <c r="M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" s="4" t="str">
        <f>IFERROR(IF(T_UsersExtract[[#This Row],[PasswordNeverExpires]]="","",T_UsersExtract[[#This Row],[PasswordNeverExpires]]), "")</f>
        <v/>
      </c>
      <c r="O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" s="4" t="str">
        <f>IFERROR(IF(T_UsersExtract[[#This Row],[PasswordExpired]]="","",T_UsersExtract[[#This Row],[PasswordExpired]]), "")</f>
        <v/>
      </c>
      <c r="Q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" s="4" t="str">
        <f>IFERROR(     IF(T_UsersExtract[[#This Row],[LockedOut]]="", "", T_UsersExtract[[#This Row],[LockedOut]]),     ""     )</f>
        <v/>
      </c>
      <c r="S5" s="4" t="str">
        <f>IFERROR(IF(T_UsersExtract[[#This Row],[PrimaryGroup]]="","",T_UsersExtract[[#This Row],[PrimaryGroup]]), "")</f>
        <v/>
      </c>
      <c r="T5" s="4" t="str">
        <f>IFERROR(VLOOKUP('Users Passwords Groups'!D5,T_UsersGroupsExtract[],2), "")</f>
        <v/>
      </c>
    </row>
    <row r="6" spans="1:20" ht="15" customHeight="1" x14ac:dyDescent="0.25">
      <c r="A6" s="4" t="e">
        <f>VLOOKUP(T_UsersPasswordsGroups[[#This Row],[Nom de compte SAM]],T_PointageAD[[Nom de compte SAM]:[Fonction]], 7)</f>
        <v>#N/A</v>
      </c>
      <c r="B6" s="4" t="str">
        <f>IFERROR(IF(T_UsersExtract[[#This Row],[GivenName]]="","",T_UsersExtract[[#This Row],[GivenName]]), "")</f>
        <v/>
      </c>
      <c r="C6" s="4" t="str">
        <f>IFERROR(IF(T_UsersExtract[[#This Row],[Name]]="","",T_UsersExtract[[#This Row],[Name]]), "")</f>
        <v/>
      </c>
      <c r="D6" s="4" t="str">
        <f>IFERROR(IF(T_UsersExtract[[#This Row],[SamAccountName]]="","",T_UsersExtract[[#This Row],[SamAccountName]]),"")</f>
        <v/>
      </c>
      <c r="E6" s="4" t="str">
        <f>IFERROR(IF(T_UsersExtract[[#This Row],[UserPrincipalName]]="","",T_UsersExtract[[#This Row],[UserPrincipalName]]),"")</f>
        <v/>
      </c>
      <c r="F6" s="4" t="str">
        <f>IFERROR(IF(T_UsersExtract[[#This Row],[ObjectClass]]="","",T_UsersExtract[[#This Row],[ObjectClass]]), "")</f>
        <v/>
      </c>
      <c r="G6" s="4" t="str">
        <f>IFERROR(IF(T_UsersExtract[[#This Row],[Enabled]]="","",T_UsersExtract[[#This Row],[Enabled]]), "")</f>
        <v/>
      </c>
      <c r="H6" s="25" t="str">
        <f>IFERROR(IF(T_UsersExtract[[#This Row],[WhenCreated]]="","",T_UsersExtract[[#This Row],[WhenCreated]]), "")</f>
        <v/>
      </c>
      <c r="I6" s="25" t="str">
        <f>IFERROR(IF(T_UsersExtract[[#This Row],[PasswordLastSet]]="","",T_UsersExtract[[#This Row],[PasswordLastSet]]), "")</f>
        <v/>
      </c>
      <c r="J6" s="4" t="str">
        <f>IFERROR(IF(T_UsersExtract[[#This Row],[CannotChangePassword]]="","",T_UsersExtract[[#This Row],[CannotChangePassword]]), "")</f>
        <v/>
      </c>
      <c r="K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" s="4" t="str">
        <f>IFERROR(IF(T_UsersExtract[[#This Row],[PasswordNotRequired]]="","",T_UsersExtract[[#This Row],[PasswordNotRequired]]), "")</f>
        <v/>
      </c>
      <c r="M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" s="4" t="str">
        <f>IFERROR(IF(T_UsersExtract[[#This Row],[PasswordNeverExpires]]="","",T_UsersExtract[[#This Row],[PasswordNeverExpires]]), "")</f>
        <v/>
      </c>
      <c r="O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" s="4" t="str">
        <f>IFERROR(IF(T_UsersExtract[[#This Row],[PasswordExpired]]="","",T_UsersExtract[[#This Row],[PasswordExpired]]), "")</f>
        <v/>
      </c>
      <c r="Q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" s="4" t="str">
        <f>IFERROR(     IF(T_UsersExtract[[#This Row],[LockedOut]]="", "", T_UsersExtract[[#This Row],[LockedOut]]),     ""     )</f>
        <v/>
      </c>
      <c r="S6" s="4" t="str">
        <f>IFERROR(IF(T_UsersExtract[[#This Row],[PrimaryGroup]]="","",T_UsersExtract[[#This Row],[PrimaryGroup]]), "")</f>
        <v/>
      </c>
      <c r="T6" s="4" t="str">
        <f>IFERROR(VLOOKUP('Users Passwords Groups'!D6,T_UsersGroupsExtract[],2), "")</f>
        <v/>
      </c>
    </row>
    <row r="7" spans="1:20" ht="15" customHeight="1" x14ac:dyDescent="0.25">
      <c r="A7" s="4" t="e">
        <f>VLOOKUP(T_UsersPasswordsGroups[[#This Row],[Nom de compte SAM]],T_PointageAD[[Nom de compte SAM]:[Fonction]], 7)</f>
        <v>#N/A</v>
      </c>
      <c r="B7" s="4" t="str">
        <f>IFERROR(IF(T_UsersExtract[[#This Row],[GivenName]]="","",T_UsersExtract[[#This Row],[GivenName]]), "")</f>
        <v/>
      </c>
      <c r="C7" s="4" t="str">
        <f>IFERROR(IF(T_UsersExtract[[#This Row],[Name]]="","",T_UsersExtract[[#This Row],[Name]]), "")</f>
        <v/>
      </c>
      <c r="D7" s="4" t="str">
        <f>IFERROR(IF(T_UsersExtract[[#This Row],[SamAccountName]]="","",T_UsersExtract[[#This Row],[SamAccountName]]),"")</f>
        <v/>
      </c>
      <c r="E7" s="4" t="str">
        <f>IFERROR(IF(T_UsersExtract[[#This Row],[UserPrincipalName]]="","",T_UsersExtract[[#This Row],[UserPrincipalName]]),"")</f>
        <v/>
      </c>
      <c r="F7" s="4" t="str">
        <f>IFERROR(IF(T_UsersExtract[[#This Row],[ObjectClass]]="","",T_UsersExtract[[#This Row],[ObjectClass]]), "")</f>
        <v/>
      </c>
      <c r="G7" s="4" t="str">
        <f>IFERROR(IF(T_UsersExtract[[#This Row],[Enabled]]="","",T_UsersExtract[[#This Row],[Enabled]]), "")</f>
        <v/>
      </c>
      <c r="H7" s="25" t="str">
        <f>IFERROR(IF(T_UsersExtract[[#This Row],[WhenCreated]]="","",T_UsersExtract[[#This Row],[WhenCreated]]), "")</f>
        <v/>
      </c>
      <c r="I7" s="25" t="str">
        <f>IFERROR(IF(T_UsersExtract[[#This Row],[PasswordLastSet]]="","",T_UsersExtract[[#This Row],[PasswordLastSet]]), "")</f>
        <v/>
      </c>
      <c r="J7" s="4" t="str">
        <f>IFERROR(IF(T_UsersExtract[[#This Row],[CannotChangePassword]]="","",T_UsersExtract[[#This Row],[CannotChangePassword]]), "")</f>
        <v/>
      </c>
      <c r="K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" s="4" t="str">
        <f>IFERROR(IF(T_UsersExtract[[#This Row],[PasswordNotRequired]]="","",T_UsersExtract[[#This Row],[PasswordNotRequired]]), "")</f>
        <v/>
      </c>
      <c r="M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" s="4" t="str">
        <f>IFERROR(IF(T_UsersExtract[[#This Row],[PasswordNeverExpires]]="","",T_UsersExtract[[#This Row],[PasswordNeverExpires]]), "")</f>
        <v/>
      </c>
      <c r="O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" s="4" t="str">
        <f>IFERROR(IF(T_UsersExtract[[#This Row],[PasswordExpired]]="","",T_UsersExtract[[#This Row],[PasswordExpired]]), "")</f>
        <v/>
      </c>
      <c r="Q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" s="4" t="str">
        <f>IFERROR(     IF(T_UsersExtract[[#This Row],[LockedOut]]="", "", T_UsersExtract[[#This Row],[LockedOut]]),     ""     )</f>
        <v/>
      </c>
      <c r="S7" s="4" t="str">
        <f>IFERROR(IF(T_UsersExtract[[#This Row],[PrimaryGroup]]="","",T_UsersExtract[[#This Row],[PrimaryGroup]]), "")</f>
        <v/>
      </c>
      <c r="T7" s="4" t="str">
        <f>IFERROR(VLOOKUP('Users Passwords Groups'!D7,T_UsersGroupsExtract[],2), "")</f>
        <v/>
      </c>
    </row>
    <row r="8" spans="1:20" ht="15" customHeight="1" x14ac:dyDescent="0.25">
      <c r="A8" s="4" t="e">
        <f>VLOOKUP(T_UsersPasswordsGroups[[#This Row],[Nom de compte SAM]],T_PointageAD[[Nom de compte SAM]:[Fonction]], 7)</f>
        <v>#N/A</v>
      </c>
      <c r="B8" s="4" t="str">
        <f>IFERROR(IF(T_UsersExtract[[#This Row],[GivenName]]="","",T_UsersExtract[[#This Row],[GivenName]]), "")</f>
        <v/>
      </c>
      <c r="C8" s="4" t="str">
        <f>IFERROR(IF(T_UsersExtract[[#This Row],[Name]]="","",T_UsersExtract[[#This Row],[Name]]), "")</f>
        <v/>
      </c>
      <c r="D8" s="4" t="str">
        <f>IFERROR(IF(T_UsersExtract[[#This Row],[SamAccountName]]="","",T_UsersExtract[[#This Row],[SamAccountName]]),"")</f>
        <v/>
      </c>
      <c r="E8" s="4" t="str">
        <f>IFERROR(IF(T_UsersExtract[[#This Row],[UserPrincipalName]]="","",T_UsersExtract[[#This Row],[UserPrincipalName]]),"")</f>
        <v/>
      </c>
      <c r="F8" s="4" t="str">
        <f>IFERROR(IF(T_UsersExtract[[#This Row],[ObjectClass]]="","",T_UsersExtract[[#This Row],[ObjectClass]]), "")</f>
        <v/>
      </c>
      <c r="G8" s="4" t="str">
        <f>IFERROR(IF(T_UsersExtract[[#This Row],[Enabled]]="","",T_UsersExtract[[#This Row],[Enabled]]), "")</f>
        <v/>
      </c>
      <c r="H8" s="25" t="str">
        <f>IFERROR(IF(T_UsersExtract[[#This Row],[WhenCreated]]="","",T_UsersExtract[[#This Row],[WhenCreated]]), "")</f>
        <v/>
      </c>
      <c r="I8" s="25" t="str">
        <f>IFERROR(IF(T_UsersExtract[[#This Row],[PasswordLastSet]]="","",T_UsersExtract[[#This Row],[PasswordLastSet]]), "")</f>
        <v/>
      </c>
      <c r="J8" s="4" t="str">
        <f>IFERROR(IF(T_UsersExtract[[#This Row],[CannotChangePassword]]="","",T_UsersExtract[[#This Row],[CannotChangePassword]]), "")</f>
        <v/>
      </c>
      <c r="K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" s="4" t="str">
        <f>IFERROR(IF(T_UsersExtract[[#This Row],[PasswordNotRequired]]="","",T_UsersExtract[[#This Row],[PasswordNotRequired]]), "")</f>
        <v/>
      </c>
      <c r="M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" s="4" t="str">
        <f>IFERROR(IF(T_UsersExtract[[#This Row],[PasswordNeverExpires]]="","",T_UsersExtract[[#This Row],[PasswordNeverExpires]]), "")</f>
        <v/>
      </c>
      <c r="O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" s="4" t="str">
        <f>IFERROR(IF(T_UsersExtract[[#This Row],[PasswordExpired]]="","",T_UsersExtract[[#This Row],[PasswordExpired]]), "")</f>
        <v/>
      </c>
      <c r="Q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" s="4" t="str">
        <f>IFERROR(     IF(T_UsersExtract[[#This Row],[LockedOut]]="", "", T_UsersExtract[[#This Row],[LockedOut]]),     ""     )</f>
        <v/>
      </c>
      <c r="S8" s="4" t="str">
        <f>IFERROR(IF(T_UsersExtract[[#This Row],[PrimaryGroup]]="","",T_UsersExtract[[#This Row],[PrimaryGroup]]), "")</f>
        <v/>
      </c>
      <c r="T8" s="4" t="str">
        <f>IFERROR(VLOOKUP('Users Passwords Groups'!D8,T_UsersGroupsExtract[],2), "")</f>
        <v/>
      </c>
    </row>
    <row r="9" spans="1:20" ht="15" customHeight="1" x14ac:dyDescent="0.25">
      <c r="A9" s="4" t="e">
        <f>VLOOKUP(T_UsersPasswordsGroups[[#This Row],[Nom de compte SAM]],T_PointageAD[[Nom de compte SAM]:[Fonction]], 7)</f>
        <v>#N/A</v>
      </c>
      <c r="B9" s="4" t="str">
        <f>IFERROR(IF(T_UsersExtract[[#This Row],[GivenName]]="","",T_UsersExtract[[#This Row],[GivenName]]), "")</f>
        <v/>
      </c>
      <c r="C9" s="4" t="str">
        <f>IFERROR(IF(T_UsersExtract[[#This Row],[Name]]="","",T_UsersExtract[[#This Row],[Name]]), "")</f>
        <v/>
      </c>
      <c r="D9" s="4" t="str">
        <f>IFERROR(IF(T_UsersExtract[[#This Row],[SamAccountName]]="","",T_UsersExtract[[#This Row],[SamAccountName]]),"")</f>
        <v/>
      </c>
      <c r="E9" s="4" t="str">
        <f>IFERROR(IF(T_UsersExtract[[#This Row],[UserPrincipalName]]="","",T_UsersExtract[[#This Row],[UserPrincipalName]]),"")</f>
        <v/>
      </c>
      <c r="F9" s="4" t="str">
        <f>IFERROR(IF(T_UsersExtract[[#This Row],[ObjectClass]]="","",T_UsersExtract[[#This Row],[ObjectClass]]), "")</f>
        <v/>
      </c>
      <c r="G9" s="4" t="str">
        <f>IFERROR(IF(T_UsersExtract[[#This Row],[Enabled]]="","",T_UsersExtract[[#This Row],[Enabled]]), "")</f>
        <v/>
      </c>
      <c r="H9" s="25" t="str">
        <f>IFERROR(IF(T_UsersExtract[[#This Row],[WhenCreated]]="","",T_UsersExtract[[#This Row],[WhenCreated]]), "")</f>
        <v/>
      </c>
      <c r="I9" s="25" t="str">
        <f>IFERROR(IF(T_UsersExtract[[#This Row],[PasswordLastSet]]="","",T_UsersExtract[[#This Row],[PasswordLastSet]]), "")</f>
        <v/>
      </c>
      <c r="J9" s="4" t="str">
        <f>IFERROR(IF(T_UsersExtract[[#This Row],[CannotChangePassword]]="","",T_UsersExtract[[#This Row],[CannotChangePassword]]), "")</f>
        <v/>
      </c>
      <c r="K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" s="4" t="str">
        <f>IFERROR(IF(T_UsersExtract[[#This Row],[PasswordNotRequired]]="","",T_UsersExtract[[#This Row],[PasswordNotRequired]]), "")</f>
        <v/>
      </c>
      <c r="M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" s="4" t="str">
        <f>IFERROR(IF(T_UsersExtract[[#This Row],[PasswordNeverExpires]]="","",T_UsersExtract[[#This Row],[PasswordNeverExpires]]), "")</f>
        <v/>
      </c>
      <c r="O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" s="4" t="str">
        <f>IFERROR(IF(T_UsersExtract[[#This Row],[PasswordExpired]]="","",T_UsersExtract[[#This Row],[PasswordExpired]]), "")</f>
        <v/>
      </c>
      <c r="Q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" s="4" t="str">
        <f>IFERROR(     IF(T_UsersExtract[[#This Row],[LockedOut]]="", "", T_UsersExtract[[#This Row],[LockedOut]]),     ""     )</f>
        <v/>
      </c>
      <c r="S9" s="4" t="str">
        <f>IFERROR(IF(T_UsersExtract[[#This Row],[PrimaryGroup]]="","",T_UsersExtract[[#This Row],[PrimaryGroup]]), "")</f>
        <v/>
      </c>
      <c r="T9" s="4" t="str">
        <f>IFERROR(VLOOKUP('Users Passwords Groups'!D9,T_UsersGroupsExtract[],2), "")</f>
        <v/>
      </c>
    </row>
    <row r="10" spans="1:20" ht="15" customHeight="1" x14ac:dyDescent="0.25">
      <c r="A10" s="4" t="e">
        <f>VLOOKUP(T_UsersPasswordsGroups[[#This Row],[Nom de compte SAM]],T_PointageAD[[Nom de compte SAM]:[Fonction]], 7)</f>
        <v>#N/A</v>
      </c>
      <c r="B10" s="4" t="str">
        <f>IFERROR(IF(T_UsersExtract[[#This Row],[GivenName]]="","",T_UsersExtract[[#This Row],[GivenName]]), "")</f>
        <v/>
      </c>
      <c r="C10" s="4" t="str">
        <f>IFERROR(IF(T_UsersExtract[[#This Row],[Name]]="","",T_UsersExtract[[#This Row],[Name]]), "")</f>
        <v/>
      </c>
      <c r="D10" s="4" t="str">
        <f>IFERROR(IF(T_UsersExtract[[#This Row],[SamAccountName]]="","",T_UsersExtract[[#This Row],[SamAccountName]]),"")</f>
        <v/>
      </c>
      <c r="E10" s="4" t="str">
        <f>IFERROR(IF(T_UsersExtract[[#This Row],[UserPrincipalName]]="","",T_UsersExtract[[#This Row],[UserPrincipalName]]),"")</f>
        <v/>
      </c>
      <c r="F10" s="4" t="str">
        <f>IFERROR(IF(T_UsersExtract[[#This Row],[ObjectClass]]="","",T_UsersExtract[[#This Row],[ObjectClass]]), "")</f>
        <v/>
      </c>
      <c r="G10" s="4" t="str">
        <f>IFERROR(IF(T_UsersExtract[[#This Row],[Enabled]]="","",T_UsersExtract[[#This Row],[Enabled]]), "")</f>
        <v/>
      </c>
      <c r="H10" s="25" t="str">
        <f>IFERROR(IF(T_UsersExtract[[#This Row],[WhenCreated]]="","",T_UsersExtract[[#This Row],[WhenCreated]]), "")</f>
        <v/>
      </c>
      <c r="I10" s="25" t="str">
        <f>IFERROR(IF(T_UsersExtract[[#This Row],[PasswordLastSet]]="","",T_UsersExtract[[#This Row],[PasswordLastSet]]), "")</f>
        <v/>
      </c>
      <c r="J10" s="4" t="str">
        <f>IFERROR(IF(T_UsersExtract[[#This Row],[CannotChangePassword]]="","",T_UsersExtract[[#This Row],[CannotChangePassword]]), "")</f>
        <v/>
      </c>
      <c r="K1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" s="4" t="str">
        <f>IFERROR(IF(T_UsersExtract[[#This Row],[PasswordNotRequired]]="","",T_UsersExtract[[#This Row],[PasswordNotRequired]]), "")</f>
        <v/>
      </c>
      <c r="M1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" s="4" t="str">
        <f>IFERROR(IF(T_UsersExtract[[#This Row],[PasswordNeverExpires]]="","",T_UsersExtract[[#This Row],[PasswordNeverExpires]]), "")</f>
        <v/>
      </c>
      <c r="O1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" s="4" t="str">
        <f>IFERROR(IF(T_UsersExtract[[#This Row],[PasswordExpired]]="","",T_UsersExtract[[#This Row],[PasswordExpired]]), "")</f>
        <v/>
      </c>
      <c r="Q1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" s="4" t="str">
        <f>IFERROR(     IF(T_UsersExtract[[#This Row],[LockedOut]]="", "", T_UsersExtract[[#This Row],[LockedOut]]),     ""     )</f>
        <v/>
      </c>
      <c r="S10" s="4" t="str">
        <f>IFERROR(IF(T_UsersExtract[[#This Row],[PrimaryGroup]]="","",T_UsersExtract[[#This Row],[PrimaryGroup]]), "")</f>
        <v/>
      </c>
      <c r="T10" s="4" t="str">
        <f>IFERROR(VLOOKUP('Users Passwords Groups'!D10,T_UsersGroupsExtract[],2), "")</f>
        <v/>
      </c>
    </row>
    <row r="11" spans="1:20" ht="15" customHeight="1" x14ac:dyDescent="0.25">
      <c r="A11" s="4" t="e">
        <f>VLOOKUP(T_UsersPasswordsGroups[[#This Row],[Nom de compte SAM]],T_PointageAD[[Nom de compte SAM]:[Fonction]], 7)</f>
        <v>#N/A</v>
      </c>
      <c r="B11" s="4" t="str">
        <f>IFERROR(IF(T_UsersExtract[[#This Row],[GivenName]]="","",T_UsersExtract[[#This Row],[GivenName]]), "")</f>
        <v/>
      </c>
      <c r="C11" s="4" t="str">
        <f>IFERROR(IF(T_UsersExtract[[#This Row],[Name]]="","",T_UsersExtract[[#This Row],[Name]]), "")</f>
        <v/>
      </c>
      <c r="D11" s="4" t="str">
        <f>IFERROR(IF(T_UsersExtract[[#This Row],[SamAccountName]]="","",T_UsersExtract[[#This Row],[SamAccountName]]),"")</f>
        <v/>
      </c>
      <c r="E11" s="4" t="str">
        <f>IFERROR(IF(T_UsersExtract[[#This Row],[UserPrincipalName]]="","",T_UsersExtract[[#This Row],[UserPrincipalName]]),"")</f>
        <v/>
      </c>
      <c r="F11" s="4" t="str">
        <f>IFERROR(IF(T_UsersExtract[[#This Row],[ObjectClass]]="","",T_UsersExtract[[#This Row],[ObjectClass]]), "")</f>
        <v/>
      </c>
      <c r="G11" s="4" t="str">
        <f>IFERROR(IF(T_UsersExtract[[#This Row],[Enabled]]="","",T_UsersExtract[[#This Row],[Enabled]]), "")</f>
        <v/>
      </c>
      <c r="H11" s="25" t="str">
        <f>IFERROR(IF(T_UsersExtract[[#This Row],[WhenCreated]]="","",T_UsersExtract[[#This Row],[WhenCreated]]), "")</f>
        <v/>
      </c>
      <c r="I11" s="25" t="str">
        <f>IFERROR(IF(T_UsersExtract[[#This Row],[PasswordLastSet]]="","",T_UsersExtract[[#This Row],[PasswordLastSet]]), "")</f>
        <v/>
      </c>
      <c r="J11" s="4" t="str">
        <f>IFERROR(IF(T_UsersExtract[[#This Row],[CannotChangePassword]]="","",T_UsersExtract[[#This Row],[CannotChangePassword]]), "")</f>
        <v/>
      </c>
      <c r="K1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" s="4" t="str">
        <f>IFERROR(IF(T_UsersExtract[[#This Row],[PasswordNotRequired]]="","",T_UsersExtract[[#This Row],[PasswordNotRequired]]), "")</f>
        <v/>
      </c>
      <c r="M1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" s="4" t="str">
        <f>IFERROR(IF(T_UsersExtract[[#This Row],[PasswordNeverExpires]]="","",T_UsersExtract[[#This Row],[PasswordNeverExpires]]), "")</f>
        <v/>
      </c>
      <c r="O1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" s="4" t="str">
        <f>IFERROR(IF(T_UsersExtract[[#This Row],[PasswordExpired]]="","",T_UsersExtract[[#This Row],[PasswordExpired]]), "")</f>
        <v/>
      </c>
      <c r="Q1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" s="4" t="str">
        <f>IFERROR(     IF(T_UsersExtract[[#This Row],[LockedOut]]="", "", T_UsersExtract[[#This Row],[LockedOut]]),     ""     )</f>
        <v/>
      </c>
      <c r="S11" s="4" t="str">
        <f>IFERROR(IF(T_UsersExtract[[#This Row],[PrimaryGroup]]="","",T_UsersExtract[[#This Row],[PrimaryGroup]]), "")</f>
        <v/>
      </c>
      <c r="T11" s="4" t="str">
        <f>IFERROR(VLOOKUP('Users Passwords Groups'!D11,T_UsersGroupsExtract[],2), "")</f>
        <v/>
      </c>
    </row>
    <row r="12" spans="1:20" ht="15" customHeight="1" x14ac:dyDescent="0.25">
      <c r="A12" s="4" t="e">
        <f>VLOOKUP(T_UsersPasswordsGroups[[#This Row],[Nom de compte SAM]],T_PointageAD[[Nom de compte SAM]:[Fonction]], 7)</f>
        <v>#N/A</v>
      </c>
      <c r="B12" s="4" t="str">
        <f>IFERROR(IF(T_UsersExtract[[#This Row],[GivenName]]="","",T_UsersExtract[[#This Row],[GivenName]]), "")</f>
        <v/>
      </c>
      <c r="C12" s="4" t="str">
        <f>IFERROR(IF(T_UsersExtract[[#This Row],[Name]]="","",T_UsersExtract[[#This Row],[Name]]), "")</f>
        <v/>
      </c>
      <c r="D12" s="4" t="str">
        <f>IFERROR(IF(T_UsersExtract[[#This Row],[SamAccountName]]="","",T_UsersExtract[[#This Row],[SamAccountName]]),"")</f>
        <v/>
      </c>
      <c r="E12" s="4" t="str">
        <f>IFERROR(IF(T_UsersExtract[[#This Row],[UserPrincipalName]]="","",T_UsersExtract[[#This Row],[UserPrincipalName]]),"")</f>
        <v/>
      </c>
      <c r="F12" s="4" t="str">
        <f>IFERROR(IF(T_UsersExtract[[#This Row],[ObjectClass]]="","",T_UsersExtract[[#This Row],[ObjectClass]]), "")</f>
        <v/>
      </c>
      <c r="G12" s="4" t="str">
        <f>IFERROR(IF(T_UsersExtract[[#This Row],[Enabled]]="","",T_UsersExtract[[#This Row],[Enabled]]), "")</f>
        <v/>
      </c>
      <c r="H12" s="25" t="str">
        <f>IFERROR(IF(T_UsersExtract[[#This Row],[WhenCreated]]="","",T_UsersExtract[[#This Row],[WhenCreated]]), "")</f>
        <v/>
      </c>
      <c r="I12" s="25" t="str">
        <f>IFERROR(IF(T_UsersExtract[[#This Row],[PasswordLastSet]]="","",T_UsersExtract[[#This Row],[PasswordLastSet]]), "")</f>
        <v/>
      </c>
      <c r="J12" s="4" t="str">
        <f>IFERROR(IF(T_UsersExtract[[#This Row],[CannotChangePassword]]="","",T_UsersExtract[[#This Row],[CannotChangePassword]]), "")</f>
        <v/>
      </c>
      <c r="K1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" s="4" t="str">
        <f>IFERROR(IF(T_UsersExtract[[#This Row],[PasswordNotRequired]]="","",T_UsersExtract[[#This Row],[PasswordNotRequired]]), "")</f>
        <v/>
      </c>
      <c r="M1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" s="4" t="str">
        <f>IFERROR(IF(T_UsersExtract[[#This Row],[PasswordNeverExpires]]="","",T_UsersExtract[[#This Row],[PasswordNeverExpires]]), "")</f>
        <v/>
      </c>
      <c r="O1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" s="4" t="str">
        <f>IFERROR(IF(T_UsersExtract[[#This Row],[PasswordExpired]]="","",T_UsersExtract[[#This Row],[PasswordExpired]]), "")</f>
        <v/>
      </c>
      <c r="Q1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" s="4" t="str">
        <f>IFERROR(     IF(T_UsersExtract[[#This Row],[LockedOut]]="", "", T_UsersExtract[[#This Row],[LockedOut]]),     ""     )</f>
        <v/>
      </c>
      <c r="S12" s="4" t="str">
        <f>IFERROR(IF(T_UsersExtract[[#This Row],[PrimaryGroup]]="","",T_UsersExtract[[#This Row],[PrimaryGroup]]), "")</f>
        <v/>
      </c>
      <c r="T12" s="4" t="str">
        <f>IFERROR(VLOOKUP('Users Passwords Groups'!D12,T_UsersGroupsExtract[],2), "")</f>
        <v/>
      </c>
    </row>
    <row r="13" spans="1:20" ht="15" customHeight="1" x14ac:dyDescent="0.25">
      <c r="A13" s="4" t="e">
        <f>VLOOKUP(T_UsersPasswordsGroups[[#This Row],[Nom de compte SAM]],T_PointageAD[[Nom de compte SAM]:[Fonction]], 7)</f>
        <v>#N/A</v>
      </c>
      <c r="B13" s="4" t="str">
        <f>IFERROR(IF(T_UsersExtract[[#This Row],[GivenName]]="","",T_UsersExtract[[#This Row],[GivenName]]), "")</f>
        <v/>
      </c>
      <c r="C13" s="4" t="str">
        <f>IFERROR(IF(T_UsersExtract[[#This Row],[Name]]="","",T_UsersExtract[[#This Row],[Name]]), "")</f>
        <v/>
      </c>
      <c r="D13" s="4" t="str">
        <f>IFERROR(IF(T_UsersExtract[[#This Row],[SamAccountName]]="","",T_UsersExtract[[#This Row],[SamAccountName]]),"")</f>
        <v/>
      </c>
      <c r="E13" s="4" t="str">
        <f>IFERROR(IF(T_UsersExtract[[#This Row],[UserPrincipalName]]="","",T_UsersExtract[[#This Row],[UserPrincipalName]]),"")</f>
        <v/>
      </c>
      <c r="F13" s="4" t="str">
        <f>IFERROR(IF(T_UsersExtract[[#This Row],[ObjectClass]]="","",T_UsersExtract[[#This Row],[ObjectClass]]), "")</f>
        <v/>
      </c>
      <c r="G13" s="4" t="str">
        <f>IFERROR(IF(T_UsersExtract[[#This Row],[Enabled]]="","",T_UsersExtract[[#This Row],[Enabled]]), "")</f>
        <v/>
      </c>
      <c r="H13" s="25" t="str">
        <f>IFERROR(IF(T_UsersExtract[[#This Row],[WhenCreated]]="","",T_UsersExtract[[#This Row],[WhenCreated]]), "")</f>
        <v/>
      </c>
      <c r="I13" s="25" t="str">
        <f>IFERROR(IF(T_UsersExtract[[#This Row],[PasswordLastSet]]="","",T_UsersExtract[[#This Row],[PasswordLastSet]]), "")</f>
        <v/>
      </c>
      <c r="J13" s="4" t="str">
        <f>IFERROR(IF(T_UsersExtract[[#This Row],[CannotChangePassword]]="","",T_UsersExtract[[#This Row],[CannotChangePassword]]), "")</f>
        <v/>
      </c>
      <c r="K1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" s="4" t="str">
        <f>IFERROR(IF(T_UsersExtract[[#This Row],[PasswordNotRequired]]="","",T_UsersExtract[[#This Row],[PasswordNotRequired]]), "")</f>
        <v/>
      </c>
      <c r="M1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" s="4" t="str">
        <f>IFERROR(IF(T_UsersExtract[[#This Row],[PasswordNeverExpires]]="","",T_UsersExtract[[#This Row],[PasswordNeverExpires]]), "")</f>
        <v/>
      </c>
      <c r="O1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" s="4" t="str">
        <f>IFERROR(IF(T_UsersExtract[[#This Row],[PasswordExpired]]="","",T_UsersExtract[[#This Row],[PasswordExpired]]), "")</f>
        <v/>
      </c>
      <c r="Q1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" s="4" t="str">
        <f>IFERROR(     IF(T_UsersExtract[[#This Row],[LockedOut]]="", "", T_UsersExtract[[#This Row],[LockedOut]]),     ""     )</f>
        <v/>
      </c>
      <c r="S13" s="4" t="str">
        <f>IFERROR(IF(T_UsersExtract[[#This Row],[PrimaryGroup]]="","",T_UsersExtract[[#This Row],[PrimaryGroup]]), "")</f>
        <v/>
      </c>
      <c r="T13" s="4" t="str">
        <f>IFERROR(VLOOKUP('Users Passwords Groups'!D13,T_UsersGroupsExtract[],2), "")</f>
        <v/>
      </c>
    </row>
    <row r="14" spans="1:20" ht="15" customHeight="1" x14ac:dyDescent="0.25">
      <c r="A14" s="4" t="e">
        <f>VLOOKUP(T_UsersPasswordsGroups[[#This Row],[Nom de compte SAM]],T_PointageAD[[Nom de compte SAM]:[Fonction]], 7)</f>
        <v>#N/A</v>
      </c>
      <c r="B14" s="4" t="str">
        <f>IFERROR(IF(T_UsersExtract[[#This Row],[GivenName]]="","",T_UsersExtract[[#This Row],[GivenName]]), "")</f>
        <v/>
      </c>
      <c r="C14" s="4" t="str">
        <f>IFERROR(IF(T_UsersExtract[[#This Row],[Name]]="","",T_UsersExtract[[#This Row],[Name]]), "")</f>
        <v/>
      </c>
      <c r="D14" s="4" t="str">
        <f>IFERROR(IF(T_UsersExtract[[#This Row],[SamAccountName]]="","",T_UsersExtract[[#This Row],[SamAccountName]]),"")</f>
        <v/>
      </c>
      <c r="E14" s="4" t="str">
        <f>IFERROR(IF(T_UsersExtract[[#This Row],[UserPrincipalName]]="","",T_UsersExtract[[#This Row],[UserPrincipalName]]),"")</f>
        <v/>
      </c>
      <c r="F14" s="4" t="str">
        <f>IFERROR(IF(T_UsersExtract[[#This Row],[ObjectClass]]="","",T_UsersExtract[[#This Row],[ObjectClass]]), "")</f>
        <v/>
      </c>
      <c r="G14" s="4" t="str">
        <f>IFERROR(IF(T_UsersExtract[[#This Row],[Enabled]]="","",T_UsersExtract[[#This Row],[Enabled]]), "")</f>
        <v/>
      </c>
      <c r="H14" s="25" t="str">
        <f>IFERROR(IF(T_UsersExtract[[#This Row],[WhenCreated]]="","",T_UsersExtract[[#This Row],[WhenCreated]]), "")</f>
        <v/>
      </c>
      <c r="I14" s="25" t="str">
        <f>IFERROR(IF(T_UsersExtract[[#This Row],[PasswordLastSet]]="","",T_UsersExtract[[#This Row],[PasswordLastSet]]), "")</f>
        <v/>
      </c>
      <c r="J14" s="4" t="str">
        <f>IFERROR(IF(T_UsersExtract[[#This Row],[CannotChangePassword]]="","",T_UsersExtract[[#This Row],[CannotChangePassword]]), "")</f>
        <v/>
      </c>
      <c r="K1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" s="4" t="str">
        <f>IFERROR(IF(T_UsersExtract[[#This Row],[PasswordNotRequired]]="","",T_UsersExtract[[#This Row],[PasswordNotRequired]]), "")</f>
        <v/>
      </c>
      <c r="M1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" s="4" t="str">
        <f>IFERROR(IF(T_UsersExtract[[#This Row],[PasswordNeverExpires]]="","",T_UsersExtract[[#This Row],[PasswordNeverExpires]]), "")</f>
        <v/>
      </c>
      <c r="O1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" s="4" t="str">
        <f>IFERROR(IF(T_UsersExtract[[#This Row],[PasswordExpired]]="","",T_UsersExtract[[#This Row],[PasswordExpired]]), "")</f>
        <v/>
      </c>
      <c r="Q1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" s="4" t="str">
        <f>IFERROR(     IF(T_UsersExtract[[#This Row],[LockedOut]]="", "", T_UsersExtract[[#This Row],[LockedOut]]),     ""     )</f>
        <v/>
      </c>
      <c r="S14" s="4" t="str">
        <f>IFERROR(IF(T_UsersExtract[[#This Row],[PrimaryGroup]]="","",T_UsersExtract[[#This Row],[PrimaryGroup]]), "")</f>
        <v/>
      </c>
      <c r="T14" s="4" t="str">
        <f>IFERROR(VLOOKUP('Users Passwords Groups'!D14,T_UsersGroupsExtract[],2), "")</f>
        <v/>
      </c>
    </row>
    <row r="15" spans="1:20" ht="15" customHeight="1" x14ac:dyDescent="0.25">
      <c r="A15" s="4" t="e">
        <f>VLOOKUP(T_UsersPasswordsGroups[[#This Row],[Nom de compte SAM]],T_PointageAD[[Nom de compte SAM]:[Fonction]], 7)</f>
        <v>#N/A</v>
      </c>
      <c r="B15" s="4" t="str">
        <f>IFERROR(IF(T_UsersExtract[[#This Row],[GivenName]]="","",T_UsersExtract[[#This Row],[GivenName]]), "")</f>
        <v/>
      </c>
      <c r="C15" s="4" t="str">
        <f>IFERROR(IF(T_UsersExtract[[#This Row],[Name]]="","",T_UsersExtract[[#This Row],[Name]]), "")</f>
        <v/>
      </c>
      <c r="D15" s="4" t="str">
        <f>IFERROR(IF(T_UsersExtract[[#This Row],[SamAccountName]]="","",T_UsersExtract[[#This Row],[SamAccountName]]),"")</f>
        <v/>
      </c>
      <c r="E15" s="4" t="str">
        <f>IFERROR(IF(T_UsersExtract[[#This Row],[UserPrincipalName]]="","",T_UsersExtract[[#This Row],[UserPrincipalName]]),"")</f>
        <v/>
      </c>
      <c r="F15" s="4" t="str">
        <f>IFERROR(IF(T_UsersExtract[[#This Row],[ObjectClass]]="","",T_UsersExtract[[#This Row],[ObjectClass]]), "")</f>
        <v/>
      </c>
      <c r="G15" s="4" t="str">
        <f>IFERROR(IF(T_UsersExtract[[#This Row],[Enabled]]="","",T_UsersExtract[[#This Row],[Enabled]]), "")</f>
        <v/>
      </c>
      <c r="H15" s="25" t="str">
        <f>IFERROR(IF(T_UsersExtract[[#This Row],[WhenCreated]]="","",T_UsersExtract[[#This Row],[WhenCreated]]), "")</f>
        <v/>
      </c>
      <c r="I15" s="25" t="str">
        <f>IFERROR(IF(T_UsersExtract[[#This Row],[PasswordLastSet]]="","",T_UsersExtract[[#This Row],[PasswordLastSet]]), "")</f>
        <v/>
      </c>
      <c r="J15" s="4" t="str">
        <f>IFERROR(IF(T_UsersExtract[[#This Row],[CannotChangePassword]]="","",T_UsersExtract[[#This Row],[CannotChangePassword]]), "")</f>
        <v/>
      </c>
      <c r="K1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" s="4" t="str">
        <f>IFERROR(IF(T_UsersExtract[[#This Row],[PasswordNotRequired]]="","",T_UsersExtract[[#This Row],[PasswordNotRequired]]), "")</f>
        <v/>
      </c>
      <c r="M1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" s="4" t="str">
        <f>IFERROR(IF(T_UsersExtract[[#This Row],[PasswordNeverExpires]]="","",T_UsersExtract[[#This Row],[PasswordNeverExpires]]), "")</f>
        <v/>
      </c>
      <c r="O1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" s="4" t="str">
        <f>IFERROR(IF(T_UsersExtract[[#This Row],[PasswordExpired]]="","",T_UsersExtract[[#This Row],[PasswordExpired]]), "")</f>
        <v/>
      </c>
      <c r="Q1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" s="4" t="str">
        <f>IFERROR(     IF(T_UsersExtract[[#This Row],[LockedOut]]="", "", T_UsersExtract[[#This Row],[LockedOut]]),     ""     )</f>
        <v/>
      </c>
      <c r="S15" s="4" t="str">
        <f>IFERROR(IF(T_UsersExtract[[#This Row],[PrimaryGroup]]="","",T_UsersExtract[[#This Row],[PrimaryGroup]]), "")</f>
        <v/>
      </c>
      <c r="T15" s="4" t="str">
        <f>IFERROR(VLOOKUP('Users Passwords Groups'!D15,T_UsersGroupsExtract[],2), "")</f>
        <v/>
      </c>
    </row>
    <row r="16" spans="1:20" ht="15" customHeight="1" x14ac:dyDescent="0.25">
      <c r="A16" s="4" t="e">
        <f>VLOOKUP(T_UsersPasswordsGroups[[#This Row],[Nom de compte SAM]],T_PointageAD[[Nom de compte SAM]:[Fonction]], 7)</f>
        <v>#N/A</v>
      </c>
      <c r="B16" s="4" t="str">
        <f>IFERROR(IF(T_UsersExtract[[#This Row],[GivenName]]="","",T_UsersExtract[[#This Row],[GivenName]]), "")</f>
        <v/>
      </c>
      <c r="C16" s="4" t="str">
        <f>IFERROR(IF(T_UsersExtract[[#This Row],[Name]]="","",T_UsersExtract[[#This Row],[Name]]), "")</f>
        <v/>
      </c>
      <c r="D16" s="4" t="str">
        <f>IFERROR(IF(T_UsersExtract[[#This Row],[SamAccountName]]="","",T_UsersExtract[[#This Row],[SamAccountName]]),"")</f>
        <v/>
      </c>
      <c r="E16" s="4" t="str">
        <f>IFERROR(IF(T_UsersExtract[[#This Row],[UserPrincipalName]]="","",T_UsersExtract[[#This Row],[UserPrincipalName]]),"")</f>
        <v/>
      </c>
      <c r="F16" s="4" t="str">
        <f>IFERROR(IF(T_UsersExtract[[#This Row],[ObjectClass]]="","",T_UsersExtract[[#This Row],[ObjectClass]]), "")</f>
        <v/>
      </c>
      <c r="G16" s="4" t="str">
        <f>IFERROR(IF(T_UsersExtract[[#This Row],[Enabled]]="","",T_UsersExtract[[#This Row],[Enabled]]), "")</f>
        <v/>
      </c>
      <c r="H16" s="25" t="str">
        <f>IFERROR(IF(T_UsersExtract[[#This Row],[WhenCreated]]="","",T_UsersExtract[[#This Row],[WhenCreated]]), "")</f>
        <v/>
      </c>
      <c r="I16" s="25" t="str">
        <f>IFERROR(IF(T_UsersExtract[[#This Row],[PasswordLastSet]]="","",T_UsersExtract[[#This Row],[PasswordLastSet]]), "")</f>
        <v/>
      </c>
      <c r="J16" s="4" t="str">
        <f>IFERROR(IF(T_UsersExtract[[#This Row],[CannotChangePassword]]="","",T_UsersExtract[[#This Row],[CannotChangePassword]]), "")</f>
        <v/>
      </c>
      <c r="K1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" s="4" t="str">
        <f>IFERROR(IF(T_UsersExtract[[#This Row],[PasswordNotRequired]]="","",T_UsersExtract[[#This Row],[PasswordNotRequired]]), "")</f>
        <v/>
      </c>
      <c r="M1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" s="4" t="str">
        <f>IFERROR(IF(T_UsersExtract[[#This Row],[PasswordNeverExpires]]="","",T_UsersExtract[[#This Row],[PasswordNeverExpires]]), "")</f>
        <v/>
      </c>
      <c r="O1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" s="4" t="str">
        <f>IFERROR(IF(T_UsersExtract[[#This Row],[PasswordExpired]]="","",T_UsersExtract[[#This Row],[PasswordExpired]]), "")</f>
        <v/>
      </c>
      <c r="Q1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" s="4" t="str">
        <f>IFERROR(     IF(T_UsersExtract[[#This Row],[LockedOut]]="", "", T_UsersExtract[[#This Row],[LockedOut]]),     ""     )</f>
        <v/>
      </c>
      <c r="S16" s="4" t="str">
        <f>IFERROR(IF(T_UsersExtract[[#This Row],[PrimaryGroup]]="","",T_UsersExtract[[#This Row],[PrimaryGroup]]), "")</f>
        <v/>
      </c>
      <c r="T16" s="4" t="str">
        <f>IFERROR(VLOOKUP('Users Passwords Groups'!D16,T_UsersGroupsExtract[],2), "")</f>
        <v/>
      </c>
    </row>
    <row r="17" spans="1:20" ht="15" customHeight="1" x14ac:dyDescent="0.25">
      <c r="A17" s="4" t="e">
        <f>VLOOKUP(T_UsersPasswordsGroups[[#This Row],[Nom de compte SAM]],T_PointageAD[[Nom de compte SAM]:[Fonction]], 7)</f>
        <v>#N/A</v>
      </c>
      <c r="B17" s="4" t="str">
        <f>IFERROR(IF(T_UsersExtract[[#This Row],[GivenName]]="","",T_UsersExtract[[#This Row],[GivenName]]), "")</f>
        <v/>
      </c>
      <c r="C17" s="4" t="str">
        <f>IFERROR(IF(T_UsersExtract[[#This Row],[Name]]="","",T_UsersExtract[[#This Row],[Name]]), "")</f>
        <v/>
      </c>
      <c r="D17" s="4" t="str">
        <f>IFERROR(IF(T_UsersExtract[[#This Row],[SamAccountName]]="","",T_UsersExtract[[#This Row],[SamAccountName]]),"")</f>
        <v/>
      </c>
      <c r="E17" s="4" t="str">
        <f>IFERROR(IF(T_UsersExtract[[#This Row],[UserPrincipalName]]="","",T_UsersExtract[[#This Row],[UserPrincipalName]]),"")</f>
        <v/>
      </c>
      <c r="F17" s="4" t="str">
        <f>IFERROR(IF(T_UsersExtract[[#This Row],[ObjectClass]]="","",T_UsersExtract[[#This Row],[ObjectClass]]), "")</f>
        <v/>
      </c>
      <c r="G17" s="4" t="str">
        <f>IFERROR(IF(T_UsersExtract[[#This Row],[Enabled]]="","",T_UsersExtract[[#This Row],[Enabled]]), "")</f>
        <v/>
      </c>
      <c r="H17" s="25" t="str">
        <f>IFERROR(IF(T_UsersExtract[[#This Row],[WhenCreated]]="","",T_UsersExtract[[#This Row],[WhenCreated]]), "")</f>
        <v/>
      </c>
      <c r="I17" s="25" t="str">
        <f>IFERROR(IF(T_UsersExtract[[#This Row],[PasswordLastSet]]="","",T_UsersExtract[[#This Row],[PasswordLastSet]]), "")</f>
        <v/>
      </c>
      <c r="J17" s="4" t="str">
        <f>IFERROR(IF(T_UsersExtract[[#This Row],[CannotChangePassword]]="","",T_UsersExtract[[#This Row],[CannotChangePassword]]), "")</f>
        <v/>
      </c>
      <c r="K1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" s="4" t="str">
        <f>IFERROR(IF(T_UsersExtract[[#This Row],[PasswordNotRequired]]="","",T_UsersExtract[[#This Row],[PasswordNotRequired]]), "")</f>
        <v/>
      </c>
      <c r="M1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" s="4" t="str">
        <f>IFERROR(IF(T_UsersExtract[[#This Row],[PasswordNeverExpires]]="","",T_UsersExtract[[#This Row],[PasswordNeverExpires]]), "")</f>
        <v/>
      </c>
      <c r="O1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" s="4" t="str">
        <f>IFERROR(IF(T_UsersExtract[[#This Row],[PasswordExpired]]="","",T_UsersExtract[[#This Row],[PasswordExpired]]), "")</f>
        <v/>
      </c>
      <c r="Q1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" s="4" t="str">
        <f>IFERROR(     IF(T_UsersExtract[[#This Row],[LockedOut]]="", "", T_UsersExtract[[#This Row],[LockedOut]]),     ""     )</f>
        <v/>
      </c>
      <c r="S17" s="4" t="str">
        <f>IFERROR(IF(T_UsersExtract[[#This Row],[PrimaryGroup]]="","",T_UsersExtract[[#This Row],[PrimaryGroup]]), "")</f>
        <v/>
      </c>
      <c r="T17" s="4" t="str">
        <f>IFERROR(VLOOKUP('Users Passwords Groups'!D17,T_UsersGroupsExtract[],2), "")</f>
        <v/>
      </c>
    </row>
    <row r="18" spans="1:20" ht="15" customHeight="1" x14ac:dyDescent="0.25">
      <c r="A18" s="4" t="e">
        <f>VLOOKUP(T_UsersPasswordsGroups[[#This Row],[Nom de compte SAM]],T_PointageAD[[Nom de compte SAM]:[Fonction]], 7)</f>
        <v>#N/A</v>
      </c>
      <c r="B18" s="4" t="str">
        <f>IFERROR(IF(T_UsersExtract[[#This Row],[GivenName]]="","",T_UsersExtract[[#This Row],[GivenName]]), "")</f>
        <v/>
      </c>
      <c r="C18" s="4" t="str">
        <f>IFERROR(IF(T_UsersExtract[[#This Row],[Name]]="","",T_UsersExtract[[#This Row],[Name]]), "")</f>
        <v/>
      </c>
      <c r="D18" s="4" t="str">
        <f>IFERROR(IF(T_UsersExtract[[#This Row],[SamAccountName]]="","",T_UsersExtract[[#This Row],[SamAccountName]]),"")</f>
        <v/>
      </c>
      <c r="E18" s="4" t="str">
        <f>IFERROR(IF(T_UsersExtract[[#This Row],[UserPrincipalName]]="","",T_UsersExtract[[#This Row],[UserPrincipalName]]),"")</f>
        <v/>
      </c>
      <c r="F18" s="4" t="str">
        <f>IFERROR(IF(T_UsersExtract[[#This Row],[ObjectClass]]="","",T_UsersExtract[[#This Row],[ObjectClass]]), "")</f>
        <v/>
      </c>
      <c r="G18" s="4" t="str">
        <f>IFERROR(IF(T_UsersExtract[[#This Row],[Enabled]]="","",T_UsersExtract[[#This Row],[Enabled]]), "")</f>
        <v/>
      </c>
      <c r="H18" s="25" t="str">
        <f>IFERROR(IF(T_UsersExtract[[#This Row],[WhenCreated]]="","",T_UsersExtract[[#This Row],[WhenCreated]]), "")</f>
        <v/>
      </c>
      <c r="I18" s="25" t="str">
        <f>IFERROR(IF(T_UsersExtract[[#This Row],[PasswordLastSet]]="","",T_UsersExtract[[#This Row],[PasswordLastSet]]), "")</f>
        <v/>
      </c>
      <c r="J18" s="4" t="str">
        <f>IFERROR(IF(T_UsersExtract[[#This Row],[CannotChangePassword]]="","",T_UsersExtract[[#This Row],[CannotChangePassword]]), "")</f>
        <v/>
      </c>
      <c r="K1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" s="4" t="str">
        <f>IFERROR(IF(T_UsersExtract[[#This Row],[PasswordNotRequired]]="","",T_UsersExtract[[#This Row],[PasswordNotRequired]]), "")</f>
        <v/>
      </c>
      <c r="M1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" s="4" t="str">
        <f>IFERROR(IF(T_UsersExtract[[#This Row],[PasswordNeverExpires]]="","",T_UsersExtract[[#This Row],[PasswordNeverExpires]]), "")</f>
        <v/>
      </c>
      <c r="O1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" s="4" t="str">
        <f>IFERROR(IF(T_UsersExtract[[#This Row],[PasswordExpired]]="","",T_UsersExtract[[#This Row],[PasswordExpired]]), "")</f>
        <v/>
      </c>
      <c r="Q1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" s="4" t="str">
        <f>IFERROR(     IF(T_UsersExtract[[#This Row],[LockedOut]]="", "", T_UsersExtract[[#This Row],[LockedOut]]),     ""     )</f>
        <v/>
      </c>
      <c r="S18" s="4" t="str">
        <f>IFERROR(IF(T_UsersExtract[[#This Row],[PrimaryGroup]]="","",T_UsersExtract[[#This Row],[PrimaryGroup]]), "")</f>
        <v/>
      </c>
      <c r="T18" s="4" t="str">
        <f>IFERROR(VLOOKUP('Users Passwords Groups'!D18,T_UsersGroupsExtract[],2), "")</f>
        <v/>
      </c>
    </row>
    <row r="19" spans="1:20" ht="15" customHeight="1" x14ac:dyDescent="0.25">
      <c r="A19" s="4" t="e">
        <f>VLOOKUP(T_UsersPasswordsGroups[[#This Row],[Nom de compte SAM]],T_PointageAD[[Nom de compte SAM]:[Fonction]], 7)</f>
        <v>#N/A</v>
      </c>
      <c r="B19" s="4" t="str">
        <f>IFERROR(IF(T_UsersExtract[[#This Row],[GivenName]]="","",T_UsersExtract[[#This Row],[GivenName]]), "")</f>
        <v/>
      </c>
      <c r="C19" s="4" t="str">
        <f>IFERROR(IF(T_UsersExtract[[#This Row],[Name]]="","",T_UsersExtract[[#This Row],[Name]]), "")</f>
        <v/>
      </c>
      <c r="D19" s="4" t="str">
        <f>IFERROR(IF(T_UsersExtract[[#This Row],[SamAccountName]]="","",T_UsersExtract[[#This Row],[SamAccountName]]),"")</f>
        <v/>
      </c>
      <c r="E19" s="4" t="str">
        <f>IFERROR(IF(T_UsersExtract[[#This Row],[UserPrincipalName]]="","",T_UsersExtract[[#This Row],[UserPrincipalName]]),"")</f>
        <v/>
      </c>
      <c r="F19" s="4" t="str">
        <f>IFERROR(IF(T_UsersExtract[[#This Row],[ObjectClass]]="","",T_UsersExtract[[#This Row],[ObjectClass]]), "")</f>
        <v/>
      </c>
      <c r="G19" s="4" t="str">
        <f>IFERROR(IF(T_UsersExtract[[#This Row],[Enabled]]="","",T_UsersExtract[[#This Row],[Enabled]]), "")</f>
        <v/>
      </c>
      <c r="H19" s="25" t="str">
        <f>IFERROR(IF(T_UsersExtract[[#This Row],[WhenCreated]]="","",T_UsersExtract[[#This Row],[WhenCreated]]), "")</f>
        <v/>
      </c>
      <c r="I19" s="25" t="str">
        <f>IFERROR(IF(T_UsersExtract[[#This Row],[PasswordLastSet]]="","",T_UsersExtract[[#This Row],[PasswordLastSet]]), "")</f>
        <v/>
      </c>
      <c r="J19" s="4" t="str">
        <f>IFERROR(IF(T_UsersExtract[[#This Row],[CannotChangePassword]]="","",T_UsersExtract[[#This Row],[CannotChangePassword]]), "")</f>
        <v/>
      </c>
      <c r="K1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" s="4" t="str">
        <f>IFERROR(IF(T_UsersExtract[[#This Row],[PasswordNotRequired]]="","",T_UsersExtract[[#This Row],[PasswordNotRequired]]), "")</f>
        <v/>
      </c>
      <c r="M1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" s="4" t="str">
        <f>IFERROR(IF(T_UsersExtract[[#This Row],[PasswordNeverExpires]]="","",T_UsersExtract[[#This Row],[PasswordNeverExpires]]), "")</f>
        <v/>
      </c>
      <c r="O1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" s="4" t="str">
        <f>IFERROR(IF(T_UsersExtract[[#This Row],[PasswordExpired]]="","",T_UsersExtract[[#This Row],[PasswordExpired]]), "")</f>
        <v/>
      </c>
      <c r="Q1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" s="4" t="str">
        <f>IFERROR(     IF(T_UsersExtract[[#This Row],[LockedOut]]="", "", T_UsersExtract[[#This Row],[LockedOut]]),     ""     )</f>
        <v/>
      </c>
      <c r="S19" s="4" t="str">
        <f>IFERROR(IF(T_UsersExtract[[#This Row],[PrimaryGroup]]="","",T_UsersExtract[[#This Row],[PrimaryGroup]]), "")</f>
        <v/>
      </c>
      <c r="T19" s="4" t="str">
        <f>IFERROR(VLOOKUP('Users Passwords Groups'!D19,T_UsersGroupsExtract[],2), "")</f>
        <v/>
      </c>
    </row>
    <row r="20" spans="1:20" ht="15" customHeight="1" x14ac:dyDescent="0.25">
      <c r="A20" s="4" t="e">
        <f>VLOOKUP(T_UsersPasswordsGroups[[#This Row],[Nom de compte SAM]],T_PointageAD[[Nom de compte SAM]:[Fonction]], 7)</f>
        <v>#N/A</v>
      </c>
      <c r="B20" s="4" t="str">
        <f>IFERROR(IF(T_UsersExtract[[#This Row],[GivenName]]="","",T_UsersExtract[[#This Row],[GivenName]]), "")</f>
        <v/>
      </c>
      <c r="C20" s="4" t="str">
        <f>IFERROR(IF(T_UsersExtract[[#This Row],[Name]]="","",T_UsersExtract[[#This Row],[Name]]), "")</f>
        <v/>
      </c>
      <c r="D20" s="4" t="str">
        <f>IFERROR(IF(T_UsersExtract[[#This Row],[SamAccountName]]="","",T_UsersExtract[[#This Row],[SamAccountName]]),"")</f>
        <v/>
      </c>
      <c r="E20" s="4" t="str">
        <f>IFERROR(IF(T_UsersExtract[[#This Row],[UserPrincipalName]]="","",T_UsersExtract[[#This Row],[UserPrincipalName]]),"")</f>
        <v/>
      </c>
      <c r="F20" s="4" t="str">
        <f>IFERROR(IF(T_UsersExtract[[#This Row],[ObjectClass]]="","",T_UsersExtract[[#This Row],[ObjectClass]]), "")</f>
        <v/>
      </c>
      <c r="G20" s="4" t="str">
        <f>IFERROR(IF(T_UsersExtract[[#This Row],[Enabled]]="","",T_UsersExtract[[#This Row],[Enabled]]), "")</f>
        <v/>
      </c>
      <c r="H20" s="25" t="str">
        <f>IFERROR(IF(T_UsersExtract[[#This Row],[WhenCreated]]="","",T_UsersExtract[[#This Row],[WhenCreated]]), "")</f>
        <v/>
      </c>
      <c r="I20" s="25" t="str">
        <f>IFERROR(IF(T_UsersExtract[[#This Row],[PasswordLastSet]]="","",T_UsersExtract[[#This Row],[PasswordLastSet]]), "")</f>
        <v/>
      </c>
      <c r="J20" s="4" t="str">
        <f>IFERROR(IF(T_UsersExtract[[#This Row],[CannotChangePassword]]="","",T_UsersExtract[[#This Row],[CannotChangePassword]]), "")</f>
        <v/>
      </c>
      <c r="K2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" s="4" t="str">
        <f>IFERROR(IF(T_UsersExtract[[#This Row],[PasswordNotRequired]]="","",T_UsersExtract[[#This Row],[PasswordNotRequired]]), "")</f>
        <v/>
      </c>
      <c r="M2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" s="4" t="str">
        <f>IFERROR(IF(T_UsersExtract[[#This Row],[PasswordNeverExpires]]="","",T_UsersExtract[[#This Row],[PasswordNeverExpires]]), "")</f>
        <v/>
      </c>
      <c r="O2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" s="4" t="str">
        <f>IFERROR(IF(T_UsersExtract[[#This Row],[PasswordExpired]]="","",T_UsersExtract[[#This Row],[PasswordExpired]]), "")</f>
        <v/>
      </c>
      <c r="Q2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" s="4" t="str">
        <f>IFERROR(     IF(T_UsersExtract[[#This Row],[LockedOut]]="", "", T_UsersExtract[[#This Row],[LockedOut]]),     ""     )</f>
        <v/>
      </c>
      <c r="S20" s="4" t="str">
        <f>IFERROR(IF(T_UsersExtract[[#This Row],[PrimaryGroup]]="","",T_UsersExtract[[#This Row],[PrimaryGroup]]), "")</f>
        <v/>
      </c>
      <c r="T20" s="4" t="str">
        <f>IFERROR(VLOOKUP('Users Passwords Groups'!D20,T_UsersGroupsExtract[],2), "")</f>
        <v/>
      </c>
    </row>
    <row r="21" spans="1:20" ht="15" customHeight="1" x14ac:dyDescent="0.25">
      <c r="A21" s="4" t="e">
        <f>VLOOKUP(T_UsersPasswordsGroups[[#This Row],[Nom de compte SAM]],T_PointageAD[[Nom de compte SAM]:[Fonction]], 7)</f>
        <v>#N/A</v>
      </c>
      <c r="B21" s="4" t="str">
        <f>IFERROR(IF(T_UsersExtract[[#This Row],[GivenName]]="","",T_UsersExtract[[#This Row],[GivenName]]), "")</f>
        <v/>
      </c>
      <c r="C21" s="4" t="str">
        <f>IFERROR(IF(T_UsersExtract[[#This Row],[Name]]="","",T_UsersExtract[[#This Row],[Name]]), "")</f>
        <v/>
      </c>
      <c r="D21" s="4" t="str">
        <f>IFERROR(IF(T_UsersExtract[[#This Row],[SamAccountName]]="","",T_UsersExtract[[#This Row],[SamAccountName]]),"")</f>
        <v/>
      </c>
      <c r="E21" s="4" t="str">
        <f>IFERROR(IF(T_UsersExtract[[#This Row],[UserPrincipalName]]="","",T_UsersExtract[[#This Row],[UserPrincipalName]]),"")</f>
        <v/>
      </c>
      <c r="F21" s="4" t="str">
        <f>IFERROR(IF(T_UsersExtract[[#This Row],[ObjectClass]]="","",T_UsersExtract[[#This Row],[ObjectClass]]), "")</f>
        <v/>
      </c>
      <c r="G21" s="4" t="str">
        <f>IFERROR(IF(T_UsersExtract[[#This Row],[Enabled]]="","",T_UsersExtract[[#This Row],[Enabled]]), "")</f>
        <v/>
      </c>
      <c r="H21" s="25" t="str">
        <f>IFERROR(IF(T_UsersExtract[[#This Row],[WhenCreated]]="","",T_UsersExtract[[#This Row],[WhenCreated]]), "")</f>
        <v/>
      </c>
      <c r="I21" s="25" t="str">
        <f>IFERROR(IF(T_UsersExtract[[#This Row],[PasswordLastSet]]="","",T_UsersExtract[[#This Row],[PasswordLastSet]]), "")</f>
        <v/>
      </c>
      <c r="J21" s="4" t="str">
        <f>IFERROR(IF(T_UsersExtract[[#This Row],[CannotChangePassword]]="","",T_UsersExtract[[#This Row],[CannotChangePassword]]), "")</f>
        <v/>
      </c>
      <c r="K2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" s="4" t="str">
        <f>IFERROR(IF(T_UsersExtract[[#This Row],[PasswordNotRequired]]="","",T_UsersExtract[[#This Row],[PasswordNotRequired]]), "")</f>
        <v/>
      </c>
      <c r="M2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" s="4" t="str">
        <f>IFERROR(IF(T_UsersExtract[[#This Row],[PasswordNeverExpires]]="","",T_UsersExtract[[#This Row],[PasswordNeverExpires]]), "")</f>
        <v/>
      </c>
      <c r="O2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" s="4" t="str">
        <f>IFERROR(IF(T_UsersExtract[[#This Row],[PasswordExpired]]="","",T_UsersExtract[[#This Row],[PasswordExpired]]), "")</f>
        <v/>
      </c>
      <c r="Q2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" s="4" t="str">
        <f>IFERROR(     IF(T_UsersExtract[[#This Row],[LockedOut]]="", "", T_UsersExtract[[#This Row],[LockedOut]]),     ""     )</f>
        <v/>
      </c>
      <c r="S21" s="4" t="str">
        <f>IFERROR(IF(T_UsersExtract[[#This Row],[PrimaryGroup]]="","",T_UsersExtract[[#This Row],[PrimaryGroup]]), "")</f>
        <v/>
      </c>
      <c r="T21" s="4" t="str">
        <f>IFERROR(VLOOKUP('Users Passwords Groups'!D21,T_UsersGroupsExtract[],2), "")</f>
        <v/>
      </c>
    </row>
    <row r="22" spans="1:20" ht="15" customHeight="1" x14ac:dyDescent="0.25">
      <c r="A22" s="4" t="e">
        <f>VLOOKUP(T_UsersPasswordsGroups[[#This Row],[Nom de compte SAM]],T_PointageAD[[Nom de compte SAM]:[Fonction]], 7)</f>
        <v>#N/A</v>
      </c>
      <c r="B22" s="4" t="str">
        <f>IFERROR(IF(T_UsersExtract[[#This Row],[GivenName]]="","",T_UsersExtract[[#This Row],[GivenName]]), "")</f>
        <v/>
      </c>
      <c r="C22" s="4" t="str">
        <f>IFERROR(IF(T_UsersExtract[[#This Row],[Name]]="","",T_UsersExtract[[#This Row],[Name]]), "")</f>
        <v/>
      </c>
      <c r="D22" s="4" t="str">
        <f>IFERROR(IF(T_UsersExtract[[#This Row],[SamAccountName]]="","",T_UsersExtract[[#This Row],[SamAccountName]]),"")</f>
        <v/>
      </c>
      <c r="E22" s="4" t="str">
        <f>IFERROR(IF(T_UsersExtract[[#This Row],[UserPrincipalName]]="","",T_UsersExtract[[#This Row],[UserPrincipalName]]),"")</f>
        <v/>
      </c>
      <c r="F22" s="4" t="str">
        <f>IFERROR(IF(T_UsersExtract[[#This Row],[ObjectClass]]="","",T_UsersExtract[[#This Row],[ObjectClass]]), "")</f>
        <v/>
      </c>
      <c r="G22" s="4" t="str">
        <f>IFERROR(IF(T_UsersExtract[[#This Row],[Enabled]]="","",T_UsersExtract[[#This Row],[Enabled]]), "")</f>
        <v/>
      </c>
      <c r="H22" s="25" t="str">
        <f>IFERROR(IF(T_UsersExtract[[#This Row],[WhenCreated]]="","",T_UsersExtract[[#This Row],[WhenCreated]]), "")</f>
        <v/>
      </c>
      <c r="I22" s="25" t="str">
        <f>IFERROR(IF(T_UsersExtract[[#This Row],[PasswordLastSet]]="","",T_UsersExtract[[#This Row],[PasswordLastSet]]), "")</f>
        <v/>
      </c>
      <c r="J22" s="4" t="str">
        <f>IFERROR(IF(T_UsersExtract[[#This Row],[CannotChangePassword]]="","",T_UsersExtract[[#This Row],[CannotChangePassword]]), "")</f>
        <v/>
      </c>
      <c r="K2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" s="4" t="str">
        <f>IFERROR(IF(T_UsersExtract[[#This Row],[PasswordNotRequired]]="","",T_UsersExtract[[#This Row],[PasswordNotRequired]]), "")</f>
        <v/>
      </c>
      <c r="M2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" s="4" t="str">
        <f>IFERROR(IF(T_UsersExtract[[#This Row],[PasswordNeverExpires]]="","",T_UsersExtract[[#This Row],[PasswordNeverExpires]]), "")</f>
        <v/>
      </c>
      <c r="O2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" s="4" t="str">
        <f>IFERROR(IF(T_UsersExtract[[#This Row],[PasswordExpired]]="","",T_UsersExtract[[#This Row],[PasswordExpired]]), "")</f>
        <v/>
      </c>
      <c r="Q2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" s="4" t="str">
        <f>IFERROR(     IF(T_UsersExtract[[#This Row],[LockedOut]]="", "", T_UsersExtract[[#This Row],[LockedOut]]),     ""     )</f>
        <v/>
      </c>
      <c r="S22" s="4" t="str">
        <f>IFERROR(IF(T_UsersExtract[[#This Row],[PrimaryGroup]]="","",T_UsersExtract[[#This Row],[PrimaryGroup]]), "")</f>
        <v/>
      </c>
      <c r="T22" s="4" t="str">
        <f>IFERROR(VLOOKUP('Users Passwords Groups'!D22,T_UsersGroupsExtract[],2), "")</f>
        <v/>
      </c>
    </row>
    <row r="23" spans="1:20" ht="15" customHeight="1" x14ac:dyDescent="0.25">
      <c r="A23" s="4" t="e">
        <f>VLOOKUP(T_UsersPasswordsGroups[[#This Row],[Nom de compte SAM]],T_PointageAD[[Nom de compte SAM]:[Fonction]], 7)</f>
        <v>#N/A</v>
      </c>
      <c r="B23" s="4" t="str">
        <f>IFERROR(IF(T_UsersExtract[[#This Row],[GivenName]]="","",T_UsersExtract[[#This Row],[GivenName]]), "")</f>
        <v/>
      </c>
      <c r="C23" s="4" t="str">
        <f>IFERROR(IF(T_UsersExtract[[#This Row],[Name]]="","",T_UsersExtract[[#This Row],[Name]]), "")</f>
        <v/>
      </c>
      <c r="D23" s="4" t="str">
        <f>IFERROR(IF(T_UsersExtract[[#This Row],[SamAccountName]]="","",T_UsersExtract[[#This Row],[SamAccountName]]),"")</f>
        <v/>
      </c>
      <c r="E23" s="4" t="str">
        <f>IFERROR(IF(T_UsersExtract[[#This Row],[UserPrincipalName]]="","",T_UsersExtract[[#This Row],[UserPrincipalName]]),"")</f>
        <v/>
      </c>
      <c r="F23" s="4" t="str">
        <f>IFERROR(IF(T_UsersExtract[[#This Row],[ObjectClass]]="","",T_UsersExtract[[#This Row],[ObjectClass]]), "")</f>
        <v/>
      </c>
      <c r="G23" s="4" t="str">
        <f>IFERROR(IF(T_UsersExtract[[#This Row],[Enabled]]="","",T_UsersExtract[[#This Row],[Enabled]]), "")</f>
        <v/>
      </c>
      <c r="H23" s="25" t="str">
        <f>IFERROR(IF(T_UsersExtract[[#This Row],[WhenCreated]]="","",T_UsersExtract[[#This Row],[WhenCreated]]), "")</f>
        <v/>
      </c>
      <c r="I23" s="25" t="str">
        <f>IFERROR(IF(T_UsersExtract[[#This Row],[PasswordLastSet]]="","",T_UsersExtract[[#This Row],[PasswordLastSet]]), "")</f>
        <v/>
      </c>
      <c r="J23" s="4" t="str">
        <f>IFERROR(IF(T_UsersExtract[[#This Row],[CannotChangePassword]]="","",T_UsersExtract[[#This Row],[CannotChangePassword]]), "")</f>
        <v/>
      </c>
      <c r="K2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" s="4" t="str">
        <f>IFERROR(IF(T_UsersExtract[[#This Row],[PasswordNotRequired]]="","",T_UsersExtract[[#This Row],[PasswordNotRequired]]), "")</f>
        <v/>
      </c>
      <c r="M2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" s="4" t="str">
        <f>IFERROR(IF(T_UsersExtract[[#This Row],[PasswordNeverExpires]]="","",T_UsersExtract[[#This Row],[PasswordNeverExpires]]), "")</f>
        <v/>
      </c>
      <c r="O2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" s="4" t="str">
        <f>IFERROR(IF(T_UsersExtract[[#This Row],[PasswordExpired]]="","",T_UsersExtract[[#This Row],[PasswordExpired]]), "")</f>
        <v/>
      </c>
      <c r="Q2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" s="4" t="str">
        <f>IFERROR(     IF(T_UsersExtract[[#This Row],[LockedOut]]="", "", T_UsersExtract[[#This Row],[LockedOut]]),     ""     )</f>
        <v/>
      </c>
      <c r="S23" s="4" t="str">
        <f>IFERROR(IF(T_UsersExtract[[#This Row],[PrimaryGroup]]="","",T_UsersExtract[[#This Row],[PrimaryGroup]]), "")</f>
        <v/>
      </c>
      <c r="T23" s="4" t="str">
        <f>IFERROR(VLOOKUP('Users Passwords Groups'!D23,T_UsersGroupsExtract[],2), "")</f>
        <v/>
      </c>
    </row>
    <row r="24" spans="1:20" ht="15" customHeight="1" x14ac:dyDescent="0.25">
      <c r="A24" s="4" t="e">
        <f>VLOOKUP(T_UsersPasswordsGroups[[#This Row],[Nom de compte SAM]],T_PointageAD[[Nom de compte SAM]:[Fonction]], 7)</f>
        <v>#N/A</v>
      </c>
      <c r="B24" s="4" t="str">
        <f>IFERROR(IF(T_UsersExtract[[#This Row],[GivenName]]="","",T_UsersExtract[[#This Row],[GivenName]]), "")</f>
        <v/>
      </c>
      <c r="C24" s="4" t="str">
        <f>IFERROR(IF(T_UsersExtract[[#This Row],[Name]]="","",T_UsersExtract[[#This Row],[Name]]), "")</f>
        <v/>
      </c>
      <c r="D24" s="4" t="str">
        <f>IFERROR(IF(T_UsersExtract[[#This Row],[SamAccountName]]="","",T_UsersExtract[[#This Row],[SamAccountName]]),"")</f>
        <v/>
      </c>
      <c r="E24" s="4" t="str">
        <f>IFERROR(IF(T_UsersExtract[[#This Row],[UserPrincipalName]]="","",T_UsersExtract[[#This Row],[UserPrincipalName]]),"")</f>
        <v/>
      </c>
      <c r="F24" s="4" t="str">
        <f>IFERROR(IF(T_UsersExtract[[#This Row],[ObjectClass]]="","",T_UsersExtract[[#This Row],[ObjectClass]]), "")</f>
        <v/>
      </c>
      <c r="G24" s="4" t="str">
        <f>IFERROR(IF(T_UsersExtract[[#This Row],[Enabled]]="","",T_UsersExtract[[#This Row],[Enabled]]), "")</f>
        <v/>
      </c>
      <c r="H24" s="25" t="str">
        <f>IFERROR(IF(T_UsersExtract[[#This Row],[WhenCreated]]="","",T_UsersExtract[[#This Row],[WhenCreated]]), "")</f>
        <v/>
      </c>
      <c r="I24" s="25" t="str">
        <f>IFERROR(IF(T_UsersExtract[[#This Row],[PasswordLastSet]]="","",T_UsersExtract[[#This Row],[PasswordLastSet]]), "")</f>
        <v/>
      </c>
      <c r="J24" s="4" t="str">
        <f>IFERROR(IF(T_UsersExtract[[#This Row],[CannotChangePassword]]="","",T_UsersExtract[[#This Row],[CannotChangePassword]]), "")</f>
        <v/>
      </c>
      <c r="K2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" s="4" t="str">
        <f>IFERROR(IF(T_UsersExtract[[#This Row],[PasswordNotRequired]]="","",T_UsersExtract[[#This Row],[PasswordNotRequired]]), "")</f>
        <v/>
      </c>
      <c r="M2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" s="4" t="str">
        <f>IFERROR(IF(T_UsersExtract[[#This Row],[PasswordNeverExpires]]="","",T_UsersExtract[[#This Row],[PasswordNeverExpires]]), "")</f>
        <v/>
      </c>
      <c r="O2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" s="4" t="str">
        <f>IFERROR(IF(T_UsersExtract[[#This Row],[PasswordExpired]]="","",T_UsersExtract[[#This Row],[PasswordExpired]]), "")</f>
        <v/>
      </c>
      <c r="Q2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" s="4" t="str">
        <f>IFERROR(     IF(T_UsersExtract[[#This Row],[LockedOut]]="", "", T_UsersExtract[[#This Row],[LockedOut]]),     ""     )</f>
        <v/>
      </c>
      <c r="S24" s="4" t="str">
        <f>IFERROR(IF(T_UsersExtract[[#This Row],[PrimaryGroup]]="","",T_UsersExtract[[#This Row],[PrimaryGroup]]), "")</f>
        <v/>
      </c>
      <c r="T24" s="4" t="str">
        <f>IFERROR(VLOOKUP('Users Passwords Groups'!D24,T_UsersGroupsExtract[],2), "")</f>
        <v/>
      </c>
    </row>
    <row r="25" spans="1:20" ht="15" customHeight="1" x14ac:dyDescent="0.25">
      <c r="A25" s="4" t="e">
        <f>VLOOKUP(T_UsersPasswordsGroups[[#This Row],[Nom de compte SAM]],T_PointageAD[[Nom de compte SAM]:[Fonction]], 7)</f>
        <v>#N/A</v>
      </c>
      <c r="B25" s="4" t="str">
        <f>IFERROR(IF(T_UsersExtract[[#This Row],[GivenName]]="","",T_UsersExtract[[#This Row],[GivenName]]), "")</f>
        <v/>
      </c>
      <c r="C25" s="4" t="str">
        <f>IFERROR(IF(T_UsersExtract[[#This Row],[Name]]="","",T_UsersExtract[[#This Row],[Name]]), "")</f>
        <v/>
      </c>
      <c r="D25" s="4" t="str">
        <f>IFERROR(IF(T_UsersExtract[[#This Row],[SamAccountName]]="","",T_UsersExtract[[#This Row],[SamAccountName]]),"")</f>
        <v/>
      </c>
      <c r="E25" s="4" t="str">
        <f>IFERROR(IF(T_UsersExtract[[#This Row],[UserPrincipalName]]="","",T_UsersExtract[[#This Row],[UserPrincipalName]]),"")</f>
        <v/>
      </c>
      <c r="F25" s="4" t="str">
        <f>IFERROR(IF(T_UsersExtract[[#This Row],[ObjectClass]]="","",T_UsersExtract[[#This Row],[ObjectClass]]), "")</f>
        <v/>
      </c>
      <c r="G25" s="4" t="str">
        <f>IFERROR(IF(T_UsersExtract[[#This Row],[Enabled]]="","",T_UsersExtract[[#This Row],[Enabled]]), "")</f>
        <v/>
      </c>
      <c r="H25" s="25" t="str">
        <f>IFERROR(IF(T_UsersExtract[[#This Row],[WhenCreated]]="","",T_UsersExtract[[#This Row],[WhenCreated]]), "")</f>
        <v/>
      </c>
      <c r="I25" s="25" t="str">
        <f>IFERROR(IF(T_UsersExtract[[#This Row],[PasswordLastSet]]="","",T_UsersExtract[[#This Row],[PasswordLastSet]]), "")</f>
        <v/>
      </c>
      <c r="J25" s="4" t="str">
        <f>IFERROR(IF(T_UsersExtract[[#This Row],[CannotChangePassword]]="","",T_UsersExtract[[#This Row],[CannotChangePassword]]), "")</f>
        <v/>
      </c>
      <c r="K2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" s="4" t="str">
        <f>IFERROR(IF(T_UsersExtract[[#This Row],[PasswordNotRequired]]="","",T_UsersExtract[[#This Row],[PasswordNotRequired]]), "")</f>
        <v/>
      </c>
      <c r="M2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" s="4" t="str">
        <f>IFERROR(IF(T_UsersExtract[[#This Row],[PasswordNeverExpires]]="","",T_UsersExtract[[#This Row],[PasswordNeverExpires]]), "")</f>
        <v/>
      </c>
      <c r="O2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" s="4" t="str">
        <f>IFERROR(IF(T_UsersExtract[[#This Row],[PasswordExpired]]="","",T_UsersExtract[[#This Row],[PasswordExpired]]), "")</f>
        <v/>
      </c>
      <c r="Q2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" s="4" t="str">
        <f>IFERROR(     IF(T_UsersExtract[[#This Row],[LockedOut]]="", "", T_UsersExtract[[#This Row],[LockedOut]]),     ""     )</f>
        <v/>
      </c>
      <c r="S25" s="4" t="str">
        <f>IFERROR(IF(T_UsersExtract[[#This Row],[PrimaryGroup]]="","",T_UsersExtract[[#This Row],[PrimaryGroup]]), "")</f>
        <v/>
      </c>
      <c r="T25" s="4" t="str">
        <f>IFERROR(VLOOKUP('Users Passwords Groups'!D25,T_UsersGroupsExtract[],2), "")</f>
        <v/>
      </c>
    </row>
    <row r="26" spans="1:20" ht="15" customHeight="1" x14ac:dyDescent="0.25">
      <c r="A26" s="4" t="e">
        <f>VLOOKUP(T_UsersPasswordsGroups[[#This Row],[Nom de compte SAM]],T_PointageAD[[Nom de compte SAM]:[Fonction]], 7)</f>
        <v>#N/A</v>
      </c>
      <c r="B26" s="4" t="str">
        <f>IFERROR(IF(T_UsersExtract[[#This Row],[GivenName]]="","",T_UsersExtract[[#This Row],[GivenName]]), "")</f>
        <v/>
      </c>
      <c r="C26" s="4" t="str">
        <f>IFERROR(IF(T_UsersExtract[[#This Row],[Name]]="","",T_UsersExtract[[#This Row],[Name]]), "")</f>
        <v/>
      </c>
      <c r="D26" s="4" t="str">
        <f>IFERROR(IF(T_UsersExtract[[#This Row],[SamAccountName]]="","",T_UsersExtract[[#This Row],[SamAccountName]]),"")</f>
        <v/>
      </c>
      <c r="E26" s="4" t="str">
        <f>IFERROR(IF(T_UsersExtract[[#This Row],[UserPrincipalName]]="","",T_UsersExtract[[#This Row],[UserPrincipalName]]),"")</f>
        <v/>
      </c>
      <c r="F26" s="4" t="str">
        <f>IFERROR(IF(T_UsersExtract[[#This Row],[ObjectClass]]="","",T_UsersExtract[[#This Row],[ObjectClass]]), "")</f>
        <v/>
      </c>
      <c r="G26" s="4" t="str">
        <f>IFERROR(IF(T_UsersExtract[[#This Row],[Enabled]]="","",T_UsersExtract[[#This Row],[Enabled]]), "")</f>
        <v/>
      </c>
      <c r="H26" s="25" t="str">
        <f>IFERROR(IF(T_UsersExtract[[#This Row],[WhenCreated]]="","",T_UsersExtract[[#This Row],[WhenCreated]]), "")</f>
        <v/>
      </c>
      <c r="I26" s="25" t="str">
        <f>IFERROR(IF(T_UsersExtract[[#This Row],[PasswordLastSet]]="","",T_UsersExtract[[#This Row],[PasswordLastSet]]), "")</f>
        <v/>
      </c>
      <c r="J26" s="4" t="str">
        <f>IFERROR(IF(T_UsersExtract[[#This Row],[CannotChangePassword]]="","",T_UsersExtract[[#This Row],[CannotChangePassword]]), "")</f>
        <v/>
      </c>
      <c r="K2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6" s="4" t="str">
        <f>IFERROR(IF(T_UsersExtract[[#This Row],[PasswordNotRequired]]="","",T_UsersExtract[[#This Row],[PasswordNotRequired]]), "")</f>
        <v/>
      </c>
      <c r="M2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6" s="4" t="str">
        <f>IFERROR(IF(T_UsersExtract[[#This Row],[PasswordNeverExpires]]="","",T_UsersExtract[[#This Row],[PasswordNeverExpires]]), "")</f>
        <v/>
      </c>
      <c r="O2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6" s="4" t="str">
        <f>IFERROR(IF(T_UsersExtract[[#This Row],[PasswordExpired]]="","",T_UsersExtract[[#This Row],[PasswordExpired]]), "")</f>
        <v/>
      </c>
      <c r="Q2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6" s="4" t="str">
        <f>IFERROR(     IF(T_UsersExtract[[#This Row],[LockedOut]]="", "", T_UsersExtract[[#This Row],[LockedOut]]),     ""     )</f>
        <v/>
      </c>
      <c r="S26" s="4" t="str">
        <f>IFERROR(IF(T_UsersExtract[[#This Row],[PrimaryGroup]]="","",T_UsersExtract[[#This Row],[PrimaryGroup]]), "")</f>
        <v/>
      </c>
      <c r="T26" s="4" t="str">
        <f>IFERROR(VLOOKUP('Users Passwords Groups'!D26,T_UsersGroupsExtract[],2), "")</f>
        <v/>
      </c>
    </row>
    <row r="27" spans="1:20" ht="15" customHeight="1" x14ac:dyDescent="0.25">
      <c r="A27" s="4" t="e">
        <f>VLOOKUP(T_UsersPasswordsGroups[[#This Row],[Nom de compte SAM]],T_PointageAD[[Nom de compte SAM]:[Fonction]], 7)</f>
        <v>#N/A</v>
      </c>
      <c r="B27" s="4" t="str">
        <f>IFERROR(IF(T_UsersExtract[[#This Row],[GivenName]]="","",T_UsersExtract[[#This Row],[GivenName]]), "")</f>
        <v/>
      </c>
      <c r="C27" s="4" t="str">
        <f>IFERROR(IF(T_UsersExtract[[#This Row],[Name]]="","",T_UsersExtract[[#This Row],[Name]]), "")</f>
        <v/>
      </c>
      <c r="D27" s="4" t="str">
        <f>IFERROR(IF(T_UsersExtract[[#This Row],[SamAccountName]]="","",T_UsersExtract[[#This Row],[SamAccountName]]),"")</f>
        <v/>
      </c>
      <c r="E27" s="4" t="str">
        <f>IFERROR(IF(T_UsersExtract[[#This Row],[UserPrincipalName]]="","",T_UsersExtract[[#This Row],[UserPrincipalName]]),"")</f>
        <v/>
      </c>
      <c r="F27" s="4" t="str">
        <f>IFERROR(IF(T_UsersExtract[[#This Row],[ObjectClass]]="","",T_UsersExtract[[#This Row],[ObjectClass]]), "")</f>
        <v/>
      </c>
      <c r="G27" s="4" t="str">
        <f>IFERROR(IF(T_UsersExtract[[#This Row],[Enabled]]="","",T_UsersExtract[[#This Row],[Enabled]]), "")</f>
        <v/>
      </c>
      <c r="H27" s="25" t="str">
        <f>IFERROR(IF(T_UsersExtract[[#This Row],[WhenCreated]]="","",T_UsersExtract[[#This Row],[WhenCreated]]), "")</f>
        <v/>
      </c>
      <c r="I27" s="25" t="str">
        <f>IFERROR(IF(T_UsersExtract[[#This Row],[PasswordLastSet]]="","",T_UsersExtract[[#This Row],[PasswordLastSet]]), "")</f>
        <v/>
      </c>
      <c r="J27" s="4" t="str">
        <f>IFERROR(IF(T_UsersExtract[[#This Row],[CannotChangePassword]]="","",T_UsersExtract[[#This Row],[CannotChangePassword]]), "")</f>
        <v/>
      </c>
      <c r="K2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7" s="4" t="str">
        <f>IFERROR(IF(T_UsersExtract[[#This Row],[PasswordNotRequired]]="","",T_UsersExtract[[#This Row],[PasswordNotRequired]]), "")</f>
        <v/>
      </c>
      <c r="M2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7" s="4" t="str">
        <f>IFERROR(IF(T_UsersExtract[[#This Row],[PasswordNeverExpires]]="","",T_UsersExtract[[#This Row],[PasswordNeverExpires]]), "")</f>
        <v/>
      </c>
      <c r="O2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7" s="4" t="str">
        <f>IFERROR(IF(T_UsersExtract[[#This Row],[PasswordExpired]]="","",T_UsersExtract[[#This Row],[PasswordExpired]]), "")</f>
        <v/>
      </c>
      <c r="Q2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7" s="4" t="str">
        <f>IFERROR(     IF(T_UsersExtract[[#This Row],[LockedOut]]="", "", T_UsersExtract[[#This Row],[LockedOut]]),     ""     )</f>
        <v/>
      </c>
      <c r="S27" s="4" t="str">
        <f>IFERROR(IF(T_UsersExtract[[#This Row],[PrimaryGroup]]="","",T_UsersExtract[[#This Row],[PrimaryGroup]]), "")</f>
        <v/>
      </c>
      <c r="T27" s="4" t="str">
        <f>IFERROR(VLOOKUP('Users Passwords Groups'!D27,T_UsersGroupsExtract[],2), "")</f>
        <v/>
      </c>
    </row>
    <row r="28" spans="1:20" ht="15" customHeight="1" x14ac:dyDescent="0.25">
      <c r="A28" s="4" t="e">
        <f>VLOOKUP(T_UsersPasswordsGroups[[#This Row],[Nom de compte SAM]],T_PointageAD[[Nom de compte SAM]:[Fonction]], 7)</f>
        <v>#N/A</v>
      </c>
      <c r="B28" s="4" t="str">
        <f>IFERROR(IF(T_UsersExtract[[#This Row],[GivenName]]="","",T_UsersExtract[[#This Row],[GivenName]]), "")</f>
        <v/>
      </c>
      <c r="C28" s="4" t="str">
        <f>IFERROR(IF(T_UsersExtract[[#This Row],[Name]]="","",T_UsersExtract[[#This Row],[Name]]), "")</f>
        <v/>
      </c>
      <c r="D28" s="4" t="str">
        <f>IFERROR(IF(T_UsersExtract[[#This Row],[SamAccountName]]="","",T_UsersExtract[[#This Row],[SamAccountName]]),"")</f>
        <v/>
      </c>
      <c r="E28" s="4" t="str">
        <f>IFERROR(IF(T_UsersExtract[[#This Row],[UserPrincipalName]]="","",T_UsersExtract[[#This Row],[UserPrincipalName]]),"")</f>
        <v/>
      </c>
      <c r="F28" s="4" t="str">
        <f>IFERROR(IF(T_UsersExtract[[#This Row],[ObjectClass]]="","",T_UsersExtract[[#This Row],[ObjectClass]]), "")</f>
        <v/>
      </c>
      <c r="G28" s="4" t="str">
        <f>IFERROR(IF(T_UsersExtract[[#This Row],[Enabled]]="","",T_UsersExtract[[#This Row],[Enabled]]), "")</f>
        <v/>
      </c>
      <c r="H28" s="25" t="str">
        <f>IFERROR(IF(T_UsersExtract[[#This Row],[WhenCreated]]="","",T_UsersExtract[[#This Row],[WhenCreated]]), "")</f>
        <v/>
      </c>
      <c r="I28" s="25" t="str">
        <f>IFERROR(IF(T_UsersExtract[[#This Row],[PasswordLastSet]]="","",T_UsersExtract[[#This Row],[PasswordLastSet]]), "")</f>
        <v/>
      </c>
      <c r="J28" s="4" t="str">
        <f>IFERROR(IF(T_UsersExtract[[#This Row],[CannotChangePassword]]="","",T_UsersExtract[[#This Row],[CannotChangePassword]]), "")</f>
        <v/>
      </c>
      <c r="K2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8" s="4" t="str">
        <f>IFERROR(IF(T_UsersExtract[[#This Row],[PasswordNotRequired]]="","",T_UsersExtract[[#This Row],[PasswordNotRequired]]), "")</f>
        <v/>
      </c>
      <c r="M2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8" s="4" t="str">
        <f>IFERROR(IF(T_UsersExtract[[#This Row],[PasswordNeverExpires]]="","",T_UsersExtract[[#This Row],[PasswordNeverExpires]]), "")</f>
        <v/>
      </c>
      <c r="O2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8" s="4" t="str">
        <f>IFERROR(IF(T_UsersExtract[[#This Row],[PasswordExpired]]="","",T_UsersExtract[[#This Row],[PasswordExpired]]), "")</f>
        <v/>
      </c>
      <c r="Q2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8" s="4" t="str">
        <f>IFERROR(     IF(T_UsersExtract[[#This Row],[LockedOut]]="", "", T_UsersExtract[[#This Row],[LockedOut]]),     ""     )</f>
        <v/>
      </c>
      <c r="S28" s="4" t="str">
        <f>IFERROR(IF(T_UsersExtract[[#This Row],[PrimaryGroup]]="","",T_UsersExtract[[#This Row],[PrimaryGroup]]), "")</f>
        <v/>
      </c>
      <c r="T28" s="4" t="str">
        <f>IFERROR(VLOOKUP('Users Passwords Groups'!D28,T_UsersGroupsExtract[],2), "")</f>
        <v/>
      </c>
    </row>
    <row r="29" spans="1:20" ht="15" customHeight="1" x14ac:dyDescent="0.25">
      <c r="A29" s="4" t="e">
        <f>VLOOKUP(T_UsersPasswordsGroups[[#This Row],[Nom de compte SAM]],T_PointageAD[[Nom de compte SAM]:[Fonction]], 7)</f>
        <v>#N/A</v>
      </c>
      <c r="B29" s="4" t="str">
        <f>IFERROR(IF(T_UsersExtract[[#This Row],[GivenName]]="","",T_UsersExtract[[#This Row],[GivenName]]), "")</f>
        <v/>
      </c>
      <c r="C29" s="4" t="str">
        <f>IFERROR(IF(T_UsersExtract[[#This Row],[Name]]="","",T_UsersExtract[[#This Row],[Name]]), "")</f>
        <v/>
      </c>
      <c r="D29" s="4" t="str">
        <f>IFERROR(IF(T_UsersExtract[[#This Row],[SamAccountName]]="","",T_UsersExtract[[#This Row],[SamAccountName]]),"")</f>
        <v/>
      </c>
      <c r="E29" s="4" t="str">
        <f>IFERROR(IF(T_UsersExtract[[#This Row],[UserPrincipalName]]="","",T_UsersExtract[[#This Row],[UserPrincipalName]]),"")</f>
        <v/>
      </c>
      <c r="F29" s="4" t="str">
        <f>IFERROR(IF(T_UsersExtract[[#This Row],[ObjectClass]]="","",T_UsersExtract[[#This Row],[ObjectClass]]), "")</f>
        <v/>
      </c>
      <c r="G29" s="4" t="str">
        <f>IFERROR(IF(T_UsersExtract[[#This Row],[Enabled]]="","",T_UsersExtract[[#This Row],[Enabled]]), "")</f>
        <v/>
      </c>
      <c r="H29" s="25" t="str">
        <f>IFERROR(IF(T_UsersExtract[[#This Row],[WhenCreated]]="","",T_UsersExtract[[#This Row],[WhenCreated]]), "")</f>
        <v/>
      </c>
      <c r="I29" s="25" t="str">
        <f>IFERROR(IF(T_UsersExtract[[#This Row],[PasswordLastSet]]="","",T_UsersExtract[[#This Row],[PasswordLastSet]]), "")</f>
        <v/>
      </c>
      <c r="J29" s="4" t="str">
        <f>IFERROR(IF(T_UsersExtract[[#This Row],[CannotChangePassword]]="","",T_UsersExtract[[#This Row],[CannotChangePassword]]), "")</f>
        <v/>
      </c>
      <c r="K2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9" s="4" t="str">
        <f>IFERROR(IF(T_UsersExtract[[#This Row],[PasswordNotRequired]]="","",T_UsersExtract[[#This Row],[PasswordNotRequired]]), "")</f>
        <v/>
      </c>
      <c r="M2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9" s="4" t="str">
        <f>IFERROR(IF(T_UsersExtract[[#This Row],[PasswordNeverExpires]]="","",T_UsersExtract[[#This Row],[PasswordNeverExpires]]), "")</f>
        <v/>
      </c>
      <c r="O2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9" s="4" t="str">
        <f>IFERROR(IF(T_UsersExtract[[#This Row],[PasswordExpired]]="","",T_UsersExtract[[#This Row],[PasswordExpired]]), "")</f>
        <v/>
      </c>
      <c r="Q2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9" s="4" t="str">
        <f>IFERROR(     IF(T_UsersExtract[[#This Row],[LockedOut]]="", "", T_UsersExtract[[#This Row],[LockedOut]]),     ""     )</f>
        <v/>
      </c>
      <c r="S29" s="4" t="str">
        <f>IFERROR(IF(T_UsersExtract[[#This Row],[PrimaryGroup]]="","",T_UsersExtract[[#This Row],[PrimaryGroup]]), "")</f>
        <v/>
      </c>
      <c r="T29" s="4" t="str">
        <f>IFERROR(VLOOKUP('Users Passwords Groups'!D29,T_UsersGroupsExtract[],2), "")</f>
        <v/>
      </c>
    </row>
    <row r="30" spans="1:20" ht="15" customHeight="1" x14ac:dyDescent="0.25">
      <c r="A30" s="4" t="e">
        <f>VLOOKUP(T_UsersPasswordsGroups[[#This Row],[Nom de compte SAM]],T_PointageAD[[Nom de compte SAM]:[Fonction]], 7)</f>
        <v>#N/A</v>
      </c>
      <c r="B30" s="4" t="str">
        <f>IFERROR(IF(T_UsersExtract[[#This Row],[GivenName]]="","",T_UsersExtract[[#This Row],[GivenName]]), "")</f>
        <v/>
      </c>
      <c r="C30" s="4" t="str">
        <f>IFERROR(IF(T_UsersExtract[[#This Row],[Name]]="","",T_UsersExtract[[#This Row],[Name]]), "")</f>
        <v/>
      </c>
      <c r="D30" s="4" t="str">
        <f>IFERROR(IF(T_UsersExtract[[#This Row],[SamAccountName]]="","",T_UsersExtract[[#This Row],[SamAccountName]]),"")</f>
        <v/>
      </c>
      <c r="E30" s="4" t="str">
        <f>IFERROR(IF(T_UsersExtract[[#This Row],[UserPrincipalName]]="","",T_UsersExtract[[#This Row],[UserPrincipalName]]),"")</f>
        <v/>
      </c>
      <c r="F30" s="4" t="str">
        <f>IFERROR(IF(T_UsersExtract[[#This Row],[ObjectClass]]="","",T_UsersExtract[[#This Row],[ObjectClass]]), "")</f>
        <v/>
      </c>
      <c r="G30" s="4" t="str">
        <f>IFERROR(IF(T_UsersExtract[[#This Row],[Enabled]]="","",T_UsersExtract[[#This Row],[Enabled]]), "")</f>
        <v/>
      </c>
      <c r="H30" s="25" t="str">
        <f>IFERROR(IF(T_UsersExtract[[#This Row],[WhenCreated]]="","",T_UsersExtract[[#This Row],[WhenCreated]]), "")</f>
        <v/>
      </c>
      <c r="I30" s="25" t="str">
        <f>IFERROR(IF(T_UsersExtract[[#This Row],[PasswordLastSet]]="","",T_UsersExtract[[#This Row],[PasswordLastSet]]), "")</f>
        <v/>
      </c>
      <c r="J30" s="4" t="str">
        <f>IFERROR(IF(T_UsersExtract[[#This Row],[CannotChangePassword]]="","",T_UsersExtract[[#This Row],[CannotChangePassword]]), "")</f>
        <v/>
      </c>
      <c r="K3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0" s="4" t="str">
        <f>IFERROR(IF(T_UsersExtract[[#This Row],[PasswordNotRequired]]="","",T_UsersExtract[[#This Row],[PasswordNotRequired]]), "")</f>
        <v/>
      </c>
      <c r="M3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0" s="4" t="str">
        <f>IFERROR(IF(T_UsersExtract[[#This Row],[PasswordNeverExpires]]="","",T_UsersExtract[[#This Row],[PasswordNeverExpires]]), "")</f>
        <v/>
      </c>
      <c r="O3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0" s="4" t="str">
        <f>IFERROR(IF(T_UsersExtract[[#This Row],[PasswordExpired]]="","",T_UsersExtract[[#This Row],[PasswordExpired]]), "")</f>
        <v/>
      </c>
      <c r="Q3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0" s="4" t="str">
        <f>IFERROR(     IF(T_UsersExtract[[#This Row],[LockedOut]]="", "", T_UsersExtract[[#This Row],[LockedOut]]),     ""     )</f>
        <v/>
      </c>
      <c r="S30" s="4" t="str">
        <f>IFERROR(IF(T_UsersExtract[[#This Row],[PrimaryGroup]]="","",T_UsersExtract[[#This Row],[PrimaryGroup]]), "")</f>
        <v/>
      </c>
      <c r="T30" s="4" t="str">
        <f>IFERROR(VLOOKUP('Users Passwords Groups'!D30,T_UsersGroupsExtract[],2), "")</f>
        <v/>
      </c>
    </row>
    <row r="31" spans="1:20" ht="15" customHeight="1" x14ac:dyDescent="0.25">
      <c r="A31" s="4" t="e">
        <f>VLOOKUP(T_UsersPasswordsGroups[[#This Row],[Nom de compte SAM]],T_PointageAD[[Nom de compte SAM]:[Fonction]], 7)</f>
        <v>#N/A</v>
      </c>
      <c r="B31" s="4" t="str">
        <f>IFERROR(IF(T_UsersExtract[[#This Row],[GivenName]]="","",T_UsersExtract[[#This Row],[GivenName]]), "")</f>
        <v/>
      </c>
      <c r="C31" s="4" t="str">
        <f>IFERROR(IF(T_UsersExtract[[#This Row],[Name]]="","",T_UsersExtract[[#This Row],[Name]]), "")</f>
        <v/>
      </c>
      <c r="D31" s="4" t="str">
        <f>IFERROR(IF(T_UsersExtract[[#This Row],[SamAccountName]]="","",T_UsersExtract[[#This Row],[SamAccountName]]),"")</f>
        <v/>
      </c>
      <c r="E31" s="4" t="str">
        <f>IFERROR(IF(T_UsersExtract[[#This Row],[UserPrincipalName]]="","",T_UsersExtract[[#This Row],[UserPrincipalName]]),"")</f>
        <v/>
      </c>
      <c r="F31" s="4" t="str">
        <f>IFERROR(IF(T_UsersExtract[[#This Row],[ObjectClass]]="","",T_UsersExtract[[#This Row],[ObjectClass]]), "")</f>
        <v/>
      </c>
      <c r="G31" s="4" t="str">
        <f>IFERROR(IF(T_UsersExtract[[#This Row],[Enabled]]="","",T_UsersExtract[[#This Row],[Enabled]]), "")</f>
        <v/>
      </c>
      <c r="H31" s="25" t="str">
        <f>IFERROR(IF(T_UsersExtract[[#This Row],[WhenCreated]]="","",T_UsersExtract[[#This Row],[WhenCreated]]), "")</f>
        <v/>
      </c>
      <c r="I31" s="25" t="str">
        <f>IFERROR(IF(T_UsersExtract[[#This Row],[PasswordLastSet]]="","",T_UsersExtract[[#This Row],[PasswordLastSet]]), "")</f>
        <v/>
      </c>
      <c r="J31" s="4" t="str">
        <f>IFERROR(IF(T_UsersExtract[[#This Row],[CannotChangePassword]]="","",T_UsersExtract[[#This Row],[CannotChangePassword]]), "")</f>
        <v/>
      </c>
      <c r="K3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1" s="4" t="str">
        <f>IFERROR(IF(T_UsersExtract[[#This Row],[PasswordNotRequired]]="","",T_UsersExtract[[#This Row],[PasswordNotRequired]]), "")</f>
        <v/>
      </c>
      <c r="M3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1" s="4" t="str">
        <f>IFERROR(IF(T_UsersExtract[[#This Row],[PasswordNeverExpires]]="","",T_UsersExtract[[#This Row],[PasswordNeverExpires]]), "")</f>
        <v/>
      </c>
      <c r="O3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1" s="4" t="str">
        <f>IFERROR(IF(T_UsersExtract[[#This Row],[PasswordExpired]]="","",T_UsersExtract[[#This Row],[PasswordExpired]]), "")</f>
        <v/>
      </c>
      <c r="Q3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1" s="4" t="str">
        <f>IFERROR(     IF(T_UsersExtract[[#This Row],[LockedOut]]="", "", T_UsersExtract[[#This Row],[LockedOut]]),     ""     )</f>
        <v/>
      </c>
      <c r="S31" s="4" t="str">
        <f>IFERROR(IF(T_UsersExtract[[#This Row],[PrimaryGroup]]="","",T_UsersExtract[[#This Row],[PrimaryGroup]]), "")</f>
        <v/>
      </c>
      <c r="T31" s="4" t="str">
        <f>IFERROR(VLOOKUP('Users Passwords Groups'!D31,T_UsersGroupsExtract[],2), "")</f>
        <v/>
      </c>
    </row>
    <row r="32" spans="1:20" ht="15" customHeight="1" x14ac:dyDescent="0.25">
      <c r="A32" s="4" t="e">
        <f>VLOOKUP(T_UsersPasswordsGroups[[#This Row],[Nom de compte SAM]],T_PointageAD[[Nom de compte SAM]:[Fonction]], 7)</f>
        <v>#N/A</v>
      </c>
      <c r="B32" s="4" t="str">
        <f>IFERROR(IF(T_UsersExtract[[#This Row],[GivenName]]="","",T_UsersExtract[[#This Row],[GivenName]]), "")</f>
        <v/>
      </c>
      <c r="C32" s="4" t="str">
        <f>IFERROR(IF(T_UsersExtract[[#This Row],[Name]]="","",T_UsersExtract[[#This Row],[Name]]), "")</f>
        <v/>
      </c>
      <c r="D32" s="4" t="str">
        <f>IFERROR(IF(T_UsersExtract[[#This Row],[SamAccountName]]="","",T_UsersExtract[[#This Row],[SamAccountName]]),"")</f>
        <v/>
      </c>
      <c r="E32" s="4" t="str">
        <f>IFERROR(IF(T_UsersExtract[[#This Row],[UserPrincipalName]]="","",T_UsersExtract[[#This Row],[UserPrincipalName]]),"")</f>
        <v/>
      </c>
      <c r="F32" s="4" t="str">
        <f>IFERROR(IF(T_UsersExtract[[#This Row],[ObjectClass]]="","",T_UsersExtract[[#This Row],[ObjectClass]]), "")</f>
        <v/>
      </c>
      <c r="G32" s="4" t="str">
        <f>IFERROR(IF(T_UsersExtract[[#This Row],[Enabled]]="","",T_UsersExtract[[#This Row],[Enabled]]), "")</f>
        <v/>
      </c>
      <c r="H32" s="25" t="str">
        <f>IFERROR(IF(T_UsersExtract[[#This Row],[WhenCreated]]="","",T_UsersExtract[[#This Row],[WhenCreated]]), "")</f>
        <v/>
      </c>
      <c r="I32" s="25" t="str">
        <f>IFERROR(IF(T_UsersExtract[[#This Row],[PasswordLastSet]]="","",T_UsersExtract[[#This Row],[PasswordLastSet]]), "")</f>
        <v/>
      </c>
      <c r="J32" s="4" t="str">
        <f>IFERROR(IF(T_UsersExtract[[#This Row],[CannotChangePassword]]="","",T_UsersExtract[[#This Row],[CannotChangePassword]]), "")</f>
        <v/>
      </c>
      <c r="K3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2" s="4" t="str">
        <f>IFERROR(IF(T_UsersExtract[[#This Row],[PasswordNotRequired]]="","",T_UsersExtract[[#This Row],[PasswordNotRequired]]), "")</f>
        <v/>
      </c>
      <c r="M3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2" s="4" t="str">
        <f>IFERROR(IF(T_UsersExtract[[#This Row],[PasswordNeverExpires]]="","",T_UsersExtract[[#This Row],[PasswordNeverExpires]]), "")</f>
        <v/>
      </c>
      <c r="O3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2" s="4" t="str">
        <f>IFERROR(IF(T_UsersExtract[[#This Row],[PasswordExpired]]="","",T_UsersExtract[[#This Row],[PasswordExpired]]), "")</f>
        <v/>
      </c>
      <c r="Q3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2" s="4" t="str">
        <f>IFERROR(     IF(T_UsersExtract[[#This Row],[LockedOut]]="", "", T_UsersExtract[[#This Row],[LockedOut]]),     ""     )</f>
        <v/>
      </c>
      <c r="S32" s="4" t="str">
        <f>IFERROR(IF(T_UsersExtract[[#This Row],[PrimaryGroup]]="","",T_UsersExtract[[#This Row],[PrimaryGroup]]), "")</f>
        <v/>
      </c>
      <c r="T32" s="4" t="str">
        <f>IFERROR(VLOOKUP('Users Passwords Groups'!D32,T_UsersGroupsExtract[],2), "")</f>
        <v/>
      </c>
    </row>
    <row r="33" spans="1:20" ht="15" customHeight="1" x14ac:dyDescent="0.25">
      <c r="A33" s="4" t="e">
        <f>VLOOKUP(T_UsersPasswordsGroups[[#This Row],[Nom de compte SAM]],T_PointageAD[[Nom de compte SAM]:[Fonction]], 7)</f>
        <v>#N/A</v>
      </c>
      <c r="B33" s="4" t="str">
        <f>IFERROR(IF(T_UsersExtract[[#This Row],[GivenName]]="","",T_UsersExtract[[#This Row],[GivenName]]), "")</f>
        <v/>
      </c>
      <c r="C33" s="4" t="str">
        <f>IFERROR(IF(T_UsersExtract[[#This Row],[Name]]="","",T_UsersExtract[[#This Row],[Name]]), "")</f>
        <v/>
      </c>
      <c r="D33" s="4" t="str">
        <f>IFERROR(IF(T_UsersExtract[[#This Row],[SamAccountName]]="","",T_UsersExtract[[#This Row],[SamAccountName]]),"")</f>
        <v/>
      </c>
      <c r="E33" s="4" t="str">
        <f>IFERROR(IF(T_UsersExtract[[#This Row],[UserPrincipalName]]="","",T_UsersExtract[[#This Row],[UserPrincipalName]]),"")</f>
        <v/>
      </c>
      <c r="F33" s="4" t="str">
        <f>IFERROR(IF(T_UsersExtract[[#This Row],[ObjectClass]]="","",T_UsersExtract[[#This Row],[ObjectClass]]), "")</f>
        <v/>
      </c>
      <c r="G33" s="4" t="str">
        <f>IFERROR(IF(T_UsersExtract[[#This Row],[Enabled]]="","",T_UsersExtract[[#This Row],[Enabled]]), "")</f>
        <v/>
      </c>
      <c r="H33" s="25" t="str">
        <f>IFERROR(IF(T_UsersExtract[[#This Row],[WhenCreated]]="","",T_UsersExtract[[#This Row],[WhenCreated]]), "")</f>
        <v/>
      </c>
      <c r="I33" s="25" t="str">
        <f>IFERROR(IF(T_UsersExtract[[#This Row],[PasswordLastSet]]="","",T_UsersExtract[[#This Row],[PasswordLastSet]]), "")</f>
        <v/>
      </c>
      <c r="J33" s="4" t="str">
        <f>IFERROR(IF(T_UsersExtract[[#This Row],[CannotChangePassword]]="","",T_UsersExtract[[#This Row],[CannotChangePassword]]), "")</f>
        <v/>
      </c>
      <c r="K3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3" s="4" t="str">
        <f>IFERROR(IF(T_UsersExtract[[#This Row],[PasswordNotRequired]]="","",T_UsersExtract[[#This Row],[PasswordNotRequired]]), "")</f>
        <v/>
      </c>
      <c r="M3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3" s="4" t="str">
        <f>IFERROR(IF(T_UsersExtract[[#This Row],[PasswordNeverExpires]]="","",T_UsersExtract[[#This Row],[PasswordNeverExpires]]), "")</f>
        <v/>
      </c>
      <c r="O3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3" s="4" t="str">
        <f>IFERROR(IF(T_UsersExtract[[#This Row],[PasswordExpired]]="","",T_UsersExtract[[#This Row],[PasswordExpired]]), "")</f>
        <v/>
      </c>
      <c r="Q3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3" s="4" t="str">
        <f>IFERROR(     IF(T_UsersExtract[[#This Row],[LockedOut]]="", "", T_UsersExtract[[#This Row],[LockedOut]]),     ""     )</f>
        <v/>
      </c>
      <c r="S33" s="4" t="str">
        <f>IFERROR(IF(T_UsersExtract[[#This Row],[PrimaryGroup]]="","",T_UsersExtract[[#This Row],[PrimaryGroup]]), "")</f>
        <v/>
      </c>
      <c r="T33" s="4" t="str">
        <f>IFERROR(VLOOKUP('Users Passwords Groups'!D33,T_UsersGroupsExtract[],2), "")</f>
        <v/>
      </c>
    </row>
    <row r="34" spans="1:20" ht="15" customHeight="1" x14ac:dyDescent="0.25">
      <c r="A34" s="4" t="e">
        <f>VLOOKUP(T_UsersPasswordsGroups[[#This Row],[Nom de compte SAM]],T_PointageAD[[Nom de compte SAM]:[Fonction]], 7)</f>
        <v>#N/A</v>
      </c>
      <c r="B34" s="4" t="str">
        <f>IFERROR(IF(T_UsersExtract[[#This Row],[GivenName]]="","",T_UsersExtract[[#This Row],[GivenName]]), "")</f>
        <v/>
      </c>
      <c r="C34" s="4" t="str">
        <f>IFERROR(IF(T_UsersExtract[[#This Row],[Name]]="","",T_UsersExtract[[#This Row],[Name]]), "")</f>
        <v/>
      </c>
      <c r="D34" s="4" t="str">
        <f>IFERROR(IF(T_UsersExtract[[#This Row],[SamAccountName]]="","",T_UsersExtract[[#This Row],[SamAccountName]]),"")</f>
        <v/>
      </c>
      <c r="E34" s="4" t="str">
        <f>IFERROR(IF(T_UsersExtract[[#This Row],[UserPrincipalName]]="","",T_UsersExtract[[#This Row],[UserPrincipalName]]),"")</f>
        <v/>
      </c>
      <c r="F34" s="4" t="str">
        <f>IFERROR(IF(T_UsersExtract[[#This Row],[ObjectClass]]="","",T_UsersExtract[[#This Row],[ObjectClass]]), "")</f>
        <v/>
      </c>
      <c r="G34" s="4" t="str">
        <f>IFERROR(IF(T_UsersExtract[[#This Row],[Enabled]]="","",T_UsersExtract[[#This Row],[Enabled]]), "")</f>
        <v/>
      </c>
      <c r="H34" s="25" t="str">
        <f>IFERROR(IF(T_UsersExtract[[#This Row],[WhenCreated]]="","",T_UsersExtract[[#This Row],[WhenCreated]]), "")</f>
        <v/>
      </c>
      <c r="I34" s="25" t="str">
        <f>IFERROR(IF(T_UsersExtract[[#This Row],[PasswordLastSet]]="","",T_UsersExtract[[#This Row],[PasswordLastSet]]), "")</f>
        <v/>
      </c>
      <c r="J34" s="4" t="str">
        <f>IFERROR(IF(T_UsersExtract[[#This Row],[CannotChangePassword]]="","",T_UsersExtract[[#This Row],[CannotChangePassword]]), "")</f>
        <v/>
      </c>
      <c r="K3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4" s="4" t="str">
        <f>IFERROR(IF(T_UsersExtract[[#This Row],[PasswordNotRequired]]="","",T_UsersExtract[[#This Row],[PasswordNotRequired]]), "")</f>
        <v/>
      </c>
      <c r="M3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4" s="4" t="str">
        <f>IFERROR(IF(T_UsersExtract[[#This Row],[PasswordNeverExpires]]="","",T_UsersExtract[[#This Row],[PasswordNeverExpires]]), "")</f>
        <v/>
      </c>
      <c r="O3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4" s="4" t="str">
        <f>IFERROR(IF(T_UsersExtract[[#This Row],[PasswordExpired]]="","",T_UsersExtract[[#This Row],[PasswordExpired]]), "")</f>
        <v/>
      </c>
      <c r="Q3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4" s="4" t="str">
        <f>IFERROR(     IF(T_UsersExtract[[#This Row],[LockedOut]]="", "", T_UsersExtract[[#This Row],[LockedOut]]),     ""     )</f>
        <v/>
      </c>
      <c r="S34" s="4" t="str">
        <f>IFERROR(IF(T_UsersExtract[[#This Row],[PrimaryGroup]]="","",T_UsersExtract[[#This Row],[PrimaryGroup]]), "")</f>
        <v/>
      </c>
      <c r="T34" s="4" t="str">
        <f>IFERROR(VLOOKUP('Users Passwords Groups'!D34,T_UsersGroupsExtract[],2), "")</f>
        <v/>
      </c>
    </row>
    <row r="35" spans="1:20" ht="15" customHeight="1" x14ac:dyDescent="0.25">
      <c r="A35" s="4" t="e">
        <f>VLOOKUP(T_UsersPasswordsGroups[[#This Row],[Nom de compte SAM]],T_PointageAD[[Nom de compte SAM]:[Fonction]], 7)</f>
        <v>#N/A</v>
      </c>
      <c r="B35" s="4" t="str">
        <f>IFERROR(IF(T_UsersExtract[[#This Row],[GivenName]]="","",T_UsersExtract[[#This Row],[GivenName]]), "")</f>
        <v/>
      </c>
      <c r="C35" s="4" t="str">
        <f>IFERROR(IF(T_UsersExtract[[#This Row],[Name]]="","",T_UsersExtract[[#This Row],[Name]]), "")</f>
        <v/>
      </c>
      <c r="D35" s="4" t="str">
        <f>IFERROR(IF(T_UsersExtract[[#This Row],[SamAccountName]]="","",T_UsersExtract[[#This Row],[SamAccountName]]),"")</f>
        <v/>
      </c>
      <c r="E35" s="4" t="str">
        <f>IFERROR(IF(T_UsersExtract[[#This Row],[UserPrincipalName]]="","",T_UsersExtract[[#This Row],[UserPrincipalName]]),"")</f>
        <v/>
      </c>
      <c r="F35" s="4" t="str">
        <f>IFERROR(IF(T_UsersExtract[[#This Row],[ObjectClass]]="","",T_UsersExtract[[#This Row],[ObjectClass]]), "")</f>
        <v/>
      </c>
      <c r="G35" s="4" t="str">
        <f>IFERROR(IF(T_UsersExtract[[#This Row],[Enabled]]="","",T_UsersExtract[[#This Row],[Enabled]]), "")</f>
        <v/>
      </c>
      <c r="H35" s="25" t="str">
        <f>IFERROR(IF(T_UsersExtract[[#This Row],[WhenCreated]]="","",T_UsersExtract[[#This Row],[WhenCreated]]), "")</f>
        <v/>
      </c>
      <c r="I35" s="25" t="str">
        <f>IFERROR(IF(T_UsersExtract[[#This Row],[PasswordLastSet]]="","",T_UsersExtract[[#This Row],[PasswordLastSet]]), "")</f>
        <v/>
      </c>
      <c r="J35" s="4" t="str">
        <f>IFERROR(IF(T_UsersExtract[[#This Row],[CannotChangePassword]]="","",T_UsersExtract[[#This Row],[CannotChangePassword]]), "")</f>
        <v/>
      </c>
      <c r="K3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5" s="4" t="str">
        <f>IFERROR(IF(T_UsersExtract[[#This Row],[PasswordNotRequired]]="","",T_UsersExtract[[#This Row],[PasswordNotRequired]]), "")</f>
        <v/>
      </c>
      <c r="M3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5" s="4" t="str">
        <f>IFERROR(IF(T_UsersExtract[[#This Row],[PasswordNeverExpires]]="","",T_UsersExtract[[#This Row],[PasswordNeverExpires]]), "")</f>
        <v/>
      </c>
      <c r="O3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5" s="4" t="str">
        <f>IFERROR(IF(T_UsersExtract[[#This Row],[PasswordExpired]]="","",T_UsersExtract[[#This Row],[PasswordExpired]]), "")</f>
        <v/>
      </c>
      <c r="Q3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5" s="4" t="str">
        <f>IFERROR(     IF(T_UsersExtract[[#This Row],[LockedOut]]="", "", T_UsersExtract[[#This Row],[LockedOut]]),     ""     )</f>
        <v/>
      </c>
      <c r="S35" s="4" t="str">
        <f>IFERROR(IF(T_UsersExtract[[#This Row],[PrimaryGroup]]="","",T_UsersExtract[[#This Row],[PrimaryGroup]]), "")</f>
        <v/>
      </c>
      <c r="T35" s="4" t="str">
        <f>IFERROR(VLOOKUP('Users Passwords Groups'!D35,T_UsersGroupsExtract[],2), "")</f>
        <v/>
      </c>
    </row>
    <row r="36" spans="1:20" ht="15" customHeight="1" x14ac:dyDescent="0.25">
      <c r="A36" s="4" t="e">
        <f>VLOOKUP(T_UsersPasswordsGroups[[#This Row],[Nom de compte SAM]],T_PointageAD[[Nom de compte SAM]:[Fonction]], 7)</f>
        <v>#N/A</v>
      </c>
      <c r="B36" s="4" t="str">
        <f>IFERROR(IF(T_UsersExtract[[#This Row],[GivenName]]="","",T_UsersExtract[[#This Row],[GivenName]]), "")</f>
        <v/>
      </c>
      <c r="C36" s="4" t="str">
        <f>IFERROR(IF(T_UsersExtract[[#This Row],[Name]]="","",T_UsersExtract[[#This Row],[Name]]), "")</f>
        <v/>
      </c>
      <c r="D36" s="4" t="str">
        <f>IFERROR(IF(T_UsersExtract[[#This Row],[SamAccountName]]="","",T_UsersExtract[[#This Row],[SamAccountName]]),"")</f>
        <v/>
      </c>
      <c r="E36" s="4" t="str">
        <f>IFERROR(IF(T_UsersExtract[[#This Row],[UserPrincipalName]]="","",T_UsersExtract[[#This Row],[UserPrincipalName]]),"")</f>
        <v/>
      </c>
      <c r="F36" s="4" t="str">
        <f>IFERROR(IF(T_UsersExtract[[#This Row],[ObjectClass]]="","",T_UsersExtract[[#This Row],[ObjectClass]]), "")</f>
        <v/>
      </c>
      <c r="G36" s="4" t="str">
        <f>IFERROR(IF(T_UsersExtract[[#This Row],[Enabled]]="","",T_UsersExtract[[#This Row],[Enabled]]), "")</f>
        <v/>
      </c>
      <c r="H36" s="25" t="str">
        <f>IFERROR(IF(T_UsersExtract[[#This Row],[WhenCreated]]="","",T_UsersExtract[[#This Row],[WhenCreated]]), "")</f>
        <v/>
      </c>
      <c r="I36" s="25" t="str">
        <f>IFERROR(IF(T_UsersExtract[[#This Row],[PasswordLastSet]]="","",T_UsersExtract[[#This Row],[PasswordLastSet]]), "")</f>
        <v/>
      </c>
      <c r="J36" s="4" t="str">
        <f>IFERROR(IF(T_UsersExtract[[#This Row],[CannotChangePassword]]="","",T_UsersExtract[[#This Row],[CannotChangePassword]]), "")</f>
        <v/>
      </c>
      <c r="K3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6" s="4" t="str">
        <f>IFERROR(IF(T_UsersExtract[[#This Row],[PasswordNotRequired]]="","",T_UsersExtract[[#This Row],[PasswordNotRequired]]), "")</f>
        <v/>
      </c>
      <c r="M3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6" s="4" t="str">
        <f>IFERROR(IF(T_UsersExtract[[#This Row],[PasswordNeverExpires]]="","",T_UsersExtract[[#This Row],[PasswordNeverExpires]]), "")</f>
        <v/>
      </c>
      <c r="O3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6" s="4" t="str">
        <f>IFERROR(IF(T_UsersExtract[[#This Row],[PasswordExpired]]="","",T_UsersExtract[[#This Row],[PasswordExpired]]), "")</f>
        <v/>
      </c>
      <c r="Q3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6" s="4" t="str">
        <f>IFERROR(     IF(T_UsersExtract[[#This Row],[LockedOut]]="", "", T_UsersExtract[[#This Row],[LockedOut]]),     ""     )</f>
        <v/>
      </c>
      <c r="S36" s="4" t="str">
        <f>IFERROR(IF(T_UsersExtract[[#This Row],[PrimaryGroup]]="","",T_UsersExtract[[#This Row],[PrimaryGroup]]), "")</f>
        <v/>
      </c>
      <c r="T36" s="4" t="str">
        <f>IFERROR(VLOOKUP('Users Passwords Groups'!D36,T_UsersGroupsExtract[],2), "")</f>
        <v/>
      </c>
    </row>
    <row r="37" spans="1:20" ht="15" customHeight="1" x14ac:dyDescent="0.25">
      <c r="A37" s="4" t="e">
        <f>VLOOKUP(T_UsersPasswordsGroups[[#This Row],[Nom de compte SAM]],T_PointageAD[[Nom de compte SAM]:[Fonction]], 7)</f>
        <v>#N/A</v>
      </c>
      <c r="B37" s="4" t="str">
        <f>IFERROR(IF(T_UsersExtract[[#This Row],[GivenName]]="","",T_UsersExtract[[#This Row],[GivenName]]), "")</f>
        <v/>
      </c>
      <c r="C37" s="4" t="str">
        <f>IFERROR(IF(T_UsersExtract[[#This Row],[Name]]="","",T_UsersExtract[[#This Row],[Name]]), "")</f>
        <v/>
      </c>
      <c r="D37" s="4" t="str">
        <f>IFERROR(IF(T_UsersExtract[[#This Row],[SamAccountName]]="","",T_UsersExtract[[#This Row],[SamAccountName]]),"")</f>
        <v/>
      </c>
      <c r="E37" s="4" t="str">
        <f>IFERROR(IF(T_UsersExtract[[#This Row],[UserPrincipalName]]="","",T_UsersExtract[[#This Row],[UserPrincipalName]]),"")</f>
        <v/>
      </c>
      <c r="F37" s="4" t="str">
        <f>IFERROR(IF(T_UsersExtract[[#This Row],[ObjectClass]]="","",T_UsersExtract[[#This Row],[ObjectClass]]), "")</f>
        <v/>
      </c>
      <c r="G37" s="4" t="str">
        <f>IFERROR(IF(T_UsersExtract[[#This Row],[Enabled]]="","",T_UsersExtract[[#This Row],[Enabled]]), "")</f>
        <v/>
      </c>
      <c r="H37" s="25" t="str">
        <f>IFERROR(IF(T_UsersExtract[[#This Row],[WhenCreated]]="","",T_UsersExtract[[#This Row],[WhenCreated]]), "")</f>
        <v/>
      </c>
      <c r="I37" s="25" t="str">
        <f>IFERROR(IF(T_UsersExtract[[#This Row],[PasswordLastSet]]="","",T_UsersExtract[[#This Row],[PasswordLastSet]]), "")</f>
        <v/>
      </c>
      <c r="J37" s="4" t="str">
        <f>IFERROR(IF(T_UsersExtract[[#This Row],[CannotChangePassword]]="","",T_UsersExtract[[#This Row],[CannotChangePassword]]), "")</f>
        <v/>
      </c>
      <c r="K3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7" s="4" t="str">
        <f>IFERROR(IF(T_UsersExtract[[#This Row],[PasswordNotRequired]]="","",T_UsersExtract[[#This Row],[PasswordNotRequired]]), "")</f>
        <v/>
      </c>
      <c r="M3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7" s="4" t="str">
        <f>IFERROR(IF(T_UsersExtract[[#This Row],[PasswordNeverExpires]]="","",T_UsersExtract[[#This Row],[PasswordNeverExpires]]), "")</f>
        <v/>
      </c>
      <c r="O3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7" s="4" t="str">
        <f>IFERROR(IF(T_UsersExtract[[#This Row],[PasswordExpired]]="","",T_UsersExtract[[#This Row],[PasswordExpired]]), "")</f>
        <v/>
      </c>
      <c r="Q3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7" s="4" t="str">
        <f>IFERROR(     IF(T_UsersExtract[[#This Row],[LockedOut]]="", "", T_UsersExtract[[#This Row],[LockedOut]]),     ""     )</f>
        <v/>
      </c>
      <c r="S37" s="4" t="str">
        <f>IFERROR(IF(T_UsersExtract[[#This Row],[PrimaryGroup]]="","",T_UsersExtract[[#This Row],[PrimaryGroup]]), "")</f>
        <v/>
      </c>
      <c r="T37" s="4" t="str">
        <f>IFERROR(VLOOKUP('Users Passwords Groups'!D37,T_UsersGroupsExtract[],2), "")</f>
        <v/>
      </c>
    </row>
    <row r="38" spans="1:20" ht="15" customHeight="1" x14ac:dyDescent="0.25">
      <c r="A38" s="4" t="e">
        <f>VLOOKUP(T_UsersPasswordsGroups[[#This Row],[Nom de compte SAM]],T_PointageAD[[Nom de compte SAM]:[Fonction]], 7)</f>
        <v>#N/A</v>
      </c>
      <c r="B38" s="4" t="str">
        <f>IFERROR(IF(T_UsersExtract[[#This Row],[GivenName]]="","",T_UsersExtract[[#This Row],[GivenName]]), "")</f>
        <v/>
      </c>
      <c r="C38" s="4" t="str">
        <f>IFERROR(IF(T_UsersExtract[[#This Row],[Name]]="","",T_UsersExtract[[#This Row],[Name]]), "")</f>
        <v/>
      </c>
      <c r="D38" s="4" t="str">
        <f>IFERROR(IF(T_UsersExtract[[#This Row],[SamAccountName]]="","",T_UsersExtract[[#This Row],[SamAccountName]]),"")</f>
        <v/>
      </c>
      <c r="E38" s="4" t="str">
        <f>IFERROR(IF(T_UsersExtract[[#This Row],[UserPrincipalName]]="","",T_UsersExtract[[#This Row],[UserPrincipalName]]),"")</f>
        <v/>
      </c>
      <c r="F38" s="4" t="str">
        <f>IFERROR(IF(T_UsersExtract[[#This Row],[ObjectClass]]="","",T_UsersExtract[[#This Row],[ObjectClass]]), "")</f>
        <v/>
      </c>
      <c r="G38" s="4" t="str">
        <f>IFERROR(IF(T_UsersExtract[[#This Row],[Enabled]]="","",T_UsersExtract[[#This Row],[Enabled]]), "")</f>
        <v/>
      </c>
      <c r="H38" s="25" t="str">
        <f>IFERROR(IF(T_UsersExtract[[#This Row],[WhenCreated]]="","",T_UsersExtract[[#This Row],[WhenCreated]]), "")</f>
        <v/>
      </c>
      <c r="I38" s="25" t="str">
        <f>IFERROR(IF(T_UsersExtract[[#This Row],[PasswordLastSet]]="","",T_UsersExtract[[#This Row],[PasswordLastSet]]), "")</f>
        <v/>
      </c>
      <c r="J38" s="4" t="str">
        <f>IFERROR(IF(T_UsersExtract[[#This Row],[CannotChangePassword]]="","",T_UsersExtract[[#This Row],[CannotChangePassword]]), "")</f>
        <v/>
      </c>
      <c r="K3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8" s="4" t="str">
        <f>IFERROR(IF(T_UsersExtract[[#This Row],[PasswordNotRequired]]="","",T_UsersExtract[[#This Row],[PasswordNotRequired]]), "")</f>
        <v/>
      </c>
      <c r="M3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8" s="4" t="str">
        <f>IFERROR(IF(T_UsersExtract[[#This Row],[PasswordNeverExpires]]="","",T_UsersExtract[[#This Row],[PasswordNeverExpires]]), "")</f>
        <v/>
      </c>
      <c r="O3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8" s="4" t="str">
        <f>IFERROR(IF(T_UsersExtract[[#This Row],[PasswordExpired]]="","",T_UsersExtract[[#This Row],[PasswordExpired]]), "")</f>
        <v/>
      </c>
      <c r="Q3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8" s="4" t="str">
        <f>IFERROR(     IF(T_UsersExtract[[#This Row],[LockedOut]]="", "", T_UsersExtract[[#This Row],[LockedOut]]),     ""     )</f>
        <v/>
      </c>
      <c r="S38" s="4" t="str">
        <f>IFERROR(IF(T_UsersExtract[[#This Row],[PrimaryGroup]]="","",T_UsersExtract[[#This Row],[PrimaryGroup]]), "")</f>
        <v/>
      </c>
      <c r="T38" s="4" t="str">
        <f>IFERROR(VLOOKUP('Users Passwords Groups'!D38,T_UsersGroupsExtract[],2), "")</f>
        <v/>
      </c>
    </row>
    <row r="39" spans="1:20" ht="15" customHeight="1" x14ac:dyDescent="0.25">
      <c r="A39" s="4" t="e">
        <f>VLOOKUP(T_UsersPasswordsGroups[[#This Row],[Nom de compte SAM]],T_PointageAD[[Nom de compte SAM]:[Fonction]], 7)</f>
        <v>#N/A</v>
      </c>
      <c r="B39" s="4" t="str">
        <f>IFERROR(IF(T_UsersExtract[[#This Row],[GivenName]]="","",T_UsersExtract[[#This Row],[GivenName]]), "")</f>
        <v/>
      </c>
      <c r="C39" s="4" t="str">
        <f>IFERROR(IF(T_UsersExtract[[#This Row],[Name]]="","",T_UsersExtract[[#This Row],[Name]]), "")</f>
        <v/>
      </c>
      <c r="D39" s="4" t="str">
        <f>IFERROR(IF(T_UsersExtract[[#This Row],[SamAccountName]]="","",T_UsersExtract[[#This Row],[SamAccountName]]),"")</f>
        <v/>
      </c>
      <c r="E39" s="4" t="str">
        <f>IFERROR(IF(T_UsersExtract[[#This Row],[UserPrincipalName]]="","",T_UsersExtract[[#This Row],[UserPrincipalName]]),"")</f>
        <v/>
      </c>
      <c r="F39" s="4" t="str">
        <f>IFERROR(IF(T_UsersExtract[[#This Row],[ObjectClass]]="","",T_UsersExtract[[#This Row],[ObjectClass]]), "")</f>
        <v/>
      </c>
      <c r="G39" s="4" t="str">
        <f>IFERROR(IF(T_UsersExtract[[#This Row],[Enabled]]="","",T_UsersExtract[[#This Row],[Enabled]]), "")</f>
        <v/>
      </c>
      <c r="H39" s="25" t="str">
        <f>IFERROR(IF(T_UsersExtract[[#This Row],[WhenCreated]]="","",T_UsersExtract[[#This Row],[WhenCreated]]), "")</f>
        <v/>
      </c>
      <c r="I39" s="25" t="str">
        <f>IFERROR(IF(T_UsersExtract[[#This Row],[PasswordLastSet]]="","",T_UsersExtract[[#This Row],[PasswordLastSet]]), "")</f>
        <v/>
      </c>
      <c r="J39" s="4" t="str">
        <f>IFERROR(IF(T_UsersExtract[[#This Row],[CannotChangePassword]]="","",T_UsersExtract[[#This Row],[CannotChangePassword]]), "")</f>
        <v/>
      </c>
      <c r="K3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39" s="4" t="str">
        <f>IFERROR(IF(T_UsersExtract[[#This Row],[PasswordNotRequired]]="","",T_UsersExtract[[#This Row],[PasswordNotRequired]]), "")</f>
        <v/>
      </c>
      <c r="M3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39" s="4" t="str">
        <f>IFERROR(IF(T_UsersExtract[[#This Row],[PasswordNeverExpires]]="","",T_UsersExtract[[#This Row],[PasswordNeverExpires]]), "")</f>
        <v/>
      </c>
      <c r="O3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39" s="4" t="str">
        <f>IFERROR(IF(T_UsersExtract[[#This Row],[PasswordExpired]]="","",T_UsersExtract[[#This Row],[PasswordExpired]]), "")</f>
        <v/>
      </c>
      <c r="Q3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39" s="4" t="str">
        <f>IFERROR(     IF(T_UsersExtract[[#This Row],[LockedOut]]="", "", T_UsersExtract[[#This Row],[LockedOut]]),     ""     )</f>
        <v/>
      </c>
      <c r="S39" s="4" t="str">
        <f>IFERROR(IF(T_UsersExtract[[#This Row],[PrimaryGroup]]="","",T_UsersExtract[[#This Row],[PrimaryGroup]]), "")</f>
        <v/>
      </c>
      <c r="T39" s="4" t="str">
        <f>IFERROR(VLOOKUP('Users Passwords Groups'!D39,T_UsersGroupsExtract[],2), "")</f>
        <v/>
      </c>
    </row>
    <row r="40" spans="1:20" ht="15" customHeight="1" x14ac:dyDescent="0.25">
      <c r="A40" s="4" t="e">
        <f>VLOOKUP(T_UsersPasswordsGroups[[#This Row],[Nom de compte SAM]],T_PointageAD[[Nom de compte SAM]:[Fonction]], 7)</f>
        <v>#N/A</v>
      </c>
      <c r="B40" s="4" t="str">
        <f>IFERROR(IF(T_UsersExtract[[#This Row],[GivenName]]="","",T_UsersExtract[[#This Row],[GivenName]]), "")</f>
        <v/>
      </c>
      <c r="C40" s="4" t="str">
        <f>IFERROR(IF(T_UsersExtract[[#This Row],[Name]]="","",T_UsersExtract[[#This Row],[Name]]), "")</f>
        <v/>
      </c>
      <c r="D40" s="4" t="str">
        <f>IFERROR(IF(T_UsersExtract[[#This Row],[SamAccountName]]="","",T_UsersExtract[[#This Row],[SamAccountName]]),"")</f>
        <v/>
      </c>
      <c r="E40" s="4" t="str">
        <f>IFERROR(IF(T_UsersExtract[[#This Row],[UserPrincipalName]]="","",T_UsersExtract[[#This Row],[UserPrincipalName]]),"")</f>
        <v/>
      </c>
      <c r="F40" s="4" t="str">
        <f>IFERROR(IF(T_UsersExtract[[#This Row],[ObjectClass]]="","",T_UsersExtract[[#This Row],[ObjectClass]]), "")</f>
        <v/>
      </c>
      <c r="G40" s="4" t="str">
        <f>IFERROR(IF(T_UsersExtract[[#This Row],[Enabled]]="","",T_UsersExtract[[#This Row],[Enabled]]), "")</f>
        <v/>
      </c>
      <c r="H40" s="25" t="str">
        <f>IFERROR(IF(T_UsersExtract[[#This Row],[WhenCreated]]="","",T_UsersExtract[[#This Row],[WhenCreated]]), "")</f>
        <v/>
      </c>
      <c r="I40" s="25" t="str">
        <f>IFERROR(IF(T_UsersExtract[[#This Row],[PasswordLastSet]]="","",T_UsersExtract[[#This Row],[PasswordLastSet]]), "")</f>
        <v/>
      </c>
      <c r="J40" s="4" t="str">
        <f>IFERROR(IF(T_UsersExtract[[#This Row],[CannotChangePassword]]="","",T_UsersExtract[[#This Row],[CannotChangePassword]]), "")</f>
        <v/>
      </c>
      <c r="K4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0" s="4" t="str">
        <f>IFERROR(IF(T_UsersExtract[[#This Row],[PasswordNotRequired]]="","",T_UsersExtract[[#This Row],[PasswordNotRequired]]), "")</f>
        <v/>
      </c>
      <c r="M4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0" s="4" t="str">
        <f>IFERROR(IF(T_UsersExtract[[#This Row],[PasswordNeverExpires]]="","",T_UsersExtract[[#This Row],[PasswordNeverExpires]]), "")</f>
        <v/>
      </c>
      <c r="O4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0" s="4" t="str">
        <f>IFERROR(IF(T_UsersExtract[[#This Row],[PasswordExpired]]="","",T_UsersExtract[[#This Row],[PasswordExpired]]), "")</f>
        <v/>
      </c>
      <c r="Q4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0" s="4" t="str">
        <f>IFERROR(     IF(T_UsersExtract[[#This Row],[LockedOut]]="", "", T_UsersExtract[[#This Row],[LockedOut]]),     ""     )</f>
        <v/>
      </c>
      <c r="S40" s="4" t="str">
        <f>IFERROR(IF(T_UsersExtract[[#This Row],[PrimaryGroup]]="","",T_UsersExtract[[#This Row],[PrimaryGroup]]), "")</f>
        <v/>
      </c>
      <c r="T40" s="4" t="str">
        <f>IFERROR(VLOOKUP('Users Passwords Groups'!D40,T_UsersGroupsExtract[],2), "")</f>
        <v/>
      </c>
    </row>
    <row r="41" spans="1:20" ht="15" customHeight="1" x14ac:dyDescent="0.25">
      <c r="A41" s="4" t="e">
        <f>VLOOKUP(T_UsersPasswordsGroups[[#This Row],[Nom de compte SAM]],T_PointageAD[[Nom de compte SAM]:[Fonction]], 7)</f>
        <v>#N/A</v>
      </c>
      <c r="B41" s="4" t="str">
        <f>IFERROR(IF(T_UsersExtract[[#This Row],[GivenName]]="","",T_UsersExtract[[#This Row],[GivenName]]), "")</f>
        <v/>
      </c>
      <c r="C41" s="4" t="str">
        <f>IFERROR(IF(T_UsersExtract[[#This Row],[Name]]="","",T_UsersExtract[[#This Row],[Name]]), "")</f>
        <v/>
      </c>
      <c r="D41" s="4" t="str">
        <f>IFERROR(IF(T_UsersExtract[[#This Row],[SamAccountName]]="","",T_UsersExtract[[#This Row],[SamAccountName]]),"")</f>
        <v/>
      </c>
      <c r="E41" s="4" t="str">
        <f>IFERROR(IF(T_UsersExtract[[#This Row],[UserPrincipalName]]="","",T_UsersExtract[[#This Row],[UserPrincipalName]]),"")</f>
        <v/>
      </c>
      <c r="F41" s="4" t="str">
        <f>IFERROR(IF(T_UsersExtract[[#This Row],[ObjectClass]]="","",T_UsersExtract[[#This Row],[ObjectClass]]), "")</f>
        <v/>
      </c>
      <c r="G41" s="4" t="str">
        <f>IFERROR(IF(T_UsersExtract[[#This Row],[Enabled]]="","",T_UsersExtract[[#This Row],[Enabled]]), "")</f>
        <v/>
      </c>
      <c r="H41" s="25" t="str">
        <f>IFERROR(IF(T_UsersExtract[[#This Row],[WhenCreated]]="","",T_UsersExtract[[#This Row],[WhenCreated]]), "")</f>
        <v/>
      </c>
      <c r="I41" s="25" t="str">
        <f>IFERROR(IF(T_UsersExtract[[#This Row],[PasswordLastSet]]="","",T_UsersExtract[[#This Row],[PasswordLastSet]]), "")</f>
        <v/>
      </c>
      <c r="J41" s="4" t="str">
        <f>IFERROR(IF(T_UsersExtract[[#This Row],[CannotChangePassword]]="","",T_UsersExtract[[#This Row],[CannotChangePassword]]), "")</f>
        <v/>
      </c>
      <c r="K4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1" s="4" t="str">
        <f>IFERROR(IF(T_UsersExtract[[#This Row],[PasswordNotRequired]]="","",T_UsersExtract[[#This Row],[PasswordNotRequired]]), "")</f>
        <v/>
      </c>
      <c r="M4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1" s="4" t="str">
        <f>IFERROR(IF(T_UsersExtract[[#This Row],[PasswordNeverExpires]]="","",T_UsersExtract[[#This Row],[PasswordNeverExpires]]), "")</f>
        <v/>
      </c>
      <c r="O4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1" s="4" t="str">
        <f>IFERROR(IF(T_UsersExtract[[#This Row],[PasswordExpired]]="","",T_UsersExtract[[#This Row],[PasswordExpired]]), "")</f>
        <v/>
      </c>
      <c r="Q4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1" s="4" t="str">
        <f>IFERROR(     IF(T_UsersExtract[[#This Row],[LockedOut]]="", "", T_UsersExtract[[#This Row],[LockedOut]]),     ""     )</f>
        <v/>
      </c>
      <c r="S41" s="4" t="str">
        <f>IFERROR(IF(T_UsersExtract[[#This Row],[PrimaryGroup]]="","",T_UsersExtract[[#This Row],[PrimaryGroup]]), "")</f>
        <v/>
      </c>
      <c r="T41" s="4" t="str">
        <f>IFERROR(VLOOKUP('Users Passwords Groups'!D41,T_UsersGroupsExtract[],2), "")</f>
        <v/>
      </c>
    </row>
    <row r="42" spans="1:20" ht="15" customHeight="1" x14ac:dyDescent="0.25">
      <c r="A42" s="4" t="e">
        <f>VLOOKUP(T_UsersPasswordsGroups[[#This Row],[Nom de compte SAM]],T_PointageAD[[Nom de compte SAM]:[Fonction]], 7)</f>
        <v>#N/A</v>
      </c>
      <c r="B42" s="4" t="str">
        <f>IFERROR(IF(T_UsersExtract[[#This Row],[GivenName]]="","",T_UsersExtract[[#This Row],[GivenName]]), "")</f>
        <v/>
      </c>
      <c r="C42" s="4" t="str">
        <f>IFERROR(IF(T_UsersExtract[[#This Row],[Name]]="","",T_UsersExtract[[#This Row],[Name]]), "")</f>
        <v/>
      </c>
      <c r="D42" s="4" t="str">
        <f>IFERROR(IF(T_UsersExtract[[#This Row],[SamAccountName]]="","",T_UsersExtract[[#This Row],[SamAccountName]]),"")</f>
        <v/>
      </c>
      <c r="E42" s="4" t="str">
        <f>IFERROR(IF(T_UsersExtract[[#This Row],[UserPrincipalName]]="","",T_UsersExtract[[#This Row],[UserPrincipalName]]),"")</f>
        <v/>
      </c>
      <c r="F42" s="4" t="str">
        <f>IFERROR(IF(T_UsersExtract[[#This Row],[ObjectClass]]="","",T_UsersExtract[[#This Row],[ObjectClass]]), "")</f>
        <v/>
      </c>
      <c r="G42" s="4" t="str">
        <f>IFERROR(IF(T_UsersExtract[[#This Row],[Enabled]]="","",T_UsersExtract[[#This Row],[Enabled]]), "")</f>
        <v/>
      </c>
      <c r="H42" s="25" t="str">
        <f>IFERROR(IF(T_UsersExtract[[#This Row],[WhenCreated]]="","",T_UsersExtract[[#This Row],[WhenCreated]]), "")</f>
        <v/>
      </c>
      <c r="I42" s="25" t="str">
        <f>IFERROR(IF(T_UsersExtract[[#This Row],[PasswordLastSet]]="","",T_UsersExtract[[#This Row],[PasswordLastSet]]), "")</f>
        <v/>
      </c>
      <c r="J42" s="4" t="str">
        <f>IFERROR(IF(T_UsersExtract[[#This Row],[CannotChangePassword]]="","",T_UsersExtract[[#This Row],[CannotChangePassword]]), "")</f>
        <v/>
      </c>
      <c r="K4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2" s="4" t="str">
        <f>IFERROR(IF(T_UsersExtract[[#This Row],[PasswordNotRequired]]="","",T_UsersExtract[[#This Row],[PasswordNotRequired]]), "")</f>
        <v/>
      </c>
      <c r="M4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2" s="4" t="str">
        <f>IFERROR(IF(T_UsersExtract[[#This Row],[PasswordNeverExpires]]="","",T_UsersExtract[[#This Row],[PasswordNeverExpires]]), "")</f>
        <v/>
      </c>
      <c r="O4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2" s="4" t="str">
        <f>IFERROR(IF(T_UsersExtract[[#This Row],[PasswordExpired]]="","",T_UsersExtract[[#This Row],[PasswordExpired]]), "")</f>
        <v/>
      </c>
      <c r="Q4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2" s="4" t="str">
        <f>IFERROR(     IF(T_UsersExtract[[#This Row],[LockedOut]]="", "", T_UsersExtract[[#This Row],[LockedOut]]),     ""     )</f>
        <v/>
      </c>
      <c r="S42" s="4" t="str">
        <f>IFERROR(IF(T_UsersExtract[[#This Row],[PrimaryGroup]]="","",T_UsersExtract[[#This Row],[PrimaryGroup]]), "")</f>
        <v/>
      </c>
      <c r="T42" s="4" t="str">
        <f>IFERROR(VLOOKUP('Users Passwords Groups'!D42,T_UsersGroupsExtract[],2), "")</f>
        <v/>
      </c>
    </row>
    <row r="43" spans="1:20" ht="15" customHeight="1" x14ac:dyDescent="0.25">
      <c r="A43" s="4" t="e">
        <f>VLOOKUP(T_UsersPasswordsGroups[[#This Row],[Nom de compte SAM]],T_PointageAD[[Nom de compte SAM]:[Fonction]], 7)</f>
        <v>#N/A</v>
      </c>
      <c r="B43" s="4" t="str">
        <f>IFERROR(IF(T_UsersExtract[[#This Row],[GivenName]]="","",T_UsersExtract[[#This Row],[GivenName]]), "")</f>
        <v/>
      </c>
      <c r="C43" s="4" t="str">
        <f>IFERROR(IF(T_UsersExtract[[#This Row],[Name]]="","",T_UsersExtract[[#This Row],[Name]]), "")</f>
        <v/>
      </c>
      <c r="D43" s="4" t="str">
        <f>IFERROR(IF(T_UsersExtract[[#This Row],[SamAccountName]]="","",T_UsersExtract[[#This Row],[SamAccountName]]),"")</f>
        <v/>
      </c>
      <c r="E43" s="4" t="str">
        <f>IFERROR(IF(T_UsersExtract[[#This Row],[UserPrincipalName]]="","",T_UsersExtract[[#This Row],[UserPrincipalName]]),"")</f>
        <v/>
      </c>
      <c r="F43" s="4" t="str">
        <f>IFERROR(IF(T_UsersExtract[[#This Row],[ObjectClass]]="","",T_UsersExtract[[#This Row],[ObjectClass]]), "")</f>
        <v/>
      </c>
      <c r="G43" s="4" t="str">
        <f>IFERROR(IF(T_UsersExtract[[#This Row],[Enabled]]="","",T_UsersExtract[[#This Row],[Enabled]]), "")</f>
        <v/>
      </c>
      <c r="H43" s="25" t="str">
        <f>IFERROR(IF(T_UsersExtract[[#This Row],[WhenCreated]]="","",T_UsersExtract[[#This Row],[WhenCreated]]), "")</f>
        <v/>
      </c>
      <c r="I43" s="25" t="str">
        <f>IFERROR(IF(T_UsersExtract[[#This Row],[PasswordLastSet]]="","",T_UsersExtract[[#This Row],[PasswordLastSet]]), "")</f>
        <v/>
      </c>
      <c r="J43" s="4" t="str">
        <f>IFERROR(IF(T_UsersExtract[[#This Row],[CannotChangePassword]]="","",T_UsersExtract[[#This Row],[CannotChangePassword]]), "")</f>
        <v/>
      </c>
      <c r="K4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3" s="4" t="str">
        <f>IFERROR(IF(T_UsersExtract[[#This Row],[PasswordNotRequired]]="","",T_UsersExtract[[#This Row],[PasswordNotRequired]]), "")</f>
        <v/>
      </c>
      <c r="M4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3" s="4" t="str">
        <f>IFERROR(IF(T_UsersExtract[[#This Row],[PasswordNeverExpires]]="","",T_UsersExtract[[#This Row],[PasswordNeverExpires]]), "")</f>
        <v/>
      </c>
      <c r="O4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3" s="4" t="str">
        <f>IFERROR(IF(T_UsersExtract[[#This Row],[PasswordExpired]]="","",T_UsersExtract[[#This Row],[PasswordExpired]]), "")</f>
        <v/>
      </c>
      <c r="Q4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3" s="4" t="str">
        <f>IFERROR(     IF(T_UsersExtract[[#This Row],[LockedOut]]="", "", T_UsersExtract[[#This Row],[LockedOut]]),     ""     )</f>
        <v/>
      </c>
      <c r="S43" s="4" t="str">
        <f>IFERROR(IF(T_UsersExtract[[#This Row],[PrimaryGroup]]="","",T_UsersExtract[[#This Row],[PrimaryGroup]]), "")</f>
        <v/>
      </c>
      <c r="T43" s="4" t="str">
        <f>IFERROR(VLOOKUP('Users Passwords Groups'!D43,T_UsersGroupsExtract[],2), "")</f>
        <v/>
      </c>
    </row>
    <row r="44" spans="1:20" ht="15" customHeight="1" x14ac:dyDescent="0.25">
      <c r="A44" s="4" t="e">
        <f>VLOOKUP(T_UsersPasswordsGroups[[#This Row],[Nom de compte SAM]],T_PointageAD[[Nom de compte SAM]:[Fonction]], 7)</f>
        <v>#N/A</v>
      </c>
      <c r="B44" s="4" t="str">
        <f>IFERROR(IF(T_UsersExtract[[#This Row],[GivenName]]="","",T_UsersExtract[[#This Row],[GivenName]]), "")</f>
        <v/>
      </c>
      <c r="C44" s="4" t="str">
        <f>IFERROR(IF(T_UsersExtract[[#This Row],[Name]]="","",T_UsersExtract[[#This Row],[Name]]), "")</f>
        <v/>
      </c>
      <c r="D44" s="4" t="str">
        <f>IFERROR(IF(T_UsersExtract[[#This Row],[SamAccountName]]="","",T_UsersExtract[[#This Row],[SamAccountName]]),"")</f>
        <v/>
      </c>
      <c r="E44" s="4" t="str">
        <f>IFERROR(IF(T_UsersExtract[[#This Row],[UserPrincipalName]]="","",T_UsersExtract[[#This Row],[UserPrincipalName]]),"")</f>
        <v/>
      </c>
      <c r="F44" s="4" t="str">
        <f>IFERROR(IF(T_UsersExtract[[#This Row],[ObjectClass]]="","",T_UsersExtract[[#This Row],[ObjectClass]]), "")</f>
        <v/>
      </c>
      <c r="G44" s="4" t="str">
        <f>IFERROR(IF(T_UsersExtract[[#This Row],[Enabled]]="","",T_UsersExtract[[#This Row],[Enabled]]), "")</f>
        <v/>
      </c>
      <c r="H44" s="25" t="str">
        <f>IFERROR(IF(T_UsersExtract[[#This Row],[WhenCreated]]="","",T_UsersExtract[[#This Row],[WhenCreated]]), "")</f>
        <v/>
      </c>
      <c r="I44" s="25" t="str">
        <f>IFERROR(IF(T_UsersExtract[[#This Row],[PasswordLastSet]]="","",T_UsersExtract[[#This Row],[PasswordLastSet]]), "")</f>
        <v/>
      </c>
      <c r="J44" s="4" t="str">
        <f>IFERROR(IF(T_UsersExtract[[#This Row],[CannotChangePassword]]="","",T_UsersExtract[[#This Row],[CannotChangePassword]]), "")</f>
        <v/>
      </c>
      <c r="K4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4" s="4" t="str">
        <f>IFERROR(IF(T_UsersExtract[[#This Row],[PasswordNotRequired]]="","",T_UsersExtract[[#This Row],[PasswordNotRequired]]), "")</f>
        <v/>
      </c>
      <c r="M4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4" s="4" t="str">
        <f>IFERROR(IF(T_UsersExtract[[#This Row],[PasswordNeverExpires]]="","",T_UsersExtract[[#This Row],[PasswordNeverExpires]]), "")</f>
        <v/>
      </c>
      <c r="O4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4" s="4" t="str">
        <f>IFERROR(IF(T_UsersExtract[[#This Row],[PasswordExpired]]="","",T_UsersExtract[[#This Row],[PasswordExpired]]), "")</f>
        <v/>
      </c>
      <c r="Q4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4" s="4" t="str">
        <f>IFERROR(     IF(T_UsersExtract[[#This Row],[LockedOut]]="", "", T_UsersExtract[[#This Row],[LockedOut]]),     ""     )</f>
        <v/>
      </c>
      <c r="S44" s="4" t="str">
        <f>IFERROR(IF(T_UsersExtract[[#This Row],[PrimaryGroup]]="","",T_UsersExtract[[#This Row],[PrimaryGroup]]), "")</f>
        <v/>
      </c>
      <c r="T44" s="4" t="str">
        <f>IFERROR(VLOOKUP('Users Passwords Groups'!D44,T_UsersGroupsExtract[],2), "")</f>
        <v/>
      </c>
    </row>
    <row r="45" spans="1:20" ht="15" customHeight="1" x14ac:dyDescent="0.25">
      <c r="A45" s="4" t="e">
        <f>VLOOKUP(T_UsersPasswordsGroups[[#This Row],[Nom de compte SAM]],T_PointageAD[[Nom de compte SAM]:[Fonction]], 7)</f>
        <v>#N/A</v>
      </c>
      <c r="B45" s="4" t="str">
        <f>IFERROR(IF(T_UsersExtract[[#This Row],[GivenName]]="","",T_UsersExtract[[#This Row],[GivenName]]), "")</f>
        <v/>
      </c>
      <c r="C45" s="4" t="str">
        <f>IFERROR(IF(T_UsersExtract[[#This Row],[Name]]="","",T_UsersExtract[[#This Row],[Name]]), "")</f>
        <v/>
      </c>
      <c r="D45" s="4" t="str">
        <f>IFERROR(IF(T_UsersExtract[[#This Row],[SamAccountName]]="","",T_UsersExtract[[#This Row],[SamAccountName]]),"")</f>
        <v/>
      </c>
      <c r="E45" s="4" t="str">
        <f>IFERROR(IF(T_UsersExtract[[#This Row],[UserPrincipalName]]="","",T_UsersExtract[[#This Row],[UserPrincipalName]]),"")</f>
        <v/>
      </c>
      <c r="F45" s="4" t="str">
        <f>IFERROR(IF(T_UsersExtract[[#This Row],[ObjectClass]]="","",T_UsersExtract[[#This Row],[ObjectClass]]), "")</f>
        <v/>
      </c>
      <c r="G45" s="4" t="str">
        <f>IFERROR(IF(T_UsersExtract[[#This Row],[Enabled]]="","",T_UsersExtract[[#This Row],[Enabled]]), "")</f>
        <v/>
      </c>
      <c r="H45" s="25" t="str">
        <f>IFERROR(IF(T_UsersExtract[[#This Row],[WhenCreated]]="","",T_UsersExtract[[#This Row],[WhenCreated]]), "")</f>
        <v/>
      </c>
      <c r="I45" s="25" t="str">
        <f>IFERROR(IF(T_UsersExtract[[#This Row],[PasswordLastSet]]="","",T_UsersExtract[[#This Row],[PasswordLastSet]]), "")</f>
        <v/>
      </c>
      <c r="J45" s="4" t="str">
        <f>IFERROR(IF(T_UsersExtract[[#This Row],[CannotChangePassword]]="","",T_UsersExtract[[#This Row],[CannotChangePassword]]), "")</f>
        <v/>
      </c>
      <c r="K4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5" s="4" t="str">
        <f>IFERROR(IF(T_UsersExtract[[#This Row],[PasswordNotRequired]]="","",T_UsersExtract[[#This Row],[PasswordNotRequired]]), "")</f>
        <v/>
      </c>
      <c r="M4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5" s="4" t="str">
        <f>IFERROR(IF(T_UsersExtract[[#This Row],[PasswordNeverExpires]]="","",T_UsersExtract[[#This Row],[PasswordNeverExpires]]), "")</f>
        <v/>
      </c>
      <c r="O4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5" s="4" t="str">
        <f>IFERROR(IF(T_UsersExtract[[#This Row],[PasswordExpired]]="","",T_UsersExtract[[#This Row],[PasswordExpired]]), "")</f>
        <v/>
      </c>
      <c r="Q4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5" s="4" t="str">
        <f>IFERROR(     IF(T_UsersExtract[[#This Row],[LockedOut]]="", "", T_UsersExtract[[#This Row],[LockedOut]]),     ""     )</f>
        <v/>
      </c>
      <c r="S45" s="4" t="str">
        <f>IFERROR(IF(T_UsersExtract[[#This Row],[PrimaryGroup]]="","",T_UsersExtract[[#This Row],[PrimaryGroup]]), "")</f>
        <v/>
      </c>
      <c r="T45" s="4" t="str">
        <f>IFERROR(VLOOKUP('Users Passwords Groups'!D45,T_UsersGroupsExtract[],2), "")</f>
        <v/>
      </c>
    </row>
    <row r="46" spans="1:20" ht="15" customHeight="1" x14ac:dyDescent="0.25">
      <c r="A46" s="4" t="e">
        <f>VLOOKUP(T_UsersPasswordsGroups[[#This Row],[Nom de compte SAM]],T_PointageAD[[Nom de compte SAM]:[Fonction]], 7)</f>
        <v>#N/A</v>
      </c>
      <c r="B46" s="4" t="str">
        <f>IFERROR(IF(T_UsersExtract[[#This Row],[GivenName]]="","",T_UsersExtract[[#This Row],[GivenName]]), "")</f>
        <v/>
      </c>
      <c r="C46" s="4" t="str">
        <f>IFERROR(IF(T_UsersExtract[[#This Row],[Name]]="","",T_UsersExtract[[#This Row],[Name]]), "")</f>
        <v/>
      </c>
      <c r="D46" s="4" t="str">
        <f>IFERROR(IF(T_UsersExtract[[#This Row],[SamAccountName]]="","",T_UsersExtract[[#This Row],[SamAccountName]]),"")</f>
        <v/>
      </c>
      <c r="E46" s="4" t="str">
        <f>IFERROR(IF(T_UsersExtract[[#This Row],[UserPrincipalName]]="","",T_UsersExtract[[#This Row],[UserPrincipalName]]),"")</f>
        <v/>
      </c>
      <c r="F46" s="4" t="str">
        <f>IFERROR(IF(T_UsersExtract[[#This Row],[ObjectClass]]="","",T_UsersExtract[[#This Row],[ObjectClass]]), "")</f>
        <v/>
      </c>
      <c r="G46" s="4" t="str">
        <f>IFERROR(IF(T_UsersExtract[[#This Row],[Enabled]]="","",T_UsersExtract[[#This Row],[Enabled]]), "")</f>
        <v/>
      </c>
      <c r="H46" s="25" t="str">
        <f>IFERROR(IF(T_UsersExtract[[#This Row],[WhenCreated]]="","",T_UsersExtract[[#This Row],[WhenCreated]]), "")</f>
        <v/>
      </c>
      <c r="I46" s="25" t="str">
        <f>IFERROR(IF(T_UsersExtract[[#This Row],[PasswordLastSet]]="","",T_UsersExtract[[#This Row],[PasswordLastSet]]), "")</f>
        <v/>
      </c>
      <c r="J46" s="4" t="str">
        <f>IFERROR(IF(T_UsersExtract[[#This Row],[CannotChangePassword]]="","",T_UsersExtract[[#This Row],[CannotChangePassword]]), "")</f>
        <v/>
      </c>
      <c r="K4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6" s="4" t="str">
        <f>IFERROR(IF(T_UsersExtract[[#This Row],[PasswordNotRequired]]="","",T_UsersExtract[[#This Row],[PasswordNotRequired]]), "")</f>
        <v/>
      </c>
      <c r="M4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6" s="4" t="str">
        <f>IFERROR(IF(T_UsersExtract[[#This Row],[PasswordNeverExpires]]="","",T_UsersExtract[[#This Row],[PasswordNeverExpires]]), "")</f>
        <v/>
      </c>
      <c r="O4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6" s="4" t="str">
        <f>IFERROR(IF(T_UsersExtract[[#This Row],[PasswordExpired]]="","",T_UsersExtract[[#This Row],[PasswordExpired]]), "")</f>
        <v/>
      </c>
      <c r="Q4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6" s="4" t="str">
        <f>IFERROR(     IF(T_UsersExtract[[#This Row],[LockedOut]]="", "", T_UsersExtract[[#This Row],[LockedOut]]),     ""     )</f>
        <v/>
      </c>
      <c r="S46" s="4" t="str">
        <f>IFERROR(IF(T_UsersExtract[[#This Row],[PrimaryGroup]]="","",T_UsersExtract[[#This Row],[PrimaryGroup]]), "")</f>
        <v/>
      </c>
      <c r="T46" s="4" t="str">
        <f>IFERROR(VLOOKUP('Users Passwords Groups'!D46,T_UsersGroupsExtract[],2), "")</f>
        <v/>
      </c>
    </row>
    <row r="47" spans="1:20" ht="15" customHeight="1" x14ac:dyDescent="0.25">
      <c r="A47" s="4" t="e">
        <f>VLOOKUP(T_UsersPasswordsGroups[[#This Row],[Nom de compte SAM]],T_PointageAD[[Nom de compte SAM]:[Fonction]], 7)</f>
        <v>#N/A</v>
      </c>
      <c r="B47" s="4" t="str">
        <f>IFERROR(IF(T_UsersExtract[[#This Row],[GivenName]]="","",T_UsersExtract[[#This Row],[GivenName]]), "")</f>
        <v/>
      </c>
      <c r="C47" s="4" t="str">
        <f>IFERROR(IF(T_UsersExtract[[#This Row],[Name]]="","",T_UsersExtract[[#This Row],[Name]]), "")</f>
        <v/>
      </c>
      <c r="D47" s="4" t="str">
        <f>IFERROR(IF(T_UsersExtract[[#This Row],[SamAccountName]]="","",T_UsersExtract[[#This Row],[SamAccountName]]),"")</f>
        <v/>
      </c>
      <c r="E47" s="4" t="str">
        <f>IFERROR(IF(T_UsersExtract[[#This Row],[UserPrincipalName]]="","",T_UsersExtract[[#This Row],[UserPrincipalName]]),"")</f>
        <v/>
      </c>
      <c r="F47" s="4" t="str">
        <f>IFERROR(IF(T_UsersExtract[[#This Row],[ObjectClass]]="","",T_UsersExtract[[#This Row],[ObjectClass]]), "")</f>
        <v/>
      </c>
      <c r="G47" s="4" t="str">
        <f>IFERROR(IF(T_UsersExtract[[#This Row],[Enabled]]="","",T_UsersExtract[[#This Row],[Enabled]]), "")</f>
        <v/>
      </c>
      <c r="H47" s="25" t="str">
        <f>IFERROR(IF(T_UsersExtract[[#This Row],[WhenCreated]]="","",T_UsersExtract[[#This Row],[WhenCreated]]), "")</f>
        <v/>
      </c>
      <c r="I47" s="25" t="str">
        <f>IFERROR(IF(T_UsersExtract[[#This Row],[PasswordLastSet]]="","",T_UsersExtract[[#This Row],[PasswordLastSet]]), "")</f>
        <v/>
      </c>
      <c r="J47" s="4" t="str">
        <f>IFERROR(IF(T_UsersExtract[[#This Row],[CannotChangePassword]]="","",T_UsersExtract[[#This Row],[CannotChangePassword]]), "")</f>
        <v/>
      </c>
      <c r="K4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7" s="4" t="str">
        <f>IFERROR(IF(T_UsersExtract[[#This Row],[PasswordNotRequired]]="","",T_UsersExtract[[#This Row],[PasswordNotRequired]]), "")</f>
        <v/>
      </c>
      <c r="M4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7" s="4" t="str">
        <f>IFERROR(IF(T_UsersExtract[[#This Row],[PasswordNeverExpires]]="","",T_UsersExtract[[#This Row],[PasswordNeverExpires]]), "")</f>
        <v/>
      </c>
      <c r="O4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7" s="4" t="str">
        <f>IFERROR(IF(T_UsersExtract[[#This Row],[PasswordExpired]]="","",T_UsersExtract[[#This Row],[PasswordExpired]]), "")</f>
        <v/>
      </c>
      <c r="Q4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7" s="4" t="str">
        <f>IFERROR(     IF(T_UsersExtract[[#This Row],[LockedOut]]="", "", T_UsersExtract[[#This Row],[LockedOut]]),     ""     )</f>
        <v/>
      </c>
      <c r="S47" s="4" t="str">
        <f>IFERROR(IF(T_UsersExtract[[#This Row],[PrimaryGroup]]="","",T_UsersExtract[[#This Row],[PrimaryGroup]]), "")</f>
        <v/>
      </c>
      <c r="T47" s="4" t="str">
        <f>IFERROR(VLOOKUP('Users Passwords Groups'!D47,T_UsersGroupsExtract[],2), "")</f>
        <v/>
      </c>
    </row>
    <row r="48" spans="1:20" ht="15" customHeight="1" x14ac:dyDescent="0.25">
      <c r="A48" s="4" t="e">
        <f>VLOOKUP(T_UsersPasswordsGroups[[#This Row],[Nom de compte SAM]],T_PointageAD[[Nom de compte SAM]:[Fonction]], 7)</f>
        <v>#N/A</v>
      </c>
      <c r="B48" s="4" t="str">
        <f>IFERROR(IF(T_UsersExtract[[#This Row],[GivenName]]="","",T_UsersExtract[[#This Row],[GivenName]]), "")</f>
        <v/>
      </c>
      <c r="C48" s="4" t="str">
        <f>IFERROR(IF(T_UsersExtract[[#This Row],[Name]]="","",T_UsersExtract[[#This Row],[Name]]), "")</f>
        <v/>
      </c>
      <c r="D48" s="4" t="str">
        <f>IFERROR(IF(T_UsersExtract[[#This Row],[SamAccountName]]="","",T_UsersExtract[[#This Row],[SamAccountName]]),"")</f>
        <v/>
      </c>
      <c r="E48" s="4" t="str">
        <f>IFERROR(IF(T_UsersExtract[[#This Row],[UserPrincipalName]]="","",T_UsersExtract[[#This Row],[UserPrincipalName]]),"")</f>
        <v/>
      </c>
      <c r="F48" s="4" t="str">
        <f>IFERROR(IF(T_UsersExtract[[#This Row],[ObjectClass]]="","",T_UsersExtract[[#This Row],[ObjectClass]]), "")</f>
        <v/>
      </c>
      <c r="G48" s="4" t="str">
        <f>IFERROR(IF(T_UsersExtract[[#This Row],[Enabled]]="","",T_UsersExtract[[#This Row],[Enabled]]), "")</f>
        <v/>
      </c>
      <c r="H48" s="25" t="str">
        <f>IFERROR(IF(T_UsersExtract[[#This Row],[WhenCreated]]="","",T_UsersExtract[[#This Row],[WhenCreated]]), "")</f>
        <v/>
      </c>
      <c r="I48" s="25" t="str">
        <f>IFERROR(IF(T_UsersExtract[[#This Row],[PasswordLastSet]]="","",T_UsersExtract[[#This Row],[PasswordLastSet]]), "")</f>
        <v/>
      </c>
      <c r="J48" s="4" t="str">
        <f>IFERROR(IF(T_UsersExtract[[#This Row],[CannotChangePassword]]="","",T_UsersExtract[[#This Row],[CannotChangePassword]]), "")</f>
        <v/>
      </c>
      <c r="K4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8" s="4" t="str">
        <f>IFERROR(IF(T_UsersExtract[[#This Row],[PasswordNotRequired]]="","",T_UsersExtract[[#This Row],[PasswordNotRequired]]), "")</f>
        <v/>
      </c>
      <c r="M4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8" s="4" t="str">
        <f>IFERROR(IF(T_UsersExtract[[#This Row],[PasswordNeverExpires]]="","",T_UsersExtract[[#This Row],[PasswordNeverExpires]]), "")</f>
        <v/>
      </c>
      <c r="O4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8" s="4" t="str">
        <f>IFERROR(IF(T_UsersExtract[[#This Row],[PasswordExpired]]="","",T_UsersExtract[[#This Row],[PasswordExpired]]), "")</f>
        <v/>
      </c>
      <c r="Q4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8" s="4" t="str">
        <f>IFERROR(     IF(T_UsersExtract[[#This Row],[LockedOut]]="", "", T_UsersExtract[[#This Row],[LockedOut]]),     ""     )</f>
        <v/>
      </c>
      <c r="S48" s="4" t="str">
        <f>IFERROR(IF(T_UsersExtract[[#This Row],[PrimaryGroup]]="","",T_UsersExtract[[#This Row],[PrimaryGroup]]), "")</f>
        <v/>
      </c>
      <c r="T48" s="4" t="str">
        <f>IFERROR(VLOOKUP('Users Passwords Groups'!D48,T_UsersGroupsExtract[],2), "")</f>
        <v/>
      </c>
    </row>
    <row r="49" spans="1:20" ht="15" customHeight="1" x14ac:dyDescent="0.25">
      <c r="A49" s="4" t="e">
        <f>VLOOKUP(T_UsersPasswordsGroups[[#This Row],[Nom de compte SAM]],T_PointageAD[[Nom de compte SAM]:[Fonction]], 7)</f>
        <v>#N/A</v>
      </c>
      <c r="B49" s="4" t="str">
        <f>IFERROR(IF(T_UsersExtract[[#This Row],[GivenName]]="","",T_UsersExtract[[#This Row],[GivenName]]), "")</f>
        <v/>
      </c>
      <c r="C49" s="4" t="str">
        <f>IFERROR(IF(T_UsersExtract[[#This Row],[Name]]="","",T_UsersExtract[[#This Row],[Name]]), "")</f>
        <v/>
      </c>
      <c r="D49" s="4" t="str">
        <f>IFERROR(IF(T_UsersExtract[[#This Row],[SamAccountName]]="","",T_UsersExtract[[#This Row],[SamAccountName]]),"")</f>
        <v/>
      </c>
      <c r="E49" s="4" t="str">
        <f>IFERROR(IF(T_UsersExtract[[#This Row],[UserPrincipalName]]="","",T_UsersExtract[[#This Row],[UserPrincipalName]]),"")</f>
        <v/>
      </c>
      <c r="F49" s="4" t="str">
        <f>IFERROR(IF(T_UsersExtract[[#This Row],[ObjectClass]]="","",T_UsersExtract[[#This Row],[ObjectClass]]), "")</f>
        <v/>
      </c>
      <c r="G49" s="4" t="str">
        <f>IFERROR(IF(T_UsersExtract[[#This Row],[Enabled]]="","",T_UsersExtract[[#This Row],[Enabled]]), "")</f>
        <v/>
      </c>
      <c r="H49" s="25" t="str">
        <f>IFERROR(IF(T_UsersExtract[[#This Row],[WhenCreated]]="","",T_UsersExtract[[#This Row],[WhenCreated]]), "")</f>
        <v/>
      </c>
      <c r="I49" s="25" t="str">
        <f>IFERROR(IF(T_UsersExtract[[#This Row],[PasswordLastSet]]="","",T_UsersExtract[[#This Row],[PasswordLastSet]]), "")</f>
        <v/>
      </c>
      <c r="J49" s="4" t="str">
        <f>IFERROR(IF(T_UsersExtract[[#This Row],[CannotChangePassword]]="","",T_UsersExtract[[#This Row],[CannotChangePassword]]), "")</f>
        <v/>
      </c>
      <c r="K4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49" s="4" t="str">
        <f>IFERROR(IF(T_UsersExtract[[#This Row],[PasswordNotRequired]]="","",T_UsersExtract[[#This Row],[PasswordNotRequired]]), "")</f>
        <v/>
      </c>
      <c r="M4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49" s="4" t="str">
        <f>IFERROR(IF(T_UsersExtract[[#This Row],[PasswordNeverExpires]]="","",T_UsersExtract[[#This Row],[PasswordNeverExpires]]), "")</f>
        <v/>
      </c>
      <c r="O4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49" s="4" t="str">
        <f>IFERROR(IF(T_UsersExtract[[#This Row],[PasswordExpired]]="","",T_UsersExtract[[#This Row],[PasswordExpired]]), "")</f>
        <v/>
      </c>
      <c r="Q4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49" s="4" t="str">
        <f>IFERROR(     IF(T_UsersExtract[[#This Row],[LockedOut]]="", "", T_UsersExtract[[#This Row],[LockedOut]]),     ""     )</f>
        <v/>
      </c>
      <c r="S49" s="4" t="str">
        <f>IFERROR(IF(T_UsersExtract[[#This Row],[PrimaryGroup]]="","",T_UsersExtract[[#This Row],[PrimaryGroup]]), "")</f>
        <v/>
      </c>
      <c r="T49" s="4" t="str">
        <f>IFERROR(VLOOKUP('Users Passwords Groups'!D49,T_UsersGroupsExtract[],2), "")</f>
        <v/>
      </c>
    </row>
    <row r="50" spans="1:20" ht="15" customHeight="1" x14ac:dyDescent="0.25">
      <c r="A50" s="4" t="e">
        <f>VLOOKUP(T_UsersPasswordsGroups[[#This Row],[Nom de compte SAM]],T_PointageAD[[Nom de compte SAM]:[Fonction]], 7)</f>
        <v>#N/A</v>
      </c>
      <c r="B50" s="4" t="str">
        <f>IFERROR(IF(T_UsersExtract[[#This Row],[GivenName]]="","",T_UsersExtract[[#This Row],[GivenName]]), "")</f>
        <v/>
      </c>
      <c r="C50" s="4" t="str">
        <f>IFERROR(IF(T_UsersExtract[[#This Row],[Name]]="","",T_UsersExtract[[#This Row],[Name]]), "")</f>
        <v/>
      </c>
      <c r="D50" s="4" t="str">
        <f>IFERROR(IF(T_UsersExtract[[#This Row],[SamAccountName]]="","",T_UsersExtract[[#This Row],[SamAccountName]]),"")</f>
        <v/>
      </c>
      <c r="E50" s="4" t="str">
        <f>IFERROR(IF(T_UsersExtract[[#This Row],[UserPrincipalName]]="","",T_UsersExtract[[#This Row],[UserPrincipalName]]),"")</f>
        <v/>
      </c>
      <c r="F50" s="4" t="str">
        <f>IFERROR(IF(T_UsersExtract[[#This Row],[ObjectClass]]="","",T_UsersExtract[[#This Row],[ObjectClass]]), "")</f>
        <v/>
      </c>
      <c r="G50" s="4" t="str">
        <f>IFERROR(IF(T_UsersExtract[[#This Row],[Enabled]]="","",T_UsersExtract[[#This Row],[Enabled]]), "")</f>
        <v/>
      </c>
      <c r="H50" s="25" t="str">
        <f>IFERROR(IF(T_UsersExtract[[#This Row],[WhenCreated]]="","",T_UsersExtract[[#This Row],[WhenCreated]]), "")</f>
        <v/>
      </c>
      <c r="I50" s="25" t="str">
        <f>IFERROR(IF(T_UsersExtract[[#This Row],[PasswordLastSet]]="","",T_UsersExtract[[#This Row],[PasswordLastSet]]), "")</f>
        <v/>
      </c>
      <c r="J50" s="4" t="str">
        <f>IFERROR(IF(T_UsersExtract[[#This Row],[CannotChangePassword]]="","",T_UsersExtract[[#This Row],[CannotChangePassword]]), "")</f>
        <v/>
      </c>
      <c r="K5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0" s="4" t="str">
        <f>IFERROR(IF(T_UsersExtract[[#This Row],[PasswordNotRequired]]="","",T_UsersExtract[[#This Row],[PasswordNotRequired]]), "")</f>
        <v/>
      </c>
      <c r="M5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0" s="4" t="str">
        <f>IFERROR(IF(T_UsersExtract[[#This Row],[PasswordNeverExpires]]="","",T_UsersExtract[[#This Row],[PasswordNeverExpires]]), "")</f>
        <v/>
      </c>
      <c r="O5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0" s="4" t="str">
        <f>IFERROR(IF(T_UsersExtract[[#This Row],[PasswordExpired]]="","",T_UsersExtract[[#This Row],[PasswordExpired]]), "")</f>
        <v/>
      </c>
      <c r="Q5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0" s="4" t="str">
        <f>IFERROR(     IF(T_UsersExtract[[#This Row],[LockedOut]]="", "", T_UsersExtract[[#This Row],[LockedOut]]),     ""     )</f>
        <v/>
      </c>
      <c r="S50" s="4" t="str">
        <f>IFERROR(IF(T_UsersExtract[[#This Row],[PrimaryGroup]]="","",T_UsersExtract[[#This Row],[PrimaryGroup]]), "")</f>
        <v/>
      </c>
      <c r="T50" s="4" t="str">
        <f>IFERROR(VLOOKUP('Users Passwords Groups'!D50,T_UsersGroupsExtract[],2), "")</f>
        <v/>
      </c>
    </row>
    <row r="51" spans="1:20" ht="15" customHeight="1" x14ac:dyDescent="0.25">
      <c r="A51" s="4" t="e">
        <f>VLOOKUP(T_UsersPasswordsGroups[[#This Row],[Nom de compte SAM]],T_PointageAD[[Nom de compte SAM]:[Fonction]], 7)</f>
        <v>#N/A</v>
      </c>
      <c r="B51" s="4" t="str">
        <f>IFERROR(IF(T_UsersExtract[[#This Row],[GivenName]]="","",T_UsersExtract[[#This Row],[GivenName]]), "")</f>
        <v/>
      </c>
      <c r="C51" s="4" t="str">
        <f>IFERROR(IF(T_UsersExtract[[#This Row],[Name]]="","",T_UsersExtract[[#This Row],[Name]]), "")</f>
        <v/>
      </c>
      <c r="D51" s="4" t="str">
        <f>IFERROR(IF(T_UsersExtract[[#This Row],[SamAccountName]]="","",T_UsersExtract[[#This Row],[SamAccountName]]),"")</f>
        <v/>
      </c>
      <c r="E51" s="4" t="str">
        <f>IFERROR(IF(T_UsersExtract[[#This Row],[UserPrincipalName]]="","",T_UsersExtract[[#This Row],[UserPrincipalName]]),"")</f>
        <v/>
      </c>
      <c r="F51" s="4" t="str">
        <f>IFERROR(IF(T_UsersExtract[[#This Row],[ObjectClass]]="","",T_UsersExtract[[#This Row],[ObjectClass]]), "")</f>
        <v/>
      </c>
      <c r="G51" s="4" t="str">
        <f>IFERROR(IF(T_UsersExtract[[#This Row],[Enabled]]="","",T_UsersExtract[[#This Row],[Enabled]]), "")</f>
        <v/>
      </c>
      <c r="H51" s="25" t="str">
        <f>IFERROR(IF(T_UsersExtract[[#This Row],[WhenCreated]]="","",T_UsersExtract[[#This Row],[WhenCreated]]), "")</f>
        <v/>
      </c>
      <c r="I51" s="25" t="str">
        <f>IFERROR(IF(T_UsersExtract[[#This Row],[PasswordLastSet]]="","",T_UsersExtract[[#This Row],[PasswordLastSet]]), "")</f>
        <v/>
      </c>
      <c r="J51" s="4" t="str">
        <f>IFERROR(IF(T_UsersExtract[[#This Row],[CannotChangePassword]]="","",T_UsersExtract[[#This Row],[CannotChangePassword]]), "")</f>
        <v/>
      </c>
      <c r="K5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1" s="4" t="str">
        <f>IFERROR(IF(T_UsersExtract[[#This Row],[PasswordNotRequired]]="","",T_UsersExtract[[#This Row],[PasswordNotRequired]]), "")</f>
        <v/>
      </c>
      <c r="M5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1" s="4" t="str">
        <f>IFERROR(IF(T_UsersExtract[[#This Row],[PasswordNeverExpires]]="","",T_UsersExtract[[#This Row],[PasswordNeverExpires]]), "")</f>
        <v/>
      </c>
      <c r="O5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1" s="4" t="str">
        <f>IFERROR(IF(T_UsersExtract[[#This Row],[PasswordExpired]]="","",T_UsersExtract[[#This Row],[PasswordExpired]]), "")</f>
        <v/>
      </c>
      <c r="Q5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1" s="4" t="str">
        <f>IFERROR(     IF(T_UsersExtract[[#This Row],[LockedOut]]="", "", T_UsersExtract[[#This Row],[LockedOut]]),     ""     )</f>
        <v/>
      </c>
      <c r="S51" s="4" t="str">
        <f>IFERROR(IF(T_UsersExtract[[#This Row],[PrimaryGroup]]="","",T_UsersExtract[[#This Row],[PrimaryGroup]]), "")</f>
        <v/>
      </c>
      <c r="T51" s="4" t="str">
        <f>IFERROR(VLOOKUP('Users Passwords Groups'!D51,T_UsersGroupsExtract[],2), "")</f>
        <v/>
      </c>
    </row>
    <row r="52" spans="1:20" ht="15" customHeight="1" x14ac:dyDescent="0.25">
      <c r="A52" s="4" t="e">
        <f>VLOOKUP(T_UsersPasswordsGroups[[#This Row],[Nom de compte SAM]],T_PointageAD[[Nom de compte SAM]:[Fonction]], 7)</f>
        <v>#N/A</v>
      </c>
      <c r="B52" s="4" t="str">
        <f>IFERROR(IF(T_UsersExtract[[#This Row],[GivenName]]="","",T_UsersExtract[[#This Row],[GivenName]]), "")</f>
        <v/>
      </c>
      <c r="C52" s="4" t="str">
        <f>IFERROR(IF(T_UsersExtract[[#This Row],[Name]]="","",T_UsersExtract[[#This Row],[Name]]), "")</f>
        <v/>
      </c>
      <c r="D52" s="4" t="str">
        <f>IFERROR(IF(T_UsersExtract[[#This Row],[SamAccountName]]="","",T_UsersExtract[[#This Row],[SamAccountName]]),"")</f>
        <v/>
      </c>
      <c r="E52" s="4" t="str">
        <f>IFERROR(IF(T_UsersExtract[[#This Row],[UserPrincipalName]]="","",T_UsersExtract[[#This Row],[UserPrincipalName]]),"")</f>
        <v/>
      </c>
      <c r="F52" s="4" t="str">
        <f>IFERROR(IF(T_UsersExtract[[#This Row],[ObjectClass]]="","",T_UsersExtract[[#This Row],[ObjectClass]]), "")</f>
        <v/>
      </c>
      <c r="G52" s="4" t="str">
        <f>IFERROR(IF(T_UsersExtract[[#This Row],[Enabled]]="","",T_UsersExtract[[#This Row],[Enabled]]), "")</f>
        <v/>
      </c>
      <c r="H52" s="25" t="str">
        <f>IFERROR(IF(T_UsersExtract[[#This Row],[WhenCreated]]="","",T_UsersExtract[[#This Row],[WhenCreated]]), "")</f>
        <v/>
      </c>
      <c r="I52" s="25" t="str">
        <f>IFERROR(IF(T_UsersExtract[[#This Row],[PasswordLastSet]]="","",T_UsersExtract[[#This Row],[PasswordLastSet]]), "")</f>
        <v/>
      </c>
      <c r="J52" s="4" t="str">
        <f>IFERROR(IF(T_UsersExtract[[#This Row],[CannotChangePassword]]="","",T_UsersExtract[[#This Row],[CannotChangePassword]]), "")</f>
        <v/>
      </c>
      <c r="K5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2" s="4" t="str">
        <f>IFERROR(IF(T_UsersExtract[[#This Row],[PasswordNotRequired]]="","",T_UsersExtract[[#This Row],[PasswordNotRequired]]), "")</f>
        <v/>
      </c>
      <c r="M5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2" s="4" t="str">
        <f>IFERROR(IF(T_UsersExtract[[#This Row],[PasswordNeverExpires]]="","",T_UsersExtract[[#This Row],[PasswordNeverExpires]]), "")</f>
        <v/>
      </c>
      <c r="O5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2" s="4" t="str">
        <f>IFERROR(IF(T_UsersExtract[[#This Row],[PasswordExpired]]="","",T_UsersExtract[[#This Row],[PasswordExpired]]), "")</f>
        <v/>
      </c>
      <c r="Q5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2" s="4" t="str">
        <f>IFERROR(     IF(T_UsersExtract[[#This Row],[LockedOut]]="", "", T_UsersExtract[[#This Row],[LockedOut]]),     ""     )</f>
        <v/>
      </c>
      <c r="S52" s="4" t="str">
        <f>IFERROR(IF(T_UsersExtract[[#This Row],[PrimaryGroup]]="","",T_UsersExtract[[#This Row],[PrimaryGroup]]), "")</f>
        <v/>
      </c>
      <c r="T52" s="4" t="str">
        <f>IFERROR(VLOOKUP('Users Passwords Groups'!D52,T_UsersGroupsExtract[],2), "")</f>
        <v/>
      </c>
    </row>
    <row r="53" spans="1:20" ht="15" customHeight="1" x14ac:dyDescent="0.25">
      <c r="A53" s="4" t="e">
        <f>VLOOKUP(T_UsersPasswordsGroups[[#This Row],[Nom de compte SAM]],T_PointageAD[[Nom de compte SAM]:[Fonction]], 7)</f>
        <v>#N/A</v>
      </c>
      <c r="B53" s="4" t="str">
        <f>IFERROR(IF(T_UsersExtract[[#This Row],[GivenName]]="","",T_UsersExtract[[#This Row],[GivenName]]), "")</f>
        <v/>
      </c>
      <c r="C53" s="4" t="str">
        <f>IFERROR(IF(T_UsersExtract[[#This Row],[Name]]="","",T_UsersExtract[[#This Row],[Name]]), "")</f>
        <v/>
      </c>
      <c r="D53" s="4" t="str">
        <f>IFERROR(IF(T_UsersExtract[[#This Row],[SamAccountName]]="","",T_UsersExtract[[#This Row],[SamAccountName]]),"")</f>
        <v/>
      </c>
      <c r="E53" s="4" t="str">
        <f>IFERROR(IF(T_UsersExtract[[#This Row],[UserPrincipalName]]="","",T_UsersExtract[[#This Row],[UserPrincipalName]]),"")</f>
        <v/>
      </c>
      <c r="F53" s="4" t="str">
        <f>IFERROR(IF(T_UsersExtract[[#This Row],[ObjectClass]]="","",T_UsersExtract[[#This Row],[ObjectClass]]), "")</f>
        <v/>
      </c>
      <c r="G53" s="4" t="str">
        <f>IFERROR(IF(T_UsersExtract[[#This Row],[Enabled]]="","",T_UsersExtract[[#This Row],[Enabled]]), "")</f>
        <v/>
      </c>
      <c r="H53" s="25" t="str">
        <f>IFERROR(IF(T_UsersExtract[[#This Row],[WhenCreated]]="","",T_UsersExtract[[#This Row],[WhenCreated]]), "")</f>
        <v/>
      </c>
      <c r="I53" s="25" t="str">
        <f>IFERROR(IF(T_UsersExtract[[#This Row],[PasswordLastSet]]="","",T_UsersExtract[[#This Row],[PasswordLastSet]]), "")</f>
        <v/>
      </c>
      <c r="J53" s="4" t="str">
        <f>IFERROR(IF(T_UsersExtract[[#This Row],[CannotChangePassword]]="","",T_UsersExtract[[#This Row],[CannotChangePassword]]), "")</f>
        <v/>
      </c>
      <c r="K5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3" s="4" t="str">
        <f>IFERROR(IF(T_UsersExtract[[#This Row],[PasswordNotRequired]]="","",T_UsersExtract[[#This Row],[PasswordNotRequired]]), "")</f>
        <v/>
      </c>
      <c r="M5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3" s="4" t="str">
        <f>IFERROR(IF(T_UsersExtract[[#This Row],[PasswordNeverExpires]]="","",T_UsersExtract[[#This Row],[PasswordNeverExpires]]), "")</f>
        <v/>
      </c>
      <c r="O5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3" s="4" t="str">
        <f>IFERROR(IF(T_UsersExtract[[#This Row],[PasswordExpired]]="","",T_UsersExtract[[#This Row],[PasswordExpired]]), "")</f>
        <v/>
      </c>
      <c r="Q5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3" s="4" t="str">
        <f>IFERROR(     IF(T_UsersExtract[[#This Row],[LockedOut]]="", "", T_UsersExtract[[#This Row],[LockedOut]]),     ""     )</f>
        <v/>
      </c>
      <c r="S53" s="4" t="str">
        <f>IFERROR(IF(T_UsersExtract[[#This Row],[PrimaryGroup]]="","",T_UsersExtract[[#This Row],[PrimaryGroup]]), "")</f>
        <v/>
      </c>
      <c r="T53" s="4" t="str">
        <f>IFERROR(VLOOKUP('Users Passwords Groups'!D53,T_UsersGroupsExtract[],2), "")</f>
        <v/>
      </c>
    </row>
    <row r="54" spans="1:20" ht="15" customHeight="1" x14ac:dyDescent="0.25">
      <c r="A54" s="4" t="e">
        <f>VLOOKUP(T_UsersPasswordsGroups[[#This Row],[Nom de compte SAM]],T_PointageAD[[Nom de compte SAM]:[Fonction]], 7)</f>
        <v>#N/A</v>
      </c>
      <c r="B54" s="4" t="str">
        <f>IFERROR(IF(T_UsersExtract[[#This Row],[GivenName]]="","",T_UsersExtract[[#This Row],[GivenName]]), "")</f>
        <v/>
      </c>
      <c r="C54" s="4" t="str">
        <f>IFERROR(IF(T_UsersExtract[[#This Row],[Name]]="","",T_UsersExtract[[#This Row],[Name]]), "")</f>
        <v/>
      </c>
      <c r="D54" s="4" t="str">
        <f>IFERROR(IF(T_UsersExtract[[#This Row],[SamAccountName]]="","",T_UsersExtract[[#This Row],[SamAccountName]]),"")</f>
        <v/>
      </c>
      <c r="E54" s="4" t="str">
        <f>IFERROR(IF(T_UsersExtract[[#This Row],[UserPrincipalName]]="","",T_UsersExtract[[#This Row],[UserPrincipalName]]),"")</f>
        <v/>
      </c>
      <c r="F54" s="4" t="str">
        <f>IFERROR(IF(T_UsersExtract[[#This Row],[ObjectClass]]="","",T_UsersExtract[[#This Row],[ObjectClass]]), "")</f>
        <v/>
      </c>
      <c r="G54" s="4" t="str">
        <f>IFERROR(IF(T_UsersExtract[[#This Row],[Enabled]]="","",T_UsersExtract[[#This Row],[Enabled]]), "")</f>
        <v/>
      </c>
      <c r="H54" s="25" t="str">
        <f>IFERROR(IF(T_UsersExtract[[#This Row],[WhenCreated]]="","",T_UsersExtract[[#This Row],[WhenCreated]]), "")</f>
        <v/>
      </c>
      <c r="I54" s="25" t="str">
        <f>IFERROR(IF(T_UsersExtract[[#This Row],[PasswordLastSet]]="","",T_UsersExtract[[#This Row],[PasswordLastSet]]), "")</f>
        <v/>
      </c>
      <c r="J54" s="4" t="str">
        <f>IFERROR(IF(T_UsersExtract[[#This Row],[CannotChangePassword]]="","",T_UsersExtract[[#This Row],[CannotChangePassword]]), "")</f>
        <v/>
      </c>
      <c r="K5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4" s="4" t="str">
        <f>IFERROR(IF(T_UsersExtract[[#This Row],[PasswordNotRequired]]="","",T_UsersExtract[[#This Row],[PasswordNotRequired]]), "")</f>
        <v/>
      </c>
      <c r="M5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4" s="4" t="str">
        <f>IFERROR(IF(T_UsersExtract[[#This Row],[PasswordNeverExpires]]="","",T_UsersExtract[[#This Row],[PasswordNeverExpires]]), "")</f>
        <v/>
      </c>
      <c r="O5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4" s="4" t="str">
        <f>IFERROR(IF(T_UsersExtract[[#This Row],[PasswordExpired]]="","",T_UsersExtract[[#This Row],[PasswordExpired]]), "")</f>
        <v/>
      </c>
      <c r="Q5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4" s="4" t="str">
        <f>IFERROR(     IF(T_UsersExtract[[#This Row],[LockedOut]]="", "", T_UsersExtract[[#This Row],[LockedOut]]),     ""     )</f>
        <v/>
      </c>
      <c r="S54" s="4" t="str">
        <f>IFERROR(IF(T_UsersExtract[[#This Row],[PrimaryGroup]]="","",T_UsersExtract[[#This Row],[PrimaryGroup]]), "")</f>
        <v/>
      </c>
      <c r="T54" s="4" t="str">
        <f>IFERROR(VLOOKUP('Users Passwords Groups'!D54,T_UsersGroupsExtract[],2), "")</f>
        <v/>
      </c>
    </row>
    <row r="55" spans="1:20" ht="15" customHeight="1" x14ac:dyDescent="0.25">
      <c r="A55" s="4" t="e">
        <f>VLOOKUP(T_UsersPasswordsGroups[[#This Row],[Nom de compte SAM]],T_PointageAD[[Nom de compte SAM]:[Fonction]], 7)</f>
        <v>#N/A</v>
      </c>
      <c r="B55" s="4" t="str">
        <f>IFERROR(IF(T_UsersExtract[[#This Row],[GivenName]]="","",T_UsersExtract[[#This Row],[GivenName]]), "")</f>
        <v/>
      </c>
      <c r="C55" s="4" t="str">
        <f>IFERROR(IF(T_UsersExtract[[#This Row],[Name]]="","",T_UsersExtract[[#This Row],[Name]]), "")</f>
        <v/>
      </c>
      <c r="D55" s="4" t="str">
        <f>IFERROR(IF(T_UsersExtract[[#This Row],[SamAccountName]]="","",T_UsersExtract[[#This Row],[SamAccountName]]),"")</f>
        <v/>
      </c>
      <c r="E55" s="4" t="str">
        <f>IFERROR(IF(T_UsersExtract[[#This Row],[UserPrincipalName]]="","",T_UsersExtract[[#This Row],[UserPrincipalName]]),"")</f>
        <v/>
      </c>
      <c r="F55" s="4" t="str">
        <f>IFERROR(IF(T_UsersExtract[[#This Row],[ObjectClass]]="","",T_UsersExtract[[#This Row],[ObjectClass]]), "")</f>
        <v/>
      </c>
      <c r="G55" s="4" t="str">
        <f>IFERROR(IF(T_UsersExtract[[#This Row],[Enabled]]="","",T_UsersExtract[[#This Row],[Enabled]]), "")</f>
        <v/>
      </c>
      <c r="H55" s="25" t="str">
        <f>IFERROR(IF(T_UsersExtract[[#This Row],[WhenCreated]]="","",T_UsersExtract[[#This Row],[WhenCreated]]), "")</f>
        <v/>
      </c>
      <c r="I55" s="25" t="str">
        <f>IFERROR(IF(T_UsersExtract[[#This Row],[PasswordLastSet]]="","",T_UsersExtract[[#This Row],[PasswordLastSet]]), "")</f>
        <v/>
      </c>
      <c r="J55" s="4" t="str">
        <f>IFERROR(IF(T_UsersExtract[[#This Row],[CannotChangePassword]]="","",T_UsersExtract[[#This Row],[CannotChangePassword]]), "")</f>
        <v/>
      </c>
      <c r="K5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5" s="4" t="str">
        <f>IFERROR(IF(T_UsersExtract[[#This Row],[PasswordNotRequired]]="","",T_UsersExtract[[#This Row],[PasswordNotRequired]]), "")</f>
        <v/>
      </c>
      <c r="M5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5" s="4" t="str">
        <f>IFERROR(IF(T_UsersExtract[[#This Row],[PasswordNeverExpires]]="","",T_UsersExtract[[#This Row],[PasswordNeverExpires]]), "")</f>
        <v/>
      </c>
      <c r="O5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5" s="4" t="str">
        <f>IFERROR(IF(T_UsersExtract[[#This Row],[PasswordExpired]]="","",T_UsersExtract[[#This Row],[PasswordExpired]]), "")</f>
        <v/>
      </c>
      <c r="Q5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5" s="4" t="str">
        <f>IFERROR(     IF(T_UsersExtract[[#This Row],[LockedOut]]="", "", T_UsersExtract[[#This Row],[LockedOut]]),     ""     )</f>
        <v/>
      </c>
      <c r="S55" s="4" t="str">
        <f>IFERROR(IF(T_UsersExtract[[#This Row],[PrimaryGroup]]="","",T_UsersExtract[[#This Row],[PrimaryGroup]]), "")</f>
        <v/>
      </c>
      <c r="T55" s="4" t="str">
        <f>IFERROR(VLOOKUP('Users Passwords Groups'!D55,T_UsersGroupsExtract[],2), "")</f>
        <v/>
      </c>
    </row>
    <row r="56" spans="1:20" ht="15" customHeight="1" x14ac:dyDescent="0.25">
      <c r="A56" s="4" t="e">
        <f>VLOOKUP(T_UsersPasswordsGroups[[#This Row],[Nom de compte SAM]],T_PointageAD[[Nom de compte SAM]:[Fonction]], 7)</f>
        <v>#N/A</v>
      </c>
      <c r="B56" s="4" t="str">
        <f>IFERROR(IF(T_UsersExtract[[#This Row],[GivenName]]="","",T_UsersExtract[[#This Row],[GivenName]]), "")</f>
        <v/>
      </c>
      <c r="C56" s="4" t="str">
        <f>IFERROR(IF(T_UsersExtract[[#This Row],[Name]]="","",T_UsersExtract[[#This Row],[Name]]), "")</f>
        <v/>
      </c>
      <c r="D56" s="4" t="str">
        <f>IFERROR(IF(T_UsersExtract[[#This Row],[SamAccountName]]="","",T_UsersExtract[[#This Row],[SamAccountName]]),"")</f>
        <v/>
      </c>
      <c r="E56" s="4" t="str">
        <f>IFERROR(IF(T_UsersExtract[[#This Row],[UserPrincipalName]]="","",T_UsersExtract[[#This Row],[UserPrincipalName]]),"")</f>
        <v/>
      </c>
      <c r="F56" s="4" t="str">
        <f>IFERROR(IF(T_UsersExtract[[#This Row],[ObjectClass]]="","",T_UsersExtract[[#This Row],[ObjectClass]]), "")</f>
        <v/>
      </c>
      <c r="G56" s="4" t="str">
        <f>IFERROR(IF(T_UsersExtract[[#This Row],[Enabled]]="","",T_UsersExtract[[#This Row],[Enabled]]), "")</f>
        <v/>
      </c>
      <c r="H56" s="25" t="str">
        <f>IFERROR(IF(T_UsersExtract[[#This Row],[WhenCreated]]="","",T_UsersExtract[[#This Row],[WhenCreated]]), "")</f>
        <v/>
      </c>
      <c r="I56" s="25" t="str">
        <f>IFERROR(IF(T_UsersExtract[[#This Row],[PasswordLastSet]]="","",T_UsersExtract[[#This Row],[PasswordLastSet]]), "")</f>
        <v/>
      </c>
      <c r="J56" s="4" t="str">
        <f>IFERROR(IF(T_UsersExtract[[#This Row],[CannotChangePassword]]="","",T_UsersExtract[[#This Row],[CannotChangePassword]]), "")</f>
        <v/>
      </c>
      <c r="K5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6" s="4" t="str">
        <f>IFERROR(IF(T_UsersExtract[[#This Row],[PasswordNotRequired]]="","",T_UsersExtract[[#This Row],[PasswordNotRequired]]), "")</f>
        <v/>
      </c>
      <c r="M5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6" s="4" t="str">
        <f>IFERROR(IF(T_UsersExtract[[#This Row],[PasswordNeverExpires]]="","",T_UsersExtract[[#This Row],[PasswordNeverExpires]]), "")</f>
        <v/>
      </c>
      <c r="O5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6" s="4" t="str">
        <f>IFERROR(IF(T_UsersExtract[[#This Row],[PasswordExpired]]="","",T_UsersExtract[[#This Row],[PasswordExpired]]), "")</f>
        <v/>
      </c>
      <c r="Q5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6" s="4" t="str">
        <f>IFERROR(     IF(T_UsersExtract[[#This Row],[LockedOut]]="", "", T_UsersExtract[[#This Row],[LockedOut]]),     ""     )</f>
        <v/>
      </c>
      <c r="S56" s="4" t="str">
        <f>IFERROR(IF(T_UsersExtract[[#This Row],[PrimaryGroup]]="","",T_UsersExtract[[#This Row],[PrimaryGroup]]), "")</f>
        <v/>
      </c>
      <c r="T56" s="4" t="str">
        <f>IFERROR(VLOOKUP('Users Passwords Groups'!D56,T_UsersGroupsExtract[],2), "")</f>
        <v/>
      </c>
    </row>
    <row r="57" spans="1:20" ht="15" customHeight="1" x14ac:dyDescent="0.25">
      <c r="A57" s="4" t="e">
        <f>VLOOKUP(T_UsersPasswordsGroups[[#This Row],[Nom de compte SAM]],T_PointageAD[[Nom de compte SAM]:[Fonction]], 7)</f>
        <v>#N/A</v>
      </c>
      <c r="B57" s="4" t="str">
        <f>IFERROR(IF(T_UsersExtract[[#This Row],[GivenName]]="","",T_UsersExtract[[#This Row],[GivenName]]), "")</f>
        <v/>
      </c>
      <c r="C57" s="4" t="str">
        <f>IFERROR(IF(T_UsersExtract[[#This Row],[Name]]="","",T_UsersExtract[[#This Row],[Name]]), "")</f>
        <v/>
      </c>
      <c r="D57" s="4" t="str">
        <f>IFERROR(IF(T_UsersExtract[[#This Row],[SamAccountName]]="","",T_UsersExtract[[#This Row],[SamAccountName]]),"")</f>
        <v/>
      </c>
      <c r="E57" s="4" t="str">
        <f>IFERROR(IF(T_UsersExtract[[#This Row],[UserPrincipalName]]="","",T_UsersExtract[[#This Row],[UserPrincipalName]]),"")</f>
        <v/>
      </c>
      <c r="F57" s="4" t="str">
        <f>IFERROR(IF(T_UsersExtract[[#This Row],[ObjectClass]]="","",T_UsersExtract[[#This Row],[ObjectClass]]), "")</f>
        <v/>
      </c>
      <c r="G57" s="4" t="str">
        <f>IFERROR(IF(T_UsersExtract[[#This Row],[Enabled]]="","",T_UsersExtract[[#This Row],[Enabled]]), "")</f>
        <v/>
      </c>
      <c r="H57" s="25" t="str">
        <f>IFERROR(IF(T_UsersExtract[[#This Row],[WhenCreated]]="","",T_UsersExtract[[#This Row],[WhenCreated]]), "")</f>
        <v/>
      </c>
      <c r="I57" s="25" t="str">
        <f>IFERROR(IF(T_UsersExtract[[#This Row],[PasswordLastSet]]="","",T_UsersExtract[[#This Row],[PasswordLastSet]]), "")</f>
        <v/>
      </c>
      <c r="J57" s="4" t="str">
        <f>IFERROR(IF(T_UsersExtract[[#This Row],[CannotChangePassword]]="","",T_UsersExtract[[#This Row],[CannotChangePassword]]), "")</f>
        <v/>
      </c>
      <c r="K5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7" s="4" t="str">
        <f>IFERROR(IF(T_UsersExtract[[#This Row],[PasswordNotRequired]]="","",T_UsersExtract[[#This Row],[PasswordNotRequired]]), "")</f>
        <v/>
      </c>
      <c r="M5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7" s="4" t="str">
        <f>IFERROR(IF(T_UsersExtract[[#This Row],[PasswordNeverExpires]]="","",T_UsersExtract[[#This Row],[PasswordNeverExpires]]), "")</f>
        <v/>
      </c>
      <c r="O5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7" s="4" t="str">
        <f>IFERROR(IF(T_UsersExtract[[#This Row],[PasswordExpired]]="","",T_UsersExtract[[#This Row],[PasswordExpired]]), "")</f>
        <v/>
      </c>
      <c r="Q5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7" s="4" t="str">
        <f>IFERROR(     IF(T_UsersExtract[[#This Row],[LockedOut]]="", "", T_UsersExtract[[#This Row],[LockedOut]]),     ""     )</f>
        <v/>
      </c>
      <c r="S57" s="4" t="str">
        <f>IFERROR(IF(T_UsersExtract[[#This Row],[PrimaryGroup]]="","",T_UsersExtract[[#This Row],[PrimaryGroup]]), "")</f>
        <v/>
      </c>
      <c r="T57" s="4" t="str">
        <f>IFERROR(VLOOKUP('Users Passwords Groups'!D57,T_UsersGroupsExtract[],2), "")</f>
        <v/>
      </c>
    </row>
    <row r="58" spans="1:20" ht="15" customHeight="1" x14ac:dyDescent="0.25">
      <c r="A58" s="4" t="e">
        <f>VLOOKUP(T_UsersPasswordsGroups[[#This Row],[Nom de compte SAM]],T_PointageAD[[Nom de compte SAM]:[Fonction]], 7)</f>
        <v>#N/A</v>
      </c>
      <c r="B58" s="4" t="str">
        <f>IFERROR(IF(T_UsersExtract[[#This Row],[GivenName]]="","",T_UsersExtract[[#This Row],[GivenName]]), "")</f>
        <v/>
      </c>
      <c r="C58" s="4" t="str">
        <f>IFERROR(IF(T_UsersExtract[[#This Row],[Name]]="","",T_UsersExtract[[#This Row],[Name]]), "")</f>
        <v/>
      </c>
      <c r="D58" s="4" t="str">
        <f>IFERROR(IF(T_UsersExtract[[#This Row],[SamAccountName]]="","",T_UsersExtract[[#This Row],[SamAccountName]]),"")</f>
        <v/>
      </c>
      <c r="E58" s="4" t="str">
        <f>IFERROR(IF(T_UsersExtract[[#This Row],[UserPrincipalName]]="","",T_UsersExtract[[#This Row],[UserPrincipalName]]),"")</f>
        <v/>
      </c>
      <c r="F58" s="4" t="str">
        <f>IFERROR(IF(T_UsersExtract[[#This Row],[ObjectClass]]="","",T_UsersExtract[[#This Row],[ObjectClass]]), "")</f>
        <v/>
      </c>
      <c r="G58" s="4" t="str">
        <f>IFERROR(IF(T_UsersExtract[[#This Row],[Enabled]]="","",T_UsersExtract[[#This Row],[Enabled]]), "")</f>
        <v/>
      </c>
      <c r="H58" s="25" t="str">
        <f>IFERROR(IF(T_UsersExtract[[#This Row],[WhenCreated]]="","",T_UsersExtract[[#This Row],[WhenCreated]]), "")</f>
        <v/>
      </c>
      <c r="I58" s="25" t="str">
        <f>IFERROR(IF(T_UsersExtract[[#This Row],[PasswordLastSet]]="","",T_UsersExtract[[#This Row],[PasswordLastSet]]), "")</f>
        <v/>
      </c>
      <c r="J58" s="4" t="str">
        <f>IFERROR(IF(T_UsersExtract[[#This Row],[CannotChangePassword]]="","",T_UsersExtract[[#This Row],[CannotChangePassword]]), "")</f>
        <v/>
      </c>
      <c r="K5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8" s="4" t="str">
        <f>IFERROR(IF(T_UsersExtract[[#This Row],[PasswordNotRequired]]="","",T_UsersExtract[[#This Row],[PasswordNotRequired]]), "")</f>
        <v/>
      </c>
      <c r="M5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8" s="4" t="str">
        <f>IFERROR(IF(T_UsersExtract[[#This Row],[PasswordNeverExpires]]="","",T_UsersExtract[[#This Row],[PasswordNeverExpires]]), "")</f>
        <v/>
      </c>
      <c r="O5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8" s="4" t="str">
        <f>IFERROR(IF(T_UsersExtract[[#This Row],[PasswordExpired]]="","",T_UsersExtract[[#This Row],[PasswordExpired]]), "")</f>
        <v/>
      </c>
      <c r="Q5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8" s="4" t="str">
        <f>IFERROR(     IF(T_UsersExtract[[#This Row],[LockedOut]]="", "", T_UsersExtract[[#This Row],[LockedOut]]),     ""     )</f>
        <v/>
      </c>
      <c r="S58" s="4" t="str">
        <f>IFERROR(IF(T_UsersExtract[[#This Row],[PrimaryGroup]]="","",T_UsersExtract[[#This Row],[PrimaryGroup]]), "")</f>
        <v/>
      </c>
      <c r="T58" s="4" t="str">
        <f>IFERROR(VLOOKUP('Users Passwords Groups'!D58,T_UsersGroupsExtract[],2), "")</f>
        <v/>
      </c>
    </row>
    <row r="59" spans="1:20" ht="15" customHeight="1" x14ac:dyDescent="0.25">
      <c r="A59" s="4" t="e">
        <f>VLOOKUP(T_UsersPasswordsGroups[[#This Row],[Nom de compte SAM]],T_PointageAD[[Nom de compte SAM]:[Fonction]], 7)</f>
        <v>#N/A</v>
      </c>
      <c r="B59" s="4" t="str">
        <f>IFERROR(IF(T_UsersExtract[[#This Row],[GivenName]]="","",T_UsersExtract[[#This Row],[GivenName]]), "")</f>
        <v/>
      </c>
      <c r="C59" s="4" t="str">
        <f>IFERROR(IF(T_UsersExtract[[#This Row],[Name]]="","",T_UsersExtract[[#This Row],[Name]]), "")</f>
        <v/>
      </c>
      <c r="D59" s="4" t="str">
        <f>IFERROR(IF(T_UsersExtract[[#This Row],[SamAccountName]]="","",T_UsersExtract[[#This Row],[SamAccountName]]),"")</f>
        <v/>
      </c>
      <c r="E59" s="4" t="str">
        <f>IFERROR(IF(T_UsersExtract[[#This Row],[UserPrincipalName]]="","",T_UsersExtract[[#This Row],[UserPrincipalName]]),"")</f>
        <v/>
      </c>
      <c r="F59" s="4" t="str">
        <f>IFERROR(IF(T_UsersExtract[[#This Row],[ObjectClass]]="","",T_UsersExtract[[#This Row],[ObjectClass]]), "")</f>
        <v/>
      </c>
      <c r="G59" s="4" t="str">
        <f>IFERROR(IF(T_UsersExtract[[#This Row],[Enabled]]="","",T_UsersExtract[[#This Row],[Enabled]]), "")</f>
        <v/>
      </c>
      <c r="H59" s="25" t="str">
        <f>IFERROR(IF(T_UsersExtract[[#This Row],[WhenCreated]]="","",T_UsersExtract[[#This Row],[WhenCreated]]), "")</f>
        <v/>
      </c>
      <c r="I59" s="25" t="str">
        <f>IFERROR(IF(T_UsersExtract[[#This Row],[PasswordLastSet]]="","",T_UsersExtract[[#This Row],[PasswordLastSet]]), "")</f>
        <v/>
      </c>
      <c r="J59" s="4" t="str">
        <f>IFERROR(IF(T_UsersExtract[[#This Row],[CannotChangePassword]]="","",T_UsersExtract[[#This Row],[CannotChangePassword]]), "")</f>
        <v/>
      </c>
      <c r="K5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59" s="4" t="str">
        <f>IFERROR(IF(T_UsersExtract[[#This Row],[PasswordNotRequired]]="","",T_UsersExtract[[#This Row],[PasswordNotRequired]]), "")</f>
        <v/>
      </c>
      <c r="M5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59" s="4" t="str">
        <f>IFERROR(IF(T_UsersExtract[[#This Row],[PasswordNeverExpires]]="","",T_UsersExtract[[#This Row],[PasswordNeverExpires]]), "")</f>
        <v/>
      </c>
      <c r="O5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59" s="4" t="str">
        <f>IFERROR(IF(T_UsersExtract[[#This Row],[PasswordExpired]]="","",T_UsersExtract[[#This Row],[PasswordExpired]]), "")</f>
        <v/>
      </c>
      <c r="Q5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59" s="4" t="str">
        <f>IFERROR(     IF(T_UsersExtract[[#This Row],[LockedOut]]="", "", T_UsersExtract[[#This Row],[LockedOut]]),     ""     )</f>
        <v/>
      </c>
      <c r="S59" s="4" t="str">
        <f>IFERROR(IF(T_UsersExtract[[#This Row],[PrimaryGroup]]="","",T_UsersExtract[[#This Row],[PrimaryGroup]]), "")</f>
        <v/>
      </c>
      <c r="T59" s="4" t="str">
        <f>IFERROR(VLOOKUP('Users Passwords Groups'!D59,T_UsersGroupsExtract[],2), "")</f>
        <v/>
      </c>
    </row>
    <row r="60" spans="1:20" ht="15" customHeight="1" x14ac:dyDescent="0.25">
      <c r="A60" s="4" t="e">
        <f>VLOOKUP(T_UsersPasswordsGroups[[#This Row],[Nom de compte SAM]],T_PointageAD[[Nom de compte SAM]:[Fonction]], 7)</f>
        <v>#N/A</v>
      </c>
      <c r="B60" s="4" t="str">
        <f>IFERROR(IF(T_UsersExtract[[#This Row],[GivenName]]="","",T_UsersExtract[[#This Row],[GivenName]]), "")</f>
        <v/>
      </c>
      <c r="C60" s="4" t="str">
        <f>IFERROR(IF(T_UsersExtract[[#This Row],[Name]]="","",T_UsersExtract[[#This Row],[Name]]), "")</f>
        <v/>
      </c>
      <c r="D60" s="4" t="str">
        <f>IFERROR(IF(T_UsersExtract[[#This Row],[SamAccountName]]="","",T_UsersExtract[[#This Row],[SamAccountName]]),"")</f>
        <v/>
      </c>
      <c r="E60" s="4" t="str">
        <f>IFERROR(IF(T_UsersExtract[[#This Row],[UserPrincipalName]]="","",T_UsersExtract[[#This Row],[UserPrincipalName]]),"")</f>
        <v/>
      </c>
      <c r="F60" s="4" t="str">
        <f>IFERROR(IF(T_UsersExtract[[#This Row],[ObjectClass]]="","",T_UsersExtract[[#This Row],[ObjectClass]]), "")</f>
        <v/>
      </c>
      <c r="G60" s="4" t="str">
        <f>IFERROR(IF(T_UsersExtract[[#This Row],[Enabled]]="","",T_UsersExtract[[#This Row],[Enabled]]), "")</f>
        <v/>
      </c>
      <c r="H60" s="25" t="str">
        <f>IFERROR(IF(T_UsersExtract[[#This Row],[WhenCreated]]="","",T_UsersExtract[[#This Row],[WhenCreated]]), "")</f>
        <v/>
      </c>
      <c r="I60" s="25" t="str">
        <f>IFERROR(IF(T_UsersExtract[[#This Row],[PasswordLastSet]]="","",T_UsersExtract[[#This Row],[PasswordLastSet]]), "")</f>
        <v/>
      </c>
      <c r="J60" s="4" t="str">
        <f>IFERROR(IF(T_UsersExtract[[#This Row],[CannotChangePassword]]="","",T_UsersExtract[[#This Row],[CannotChangePassword]]), "")</f>
        <v/>
      </c>
      <c r="K6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0" s="4" t="str">
        <f>IFERROR(IF(T_UsersExtract[[#This Row],[PasswordNotRequired]]="","",T_UsersExtract[[#This Row],[PasswordNotRequired]]), "")</f>
        <v/>
      </c>
      <c r="M6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0" s="4" t="str">
        <f>IFERROR(IF(T_UsersExtract[[#This Row],[PasswordNeverExpires]]="","",T_UsersExtract[[#This Row],[PasswordNeverExpires]]), "")</f>
        <v/>
      </c>
      <c r="O6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0" s="4" t="str">
        <f>IFERROR(IF(T_UsersExtract[[#This Row],[PasswordExpired]]="","",T_UsersExtract[[#This Row],[PasswordExpired]]), "")</f>
        <v/>
      </c>
      <c r="Q6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0" s="4" t="str">
        <f>IFERROR(     IF(T_UsersExtract[[#This Row],[LockedOut]]="", "", T_UsersExtract[[#This Row],[LockedOut]]),     ""     )</f>
        <v/>
      </c>
      <c r="S60" s="4" t="str">
        <f>IFERROR(IF(T_UsersExtract[[#This Row],[PrimaryGroup]]="","",T_UsersExtract[[#This Row],[PrimaryGroup]]), "")</f>
        <v/>
      </c>
      <c r="T60" s="4" t="str">
        <f>IFERROR(VLOOKUP('Users Passwords Groups'!D60,T_UsersGroupsExtract[],2), "")</f>
        <v/>
      </c>
    </row>
    <row r="61" spans="1:20" ht="15" customHeight="1" x14ac:dyDescent="0.25">
      <c r="A61" s="4" t="e">
        <f>VLOOKUP(T_UsersPasswordsGroups[[#This Row],[Nom de compte SAM]],T_PointageAD[[Nom de compte SAM]:[Fonction]], 7)</f>
        <v>#N/A</v>
      </c>
      <c r="B61" s="4" t="str">
        <f>IFERROR(IF(T_UsersExtract[[#This Row],[GivenName]]="","",T_UsersExtract[[#This Row],[GivenName]]), "")</f>
        <v/>
      </c>
      <c r="C61" s="4" t="str">
        <f>IFERROR(IF(T_UsersExtract[[#This Row],[Name]]="","",T_UsersExtract[[#This Row],[Name]]), "")</f>
        <v/>
      </c>
      <c r="D61" s="4" t="str">
        <f>IFERROR(IF(T_UsersExtract[[#This Row],[SamAccountName]]="","",T_UsersExtract[[#This Row],[SamAccountName]]),"")</f>
        <v/>
      </c>
      <c r="E61" s="4" t="str">
        <f>IFERROR(IF(T_UsersExtract[[#This Row],[UserPrincipalName]]="","",T_UsersExtract[[#This Row],[UserPrincipalName]]),"")</f>
        <v/>
      </c>
      <c r="F61" s="4" t="str">
        <f>IFERROR(IF(T_UsersExtract[[#This Row],[ObjectClass]]="","",T_UsersExtract[[#This Row],[ObjectClass]]), "")</f>
        <v/>
      </c>
      <c r="G61" s="4" t="str">
        <f>IFERROR(IF(T_UsersExtract[[#This Row],[Enabled]]="","",T_UsersExtract[[#This Row],[Enabled]]), "")</f>
        <v/>
      </c>
      <c r="H61" s="25" t="str">
        <f>IFERROR(IF(T_UsersExtract[[#This Row],[WhenCreated]]="","",T_UsersExtract[[#This Row],[WhenCreated]]), "")</f>
        <v/>
      </c>
      <c r="I61" s="25" t="str">
        <f>IFERROR(IF(T_UsersExtract[[#This Row],[PasswordLastSet]]="","",T_UsersExtract[[#This Row],[PasswordLastSet]]), "")</f>
        <v/>
      </c>
      <c r="J61" s="4" t="str">
        <f>IFERROR(IF(T_UsersExtract[[#This Row],[CannotChangePassword]]="","",T_UsersExtract[[#This Row],[CannotChangePassword]]), "")</f>
        <v/>
      </c>
      <c r="K6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1" s="4" t="str">
        <f>IFERROR(IF(T_UsersExtract[[#This Row],[PasswordNotRequired]]="","",T_UsersExtract[[#This Row],[PasswordNotRequired]]), "")</f>
        <v/>
      </c>
      <c r="M6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1" s="4" t="str">
        <f>IFERROR(IF(T_UsersExtract[[#This Row],[PasswordNeverExpires]]="","",T_UsersExtract[[#This Row],[PasswordNeverExpires]]), "")</f>
        <v/>
      </c>
      <c r="O6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1" s="4" t="str">
        <f>IFERROR(IF(T_UsersExtract[[#This Row],[PasswordExpired]]="","",T_UsersExtract[[#This Row],[PasswordExpired]]), "")</f>
        <v/>
      </c>
      <c r="Q6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1" s="4" t="str">
        <f>IFERROR(     IF(T_UsersExtract[[#This Row],[LockedOut]]="", "", T_UsersExtract[[#This Row],[LockedOut]]),     ""     )</f>
        <v/>
      </c>
      <c r="S61" s="4" t="str">
        <f>IFERROR(IF(T_UsersExtract[[#This Row],[PrimaryGroup]]="","",T_UsersExtract[[#This Row],[PrimaryGroup]]), "")</f>
        <v/>
      </c>
      <c r="T61" s="4" t="str">
        <f>IFERROR(VLOOKUP('Users Passwords Groups'!D61,T_UsersGroupsExtract[],2), "")</f>
        <v/>
      </c>
    </row>
    <row r="62" spans="1:20" ht="15" customHeight="1" x14ac:dyDescent="0.25">
      <c r="A62" s="4" t="e">
        <f>VLOOKUP(T_UsersPasswordsGroups[[#This Row],[Nom de compte SAM]],T_PointageAD[[Nom de compte SAM]:[Fonction]], 7)</f>
        <v>#N/A</v>
      </c>
      <c r="B62" s="4" t="str">
        <f>IFERROR(IF(T_UsersExtract[[#This Row],[GivenName]]="","",T_UsersExtract[[#This Row],[GivenName]]), "")</f>
        <v/>
      </c>
      <c r="C62" s="4" t="str">
        <f>IFERROR(IF(T_UsersExtract[[#This Row],[Name]]="","",T_UsersExtract[[#This Row],[Name]]), "")</f>
        <v/>
      </c>
      <c r="D62" s="4" t="str">
        <f>IFERROR(IF(T_UsersExtract[[#This Row],[SamAccountName]]="","",T_UsersExtract[[#This Row],[SamAccountName]]),"")</f>
        <v/>
      </c>
      <c r="E62" s="4" t="str">
        <f>IFERROR(IF(T_UsersExtract[[#This Row],[UserPrincipalName]]="","",T_UsersExtract[[#This Row],[UserPrincipalName]]),"")</f>
        <v/>
      </c>
      <c r="F62" s="4" t="str">
        <f>IFERROR(IF(T_UsersExtract[[#This Row],[ObjectClass]]="","",T_UsersExtract[[#This Row],[ObjectClass]]), "")</f>
        <v/>
      </c>
      <c r="G62" s="4" t="str">
        <f>IFERROR(IF(T_UsersExtract[[#This Row],[Enabled]]="","",T_UsersExtract[[#This Row],[Enabled]]), "")</f>
        <v/>
      </c>
      <c r="H62" s="25" t="str">
        <f>IFERROR(IF(T_UsersExtract[[#This Row],[WhenCreated]]="","",T_UsersExtract[[#This Row],[WhenCreated]]), "")</f>
        <v/>
      </c>
      <c r="I62" s="25" t="str">
        <f>IFERROR(IF(T_UsersExtract[[#This Row],[PasswordLastSet]]="","",T_UsersExtract[[#This Row],[PasswordLastSet]]), "")</f>
        <v/>
      </c>
      <c r="J62" s="4" t="str">
        <f>IFERROR(IF(T_UsersExtract[[#This Row],[CannotChangePassword]]="","",T_UsersExtract[[#This Row],[CannotChangePassword]]), "")</f>
        <v/>
      </c>
      <c r="K6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2" s="4" t="str">
        <f>IFERROR(IF(T_UsersExtract[[#This Row],[PasswordNotRequired]]="","",T_UsersExtract[[#This Row],[PasswordNotRequired]]), "")</f>
        <v/>
      </c>
      <c r="M6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2" s="4" t="str">
        <f>IFERROR(IF(T_UsersExtract[[#This Row],[PasswordNeverExpires]]="","",T_UsersExtract[[#This Row],[PasswordNeverExpires]]), "")</f>
        <v/>
      </c>
      <c r="O6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2" s="4" t="str">
        <f>IFERROR(IF(T_UsersExtract[[#This Row],[PasswordExpired]]="","",T_UsersExtract[[#This Row],[PasswordExpired]]), "")</f>
        <v/>
      </c>
      <c r="Q6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2" s="4" t="str">
        <f>IFERROR(     IF(T_UsersExtract[[#This Row],[LockedOut]]="", "", T_UsersExtract[[#This Row],[LockedOut]]),     ""     )</f>
        <v/>
      </c>
      <c r="S62" s="4" t="str">
        <f>IFERROR(IF(T_UsersExtract[[#This Row],[PrimaryGroup]]="","",T_UsersExtract[[#This Row],[PrimaryGroup]]), "")</f>
        <v/>
      </c>
      <c r="T62" s="4" t="str">
        <f>IFERROR(VLOOKUP('Users Passwords Groups'!D62,T_UsersGroupsExtract[],2), "")</f>
        <v/>
      </c>
    </row>
    <row r="63" spans="1:20" ht="15" customHeight="1" x14ac:dyDescent="0.25">
      <c r="A63" s="4" t="e">
        <f>VLOOKUP(T_UsersPasswordsGroups[[#This Row],[Nom de compte SAM]],T_PointageAD[[Nom de compte SAM]:[Fonction]], 7)</f>
        <v>#N/A</v>
      </c>
      <c r="B63" s="4" t="str">
        <f>IFERROR(IF(T_UsersExtract[[#This Row],[GivenName]]="","",T_UsersExtract[[#This Row],[GivenName]]), "")</f>
        <v/>
      </c>
      <c r="C63" s="4" t="str">
        <f>IFERROR(IF(T_UsersExtract[[#This Row],[Name]]="","",T_UsersExtract[[#This Row],[Name]]), "")</f>
        <v/>
      </c>
      <c r="D63" s="4" t="str">
        <f>IFERROR(IF(T_UsersExtract[[#This Row],[SamAccountName]]="","",T_UsersExtract[[#This Row],[SamAccountName]]),"")</f>
        <v/>
      </c>
      <c r="E63" s="4" t="str">
        <f>IFERROR(IF(T_UsersExtract[[#This Row],[UserPrincipalName]]="","",T_UsersExtract[[#This Row],[UserPrincipalName]]),"")</f>
        <v/>
      </c>
      <c r="F63" s="4" t="str">
        <f>IFERROR(IF(T_UsersExtract[[#This Row],[ObjectClass]]="","",T_UsersExtract[[#This Row],[ObjectClass]]), "")</f>
        <v/>
      </c>
      <c r="G63" s="4" t="str">
        <f>IFERROR(IF(T_UsersExtract[[#This Row],[Enabled]]="","",T_UsersExtract[[#This Row],[Enabled]]), "")</f>
        <v/>
      </c>
      <c r="H63" s="25" t="str">
        <f>IFERROR(IF(T_UsersExtract[[#This Row],[WhenCreated]]="","",T_UsersExtract[[#This Row],[WhenCreated]]), "")</f>
        <v/>
      </c>
      <c r="I63" s="25" t="str">
        <f>IFERROR(IF(T_UsersExtract[[#This Row],[PasswordLastSet]]="","",T_UsersExtract[[#This Row],[PasswordLastSet]]), "")</f>
        <v/>
      </c>
      <c r="J63" s="4" t="str">
        <f>IFERROR(IF(T_UsersExtract[[#This Row],[CannotChangePassword]]="","",T_UsersExtract[[#This Row],[CannotChangePassword]]), "")</f>
        <v/>
      </c>
      <c r="K6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3" s="4" t="str">
        <f>IFERROR(IF(T_UsersExtract[[#This Row],[PasswordNotRequired]]="","",T_UsersExtract[[#This Row],[PasswordNotRequired]]), "")</f>
        <v/>
      </c>
      <c r="M6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3" s="4" t="str">
        <f>IFERROR(IF(T_UsersExtract[[#This Row],[PasswordNeverExpires]]="","",T_UsersExtract[[#This Row],[PasswordNeverExpires]]), "")</f>
        <v/>
      </c>
      <c r="O6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3" s="4" t="str">
        <f>IFERROR(IF(T_UsersExtract[[#This Row],[PasswordExpired]]="","",T_UsersExtract[[#This Row],[PasswordExpired]]), "")</f>
        <v/>
      </c>
      <c r="Q6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3" s="4" t="str">
        <f>IFERROR(     IF(T_UsersExtract[[#This Row],[LockedOut]]="", "", T_UsersExtract[[#This Row],[LockedOut]]),     ""     )</f>
        <v/>
      </c>
      <c r="S63" s="4" t="str">
        <f>IFERROR(IF(T_UsersExtract[[#This Row],[PrimaryGroup]]="","",T_UsersExtract[[#This Row],[PrimaryGroup]]), "")</f>
        <v/>
      </c>
      <c r="T63" s="4" t="str">
        <f>IFERROR(VLOOKUP('Users Passwords Groups'!D63,T_UsersGroupsExtract[],2), "")</f>
        <v/>
      </c>
    </row>
    <row r="64" spans="1:20" ht="15" customHeight="1" x14ac:dyDescent="0.25">
      <c r="A64" s="4" t="e">
        <f>VLOOKUP(T_UsersPasswordsGroups[[#This Row],[Nom de compte SAM]],T_PointageAD[[Nom de compte SAM]:[Fonction]], 7)</f>
        <v>#N/A</v>
      </c>
      <c r="B64" s="4" t="str">
        <f>IFERROR(IF(T_UsersExtract[[#This Row],[GivenName]]="","",T_UsersExtract[[#This Row],[GivenName]]), "")</f>
        <v/>
      </c>
      <c r="C64" s="4" t="str">
        <f>IFERROR(IF(T_UsersExtract[[#This Row],[Name]]="","",T_UsersExtract[[#This Row],[Name]]), "")</f>
        <v/>
      </c>
      <c r="D64" s="4" t="str">
        <f>IFERROR(IF(T_UsersExtract[[#This Row],[SamAccountName]]="","",T_UsersExtract[[#This Row],[SamAccountName]]),"")</f>
        <v/>
      </c>
      <c r="E64" s="4" t="str">
        <f>IFERROR(IF(T_UsersExtract[[#This Row],[UserPrincipalName]]="","",T_UsersExtract[[#This Row],[UserPrincipalName]]),"")</f>
        <v/>
      </c>
      <c r="F64" s="4" t="str">
        <f>IFERROR(IF(T_UsersExtract[[#This Row],[ObjectClass]]="","",T_UsersExtract[[#This Row],[ObjectClass]]), "")</f>
        <v/>
      </c>
      <c r="G64" s="4" t="str">
        <f>IFERROR(IF(T_UsersExtract[[#This Row],[Enabled]]="","",T_UsersExtract[[#This Row],[Enabled]]), "")</f>
        <v/>
      </c>
      <c r="H64" s="25" t="str">
        <f>IFERROR(IF(T_UsersExtract[[#This Row],[WhenCreated]]="","",T_UsersExtract[[#This Row],[WhenCreated]]), "")</f>
        <v/>
      </c>
      <c r="I64" s="25" t="str">
        <f>IFERROR(IF(T_UsersExtract[[#This Row],[PasswordLastSet]]="","",T_UsersExtract[[#This Row],[PasswordLastSet]]), "")</f>
        <v/>
      </c>
      <c r="J64" s="4" t="str">
        <f>IFERROR(IF(T_UsersExtract[[#This Row],[CannotChangePassword]]="","",T_UsersExtract[[#This Row],[CannotChangePassword]]), "")</f>
        <v/>
      </c>
      <c r="K6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4" s="4" t="str">
        <f>IFERROR(IF(T_UsersExtract[[#This Row],[PasswordNotRequired]]="","",T_UsersExtract[[#This Row],[PasswordNotRequired]]), "")</f>
        <v/>
      </c>
      <c r="M6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4" s="4" t="str">
        <f>IFERROR(IF(T_UsersExtract[[#This Row],[PasswordNeverExpires]]="","",T_UsersExtract[[#This Row],[PasswordNeverExpires]]), "")</f>
        <v/>
      </c>
      <c r="O6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4" s="4" t="str">
        <f>IFERROR(IF(T_UsersExtract[[#This Row],[PasswordExpired]]="","",T_UsersExtract[[#This Row],[PasswordExpired]]), "")</f>
        <v/>
      </c>
      <c r="Q6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4" s="4" t="str">
        <f>IFERROR(     IF(T_UsersExtract[[#This Row],[LockedOut]]="", "", T_UsersExtract[[#This Row],[LockedOut]]),     ""     )</f>
        <v/>
      </c>
      <c r="S64" s="4" t="str">
        <f>IFERROR(IF(T_UsersExtract[[#This Row],[PrimaryGroup]]="","",T_UsersExtract[[#This Row],[PrimaryGroup]]), "")</f>
        <v/>
      </c>
      <c r="T64" s="4" t="str">
        <f>IFERROR(VLOOKUP('Users Passwords Groups'!D64,T_UsersGroupsExtract[],2), "")</f>
        <v/>
      </c>
    </row>
    <row r="65" spans="1:20" ht="15" customHeight="1" x14ac:dyDescent="0.25">
      <c r="A65" s="4" t="e">
        <f>VLOOKUP(T_UsersPasswordsGroups[[#This Row],[Nom de compte SAM]],T_PointageAD[[Nom de compte SAM]:[Fonction]], 7)</f>
        <v>#N/A</v>
      </c>
      <c r="B65" s="4" t="str">
        <f>IFERROR(IF(T_UsersExtract[[#This Row],[GivenName]]="","",T_UsersExtract[[#This Row],[GivenName]]), "")</f>
        <v/>
      </c>
      <c r="C65" s="4" t="str">
        <f>IFERROR(IF(T_UsersExtract[[#This Row],[Name]]="","",T_UsersExtract[[#This Row],[Name]]), "")</f>
        <v/>
      </c>
      <c r="D65" s="4" t="str">
        <f>IFERROR(IF(T_UsersExtract[[#This Row],[SamAccountName]]="","",T_UsersExtract[[#This Row],[SamAccountName]]),"")</f>
        <v/>
      </c>
      <c r="E65" s="4" t="str">
        <f>IFERROR(IF(T_UsersExtract[[#This Row],[UserPrincipalName]]="","",T_UsersExtract[[#This Row],[UserPrincipalName]]),"")</f>
        <v/>
      </c>
      <c r="F65" s="4" t="str">
        <f>IFERROR(IF(T_UsersExtract[[#This Row],[ObjectClass]]="","",T_UsersExtract[[#This Row],[ObjectClass]]), "")</f>
        <v/>
      </c>
      <c r="G65" s="4" t="str">
        <f>IFERROR(IF(T_UsersExtract[[#This Row],[Enabled]]="","",T_UsersExtract[[#This Row],[Enabled]]), "")</f>
        <v/>
      </c>
      <c r="H65" s="25" t="str">
        <f>IFERROR(IF(T_UsersExtract[[#This Row],[WhenCreated]]="","",T_UsersExtract[[#This Row],[WhenCreated]]), "")</f>
        <v/>
      </c>
      <c r="I65" s="25" t="str">
        <f>IFERROR(IF(T_UsersExtract[[#This Row],[PasswordLastSet]]="","",T_UsersExtract[[#This Row],[PasswordLastSet]]), "")</f>
        <v/>
      </c>
      <c r="J65" s="4" t="str">
        <f>IFERROR(IF(T_UsersExtract[[#This Row],[CannotChangePassword]]="","",T_UsersExtract[[#This Row],[CannotChangePassword]]), "")</f>
        <v/>
      </c>
      <c r="K6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5" s="4" t="str">
        <f>IFERROR(IF(T_UsersExtract[[#This Row],[PasswordNotRequired]]="","",T_UsersExtract[[#This Row],[PasswordNotRequired]]), "")</f>
        <v/>
      </c>
      <c r="M6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5" s="4" t="str">
        <f>IFERROR(IF(T_UsersExtract[[#This Row],[PasswordNeverExpires]]="","",T_UsersExtract[[#This Row],[PasswordNeverExpires]]), "")</f>
        <v/>
      </c>
      <c r="O6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5" s="4" t="str">
        <f>IFERROR(IF(T_UsersExtract[[#This Row],[PasswordExpired]]="","",T_UsersExtract[[#This Row],[PasswordExpired]]), "")</f>
        <v/>
      </c>
      <c r="Q6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5" s="4" t="str">
        <f>IFERROR(     IF(T_UsersExtract[[#This Row],[LockedOut]]="", "", T_UsersExtract[[#This Row],[LockedOut]]),     ""     )</f>
        <v/>
      </c>
      <c r="S65" s="4" t="str">
        <f>IFERROR(IF(T_UsersExtract[[#This Row],[PrimaryGroup]]="","",T_UsersExtract[[#This Row],[PrimaryGroup]]), "")</f>
        <v/>
      </c>
      <c r="T65" s="4" t="str">
        <f>IFERROR(VLOOKUP('Users Passwords Groups'!D65,T_UsersGroupsExtract[],2), "")</f>
        <v/>
      </c>
    </row>
    <row r="66" spans="1:20" ht="15" customHeight="1" x14ac:dyDescent="0.25">
      <c r="A66" s="4" t="e">
        <f>VLOOKUP(T_UsersPasswordsGroups[[#This Row],[Nom de compte SAM]],T_PointageAD[[Nom de compte SAM]:[Fonction]], 7)</f>
        <v>#N/A</v>
      </c>
      <c r="B66" s="4" t="str">
        <f>IFERROR(IF(T_UsersExtract[[#This Row],[GivenName]]="","",T_UsersExtract[[#This Row],[GivenName]]), "")</f>
        <v/>
      </c>
      <c r="C66" s="4" t="str">
        <f>IFERROR(IF(T_UsersExtract[[#This Row],[Name]]="","",T_UsersExtract[[#This Row],[Name]]), "")</f>
        <v/>
      </c>
      <c r="D66" s="4" t="str">
        <f>IFERROR(IF(T_UsersExtract[[#This Row],[SamAccountName]]="","",T_UsersExtract[[#This Row],[SamAccountName]]),"")</f>
        <v/>
      </c>
      <c r="E66" s="4" t="str">
        <f>IFERROR(IF(T_UsersExtract[[#This Row],[UserPrincipalName]]="","",T_UsersExtract[[#This Row],[UserPrincipalName]]),"")</f>
        <v/>
      </c>
      <c r="F66" s="4" t="str">
        <f>IFERROR(IF(T_UsersExtract[[#This Row],[ObjectClass]]="","",T_UsersExtract[[#This Row],[ObjectClass]]), "")</f>
        <v/>
      </c>
      <c r="G66" s="4" t="str">
        <f>IFERROR(IF(T_UsersExtract[[#This Row],[Enabled]]="","",T_UsersExtract[[#This Row],[Enabled]]), "")</f>
        <v/>
      </c>
      <c r="H66" s="25" t="str">
        <f>IFERROR(IF(T_UsersExtract[[#This Row],[WhenCreated]]="","",T_UsersExtract[[#This Row],[WhenCreated]]), "")</f>
        <v/>
      </c>
      <c r="I66" s="25" t="str">
        <f>IFERROR(IF(T_UsersExtract[[#This Row],[PasswordLastSet]]="","",T_UsersExtract[[#This Row],[PasswordLastSet]]), "")</f>
        <v/>
      </c>
      <c r="J66" s="4" t="str">
        <f>IFERROR(IF(T_UsersExtract[[#This Row],[CannotChangePassword]]="","",T_UsersExtract[[#This Row],[CannotChangePassword]]), "")</f>
        <v/>
      </c>
      <c r="K6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6" s="4" t="str">
        <f>IFERROR(IF(T_UsersExtract[[#This Row],[PasswordNotRequired]]="","",T_UsersExtract[[#This Row],[PasswordNotRequired]]), "")</f>
        <v/>
      </c>
      <c r="M6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6" s="4" t="str">
        <f>IFERROR(IF(T_UsersExtract[[#This Row],[PasswordNeverExpires]]="","",T_UsersExtract[[#This Row],[PasswordNeverExpires]]), "")</f>
        <v/>
      </c>
      <c r="O6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6" s="4" t="str">
        <f>IFERROR(IF(T_UsersExtract[[#This Row],[PasswordExpired]]="","",T_UsersExtract[[#This Row],[PasswordExpired]]), "")</f>
        <v/>
      </c>
      <c r="Q6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6" s="4" t="str">
        <f>IFERROR(     IF(T_UsersExtract[[#This Row],[LockedOut]]="", "", T_UsersExtract[[#This Row],[LockedOut]]),     ""     )</f>
        <v/>
      </c>
      <c r="S66" s="4" t="str">
        <f>IFERROR(IF(T_UsersExtract[[#This Row],[PrimaryGroup]]="","",T_UsersExtract[[#This Row],[PrimaryGroup]]), "")</f>
        <v/>
      </c>
      <c r="T66" s="4" t="str">
        <f>IFERROR(VLOOKUP('Users Passwords Groups'!D66,T_UsersGroupsExtract[],2), "")</f>
        <v/>
      </c>
    </row>
    <row r="67" spans="1:20" ht="15" customHeight="1" x14ac:dyDescent="0.25">
      <c r="A67" s="4" t="e">
        <f>VLOOKUP(T_UsersPasswordsGroups[[#This Row],[Nom de compte SAM]],T_PointageAD[[Nom de compte SAM]:[Fonction]], 7)</f>
        <v>#N/A</v>
      </c>
      <c r="B67" s="4" t="str">
        <f>IFERROR(IF(T_UsersExtract[[#This Row],[GivenName]]="","",T_UsersExtract[[#This Row],[GivenName]]), "")</f>
        <v/>
      </c>
      <c r="C67" s="4" t="str">
        <f>IFERROR(IF(T_UsersExtract[[#This Row],[Name]]="","",T_UsersExtract[[#This Row],[Name]]), "")</f>
        <v/>
      </c>
      <c r="D67" s="4" t="str">
        <f>IFERROR(IF(T_UsersExtract[[#This Row],[SamAccountName]]="","",T_UsersExtract[[#This Row],[SamAccountName]]),"")</f>
        <v/>
      </c>
      <c r="E67" s="4" t="str">
        <f>IFERROR(IF(T_UsersExtract[[#This Row],[UserPrincipalName]]="","",T_UsersExtract[[#This Row],[UserPrincipalName]]),"")</f>
        <v/>
      </c>
      <c r="F67" s="4" t="str">
        <f>IFERROR(IF(T_UsersExtract[[#This Row],[ObjectClass]]="","",T_UsersExtract[[#This Row],[ObjectClass]]), "")</f>
        <v/>
      </c>
      <c r="G67" s="4" t="str">
        <f>IFERROR(IF(T_UsersExtract[[#This Row],[Enabled]]="","",T_UsersExtract[[#This Row],[Enabled]]), "")</f>
        <v/>
      </c>
      <c r="H67" s="25" t="str">
        <f>IFERROR(IF(T_UsersExtract[[#This Row],[WhenCreated]]="","",T_UsersExtract[[#This Row],[WhenCreated]]), "")</f>
        <v/>
      </c>
      <c r="I67" s="25" t="str">
        <f>IFERROR(IF(T_UsersExtract[[#This Row],[PasswordLastSet]]="","",T_UsersExtract[[#This Row],[PasswordLastSet]]), "")</f>
        <v/>
      </c>
      <c r="J67" s="4" t="str">
        <f>IFERROR(IF(T_UsersExtract[[#This Row],[CannotChangePassword]]="","",T_UsersExtract[[#This Row],[CannotChangePassword]]), "")</f>
        <v/>
      </c>
      <c r="K6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7" s="4" t="str">
        <f>IFERROR(IF(T_UsersExtract[[#This Row],[PasswordNotRequired]]="","",T_UsersExtract[[#This Row],[PasswordNotRequired]]), "")</f>
        <v/>
      </c>
      <c r="M6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7" s="4" t="str">
        <f>IFERROR(IF(T_UsersExtract[[#This Row],[PasswordNeverExpires]]="","",T_UsersExtract[[#This Row],[PasswordNeverExpires]]), "")</f>
        <v/>
      </c>
      <c r="O6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7" s="4" t="str">
        <f>IFERROR(IF(T_UsersExtract[[#This Row],[PasswordExpired]]="","",T_UsersExtract[[#This Row],[PasswordExpired]]), "")</f>
        <v/>
      </c>
      <c r="Q6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7" s="4" t="str">
        <f>IFERROR(     IF(T_UsersExtract[[#This Row],[LockedOut]]="", "", T_UsersExtract[[#This Row],[LockedOut]]),     ""     )</f>
        <v/>
      </c>
      <c r="S67" s="4" t="str">
        <f>IFERROR(IF(T_UsersExtract[[#This Row],[PrimaryGroup]]="","",T_UsersExtract[[#This Row],[PrimaryGroup]]), "")</f>
        <v/>
      </c>
      <c r="T67" s="4" t="str">
        <f>IFERROR(VLOOKUP('Users Passwords Groups'!D67,T_UsersGroupsExtract[],2), "")</f>
        <v/>
      </c>
    </row>
    <row r="68" spans="1:20" ht="15" customHeight="1" x14ac:dyDescent="0.25">
      <c r="A68" s="4" t="e">
        <f>VLOOKUP(T_UsersPasswordsGroups[[#This Row],[Nom de compte SAM]],T_PointageAD[[Nom de compte SAM]:[Fonction]], 7)</f>
        <v>#N/A</v>
      </c>
      <c r="B68" s="4" t="str">
        <f>IFERROR(IF(T_UsersExtract[[#This Row],[GivenName]]="","",T_UsersExtract[[#This Row],[GivenName]]), "")</f>
        <v/>
      </c>
      <c r="C68" s="4" t="str">
        <f>IFERROR(IF(T_UsersExtract[[#This Row],[Name]]="","",T_UsersExtract[[#This Row],[Name]]), "")</f>
        <v/>
      </c>
      <c r="D68" s="4" t="str">
        <f>IFERROR(IF(T_UsersExtract[[#This Row],[SamAccountName]]="","",T_UsersExtract[[#This Row],[SamAccountName]]),"")</f>
        <v/>
      </c>
      <c r="E68" s="4" t="str">
        <f>IFERROR(IF(T_UsersExtract[[#This Row],[UserPrincipalName]]="","",T_UsersExtract[[#This Row],[UserPrincipalName]]),"")</f>
        <v/>
      </c>
      <c r="F68" s="4" t="str">
        <f>IFERROR(IF(T_UsersExtract[[#This Row],[ObjectClass]]="","",T_UsersExtract[[#This Row],[ObjectClass]]), "")</f>
        <v/>
      </c>
      <c r="G68" s="4" t="str">
        <f>IFERROR(IF(T_UsersExtract[[#This Row],[Enabled]]="","",T_UsersExtract[[#This Row],[Enabled]]), "")</f>
        <v/>
      </c>
      <c r="H68" s="25" t="str">
        <f>IFERROR(IF(T_UsersExtract[[#This Row],[WhenCreated]]="","",T_UsersExtract[[#This Row],[WhenCreated]]), "")</f>
        <v/>
      </c>
      <c r="I68" s="25" t="str">
        <f>IFERROR(IF(T_UsersExtract[[#This Row],[PasswordLastSet]]="","",T_UsersExtract[[#This Row],[PasswordLastSet]]), "")</f>
        <v/>
      </c>
      <c r="J68" s="4" t="str">
        <f>IFERROR(IF(T_UsersExtract[[#This Row],[CannotChangePassword]]="","",T_UsersExtract[[#This Row],[CannotChangePassword]]), "")</f>
        <v/>
      </c>
      <c r="K6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8" s="4" t="str">
        <f>IFERROR(IF(T_UsersExtract[[#This Row],[PasswordNotRequired]]="","",T_UsersExtract[[#This Row],[PasswordNotRequired]]), "")</f>
        <v/>
      </c>
      <c r="M6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8" s="4" t="str">
        <f>IFERROR(IF(T_UsersExtract[[#This Row],[PasswordNeverExpires]]="","",T_UsersExtract[[#This Row],[PasswordNeverExpires]]), "")</f>
        <v/>
      </c>
      <c r="O6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8" s="4" t="str">
        <f>IFERROR(IF(T_UsersExtract[[#This Row],[PasswordExpired]]="","",T_UsersExtract[[#This Row],[PasswordExpired]]), "")</f>
        <v/>
      </c>
      <c r="Q6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8" s="4" t="str">
        <f>IFERROR(     IF(T_UsersExtract[[#This Row],[LockedOut]]="", "", T_UsersExtract[[#This Row],[LockedOut]]),     ""     )</f>
        <v/>
      </c>
      <c r="S68" s="4" t="str">
        <f>IFERROR(IF(T_UsersExtract[[#This Row],[PrimaryGroup]]="","",T_UsersExtract[[#This Row],[PrimaryGroup]]), "")</f>
        <v/>
      </c>
      <c r="T68" s="4" t="str">
        <f>IFERROR(VLOOKUP('Users Passwords Groups'!D68,T_UsersGroupsExtract[],2), "")</f>
        <v/>
      </c>
    </row>
    <row r="69" spans="1:20" ht="15" customHeight="1" x14ac:dyDescent="0.25">
      <c r="A69" s="4" t="e">
        <f>VLOOKUP(T_UsersPasswordsGroups[[#This Row],[Nom de compte SAM]],T_PointageAD[[Nom de compte SAM]:[Fonction]], 7)</f>
        <v>#N/A</v>
      </c>
      <c r="B69" s="4" t="str">
        <f>IFERROR(IF(T_UsersExtract[[#This Row],[GivenName]]="","",T_UsersExtract[[#This Row],[GivenName]]), "")</f>
        <v/>
      </c>
      <c r="C69" s="4" t="str">
        <f>IFERROR(IF(T_UsersExtract[[#This Row],[Name]]="","",T_UsersExtract[[#This Row],[Name]]), "")</f>
        <v/>
      </c>
      <c r="D69" s="4" t="str">
        <f>IFERROR(IF(T_UsersExtract[[#This Row],[SamAccountName]]="","",T_UsersExtract[[#This Row],[SamAccountName]]),"")</f>
        <v/>
      </c>
      <c r="E69" s="4" t="str">
        <f>IFERROR(IF(T_UsersExtract[[#This Row],[UserPrincipalName]]="","",T_UsersExtract[[#This Row],[UserPrincipalName]]),"")</f>
        <v/>
      </c>
      <c r="F69" s="4" t="str">
        <f>IFERROR(IF(T_UsersExtract[[#This Row],[ObjectClass]]="","",T_UsersExtract[[#This Row],[ObjectClass]]), "")</f>
        <v/>
      </c>
      <c r="G69" s="4" t="str">
        <f>IFERROR(IF(T_UsersExtract[[#This Row],[Enabled]]="","",T_UsersExtract[[#This Row],[Enabled]]), "")</f>
        <v/>
      </c>
      <c r="H69" s="25" t="str">
        <f>IFERROR(IF(T_UsersExtract[[#This Row],[WhenCreated]]="","",T_UsersExtract[[#This Row],[WhenCreated]]), "")</f>
        <v/>
      </c>
      <c r="I69" s="25" t="str">
        <f>IFERROR(IF(T_UsersExtract[[#This Row],[PasswordLastSet]]="","",T_UsersExtract[[#This Row],[PasswordLastSet]]), "")</f>
        <v/>
      </c>
      <c r="J69" s="4" t="str">
        <f>IFERROR(IF(T_UsersExtract[[#This Row],[CannotChangePassword]]="","",T_UsersExtract[[#This Row],[CannotChangePassword]]), "")</f>
        <v/>
      </c>
      <c r="K6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69" s="4" t="str">
        <f>IFERROR(IF(T_UsersExtract[[#This Row],[PasswordNotRequired]]="","",T_UsersExtract[[#This Row],[PasswordNotRequired]]), "")</f>
        <v/>
      </c>
      <c r="M6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69" s="4" t="str">
        <f>IFERROR(IF(T_UsersExtract[[#This Row],[PasswordNeverExpires]]="","",T_UsersExtract[[#This Row],[PasswordNeverExpires]]), "")</f>
        <v/>
      </c>
      <c r="O6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69" s="4" t="str">
        <f>IFERROR(IF(T_UsersExtract[[#This Row],[PasswordExpired]]="","",T_UsersExtract[[#This Row],[PasswordExpired]]), "")</f>
        <v/>
      </c>
      <c r="Q6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69" s="4" t="str">
        <f>IFERROR(     IF(T_UsersExtract[[#This Row],[LockedOut]]="", "", T_UsersExtract[[#This Row],[LockedOut]]),     ""     )</f>
        <v/>
      </c>
      <c r="S69" s="4" t="str">
        <f>IFERROR(IF(T_UsersExtract[[#This Row],[PrimaryGroup]]="","",T_UsersExtract[[#This Row],[PrimaryGroup]]), "")</f>
        <v/>
      </c>
      <c r="T69" s="4" t="str">
        <f>IFERROR(VLOOKUP('Users Passwords Groups'!D69,T_UsersGroupsExtract[],2), "")</f>
        <v/>
      </c>
    </row>
    <row r="70" spans="1:20" ht="15" customHeight="1" x14ac:dyDescent="0.25">
      <c r="A70" s="4" t="e">
        <f>VLOOKUP(T_UsersPasswordsGroups[[#This Row],[Nom de compte SAM]],T_PointageAD[[Nom de compte SAM]:[Fonction]], 7)</f>
        <v>#N/A</v>
      </c>
      <c r="B70" s="4" t="str">
        <f>IFERROR(IF(T_UsersExtract[[#This Row],[GivenName]]="","",T_UsersExtract[[#This Row],[GivenName]]), "")</f>
        <v/>
      </c>
      <c r="C70" s="4" t="str">
        <f>IFERROR(IF(T_UsersExtract[[#This Row],[Name]]="","",T_UsersExtract[[#This Row],[Name]]), "")</f>
        <v/>
      </c>
      <c r="D70" s="4" t="str">
        <f>IFERROR(IF(T_UsersExtract[[#This Row],[SamAccountName]]="","",T_UsersExtract[[#This Row],[SamAccountName]]),"")</f>
        <v/>
      </c>
      <c r="E70" s="4" t="str">
        <f>IFERROR(IF(T_UsersExtract[[#This Row],[UserPrincipalName]]="","",T_UsersExtract[[#This Row],[UserPrincipalName]]),"")</f>
        <v/>
      </c>
      <c r="F70" s="4" t="str">
        <f>IFERROR(IF(T_UsersExtract[[#This Row],[ObjectClass]]="","",T_UsersExtract[[#This Row],[ObjectClass]]), "")</f>
        <v/>
      </c>
      <c r="G70" s="4" t="str">
        <f>IFERROR(IF(T_UsersExtract[[#This Row],[Enabled]]="","",T_UsersExtract[[#This Row],[Enabled]]), "")</f>
        <v/>
      </c>
      <c r="H70" s="25" t="str">
        <f>IFERROR(IF(T_UsersExtract[[#This Row],[WhenCreated]]="","",T_UsersExtract[[#This Row],[WhenCreated]]), "")</f>
        <v/>
      </c>
      <c r="I70" s="25" t="str">
        <f>IFERROR(IF(T_UsersExtract[[#This Row],[PasswordLastSet]]="","",T_UsersExtract[[#This Row],[PasswordLastSet]]), "")</f>
        <v/>
      </c>
      <c r="J70" s="4" t="str">
        <f>IFERROR(IF(T_UsersExtract[[#This Row],[CannotChangePassword]]="","",T_UsersExtract[[#This Row],[CannotChangePassword]]), "")</f>
        <v/>
      </c>
      <c r="K7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0" s="4" t="str">
        <f>IFERROR(IF(T_UsersExtract[[#This Row],[PasswordNotRequired]]="","",T_UsersExtract[[#This Row],[PasswordNotRequired]]), "")</f>
        <v/>
      </c>
      <c r="M7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0" s="4" t="str">
        <f>IFERROR(IF(T_UsersExtract[[#This Row],[PasswordNeverExpires]]="","",T_UsersExtract[[#This Row],[PasswordNeverExpires]]), "")</f>
        <v/>
      </c>
      <c r="O7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0" s="4" t="str">
        <f>IFERROR(IF(T_UsersExtract[[#This Row],[PasswordExpired]]="","",T_UsersExtract[[#This Row],[PasswordExpired]]), "")</f>
        <v/>
      </c>
      <c r="Q7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0" s="4" t="str">
        <f>IFERROR(     IF(T_UsersExtract[[#This Row],[LockedOut]]="", "", T_UsersExtract[[#This Row],[LockedOut]]),     ""     )</f>
        <v/>
      </c>
      <c r="S70" s="4" t="str">
        <f>IFERROR(IF(T_UsersExtract[[#This Row],[PrimaryGroup]]="","",T_UsersExtract[[#This Row],[PrimaryGroup]]), "")</f>
        <v/>
      </c>
      <c r="T70" s="4" t="str">
        <f>IFERROR(VLOOKUP('Users Passwords Groups'!D70,T_UsersGroupsExtract[],2), "")</f>
        <v/>
      </c>
    </row>
    <row r="71" spans="1:20" ht="15" customHeight="1" x14ac:dyDescent="0.25">
      <c r="A71" s="4" t="e">
        <f>VLOOKUP(T_UsersPasswordsGroups[[#This Row],[Nom de compte SAM]],T_PointageAD[[Nom de compte SAM]:[Fonction]], 7)</f>
        <v>#N/A</v>
      </c>
      <c r="B71" s="4" t="str">
        <f>IFERROR(IF(T_UsersExtract[[#This Row],[GivenName]]="","",T_UsersExtract[[#This Row],[GivenName]]), "")</f>
        <v/>
      </c>
      <c r="C71" s="4" t="str">
        <f>IFERROR(IF(T_UsersExtract[[#This Row],[Name]]="","",T_UsersExtract[[#This Row],[Name]]), "")</f>
        <v/>
      </c>
      <c r="D71" s="4" t="str">
        <f>IFERROR(IF(T_UsersExtract[[#This Row],[SamAccountName]]="","",T_UsersExtract[[#This Row],[SamAccountName]]),"")</f>
        <v/>
      </c>
      <c r="E71" s="4" t="str">
        <f>IFERROR(IF(T_UsersExtract[[#This Row],[UserPrincipalName]]="","",T_UsersExtract[[#This Row],[UserPrincipalName]]),"")</f>
        <v/>
      </c>
      <c r="F71" s="4" t="str">
        <f>IFERROR(IF(T_UsersExtract[[#This Row],[ObjectClass]]="","",T_UsersExtract[[#This Row],[ObjectClass]]), "")</f>
        <v/>
      </c>
      <c r="G71" s="4" t="str">
        <f>IFERROR(IF(T_UsersExtract[[#This Row],[Enabled]]="","",T_UsersExtract[[#This Row],[Enabled]]), "")</f>
        <v/>
      </c>
      <c r="H71" s="25" t="str">
        <f>IFERROR(IF(T_UsersExtract[[#This Row],[WhenCreated]]="","",T_UsersExtract[[#This Row],[WhenCreated]]), "")</f>
        <v/>
      </c>
      <c r="I71" s="25" t="str">
        <f>IFERROR(IF(T_UsersExtract[[#This Row],[PasswordLastSet]]="","",T_UsersExtract[[#This Row],[PasswordLastSet]]), "")</f>
        <v/>
      </c>
      <c r="J71" s="4" t="str">
        <f>IFERROR(IF(T_UsersExtract[[#This Row],[CannotChangePassword]]="","",T_UsersExtract[[#This Row],[CannotChangePassword]]), "")</f>
        <v/>
      </c>
      <c r="K7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1" s="4" t="str">
        <f>IFERROR(IF(T_UsersExtract[[#This Row],[PasswordNotRequired]]="","",T_UsersExtract[[#This Row],[PasswordNotRequired]]), "")</f>
        <v/>
      </c>
      <c r="M7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1" s="4" t="str">
        <f>IFERROR(IF(T_UsersExtract[[#This Row],[PasswordNeverExpires]]="","",T_UsersExtract[[#This Row],[PasswordNeverExpires]]), "")</f>
        <v/>
      </c>
      <c r="O7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1" s="4" t="str">
        <f>IFERROR(IF(T_UsersExtract[[#This Row],[PasswordExpired]]="","",T_UsersExtract[[#This Row],[PasswordExpired]]), "")</f>
        <v/>
      </c>
      <c r="Q7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1" s="4" t="str">
        <f>IFERROR(     IF(T_UsersExtract[[#This Row],[LockedOut]]="", "", T_UsersExtract[[#This Row],[LockedOut]]),     ""     )</f>
        <v/>
      </c>
      <c r="S71" s="4" t="str">
        <f>IFERROR(IF(T_UsersExtract[[#This Row],[PrimaryGroup]]="","",T_UsersExtract[[#This Row],[PrimaryGroup]]), "")</f>
        <v/>
      </c>
      <c r="T71" s="4" t="str">
        <f>IFERROR(VLOOKUP('Users Passwords Groups'!D71,T_UsersGroupsExtract[],2), "")</f>
        <v/>
      </c>
    </row>
    <row r="72" spans="1:20" ht="15" customHeight="1" x14ac:dyDescent="0.25">
      <c r="A72" s="4" t="e">
        <f>VLOOKUP(T_UsersPasswordsGroups[[#This Row],[Nom de compte SAM]],T_PointageAD[[Nom de compte SAM]:[Fonction]], 7)</f>
        <v>#N/A</v>
      </c>
      <c r="B72" s="4" t="str">
        <f>IFERROR(IF(T_UsersExtract[[#This Row],[GivenName]]="","",T_UsersExtract[[#This Row],[GivenName]]), "")</f>
        <v/>
      </c>
      <c r="C72" s="4" t="str">
        <f>IFERROR(IF(T_UsersExtract[[#This Row],[Name]]="","",T_UsersExtract[[#This Row],[Name]]), "")</f>
        <v/>
      </c>
      <c r="D72" s="4" t="str">
        <f>IFERROR(IF(T_UsersExtract[[#This Row],[SamAccountName]]="","",T_UsersExtract[[#This Row],[SamAccountName]]),"")</f>
        <v/>
      </c>
      <c r="E72" s="4" t="str">
        <f>IFERROR(IF(T_UsersExtract[[#This Row],[UserPrincipalName]]="","",T_UsersExtract[[#This Row],[UserPrincipalName]]),"")</f>
        <v/>
      </c>
      <c r="F72" s="4" t="str">
        <f>IFERROR(IF(T_UsersExtract[[#This Row],[ObjectClass]]="","",T_UsersExtract[[#This Row],[ObjectClass]]), "")</f>
        <v/>
      </c>
      <c r="G72" s="4" t="str">
        <f>IFERROR(IF(T_UsersExtract[[#This Row],[Enabled]]="","",T_UsersExtract[[#This Row],[Enabled]]), "")</f>
        <v/>
      </c>
      <c r="H72" s="25" t="str">
        <f>IFERROR(IF(T_UsersExtract[[#This Row],[WhenCreated]]="","",T_UsersExtract[[#This Row],[WhenCreated]]), "")</f>
        <v/>
      </c>
      <c r="I72" s="25" t="str">
        <f>IFERROR(IF(T_UsersExtract[[#This Row],[PasswordLastSet]]="","",T_UsersExtract[[#This Row],[PasswordLastSet]]), "")</f>
        <v/>
      </c>
      <c r="J72" s="4" t="str">
        <f>IFERROR(IF(T_UsersExtract[[#This Row],[CannotChangePassword]]="","",T_UsersExtract[[#This Row],[CannotChangePassword]]), "")</f>
        <v/>
      </c>
      <c r="K7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2" s="4" t="str">
        <f>IFERROR(IF(T_UsersExtract[[#This Row],[PasswordNotRequired]]="","",T_UsersExtract[[#This Row],[PasswordNotRequired]]), "")</f>
        <v/>
      </c>
      <c r="M7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2" s="4" t="str">
        <f>IFERROR(IF(T_UsersExtract[[#This Row],[PasswordNeverExpires]]="","",T_UsersExtract[[#This Row],[PasswordNeverExpires]]), "")</f>
        <v/>
      </c>
      <c r="O7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2" s="4" t="str">
        <f>IFERROR(IF(T_UsersExtract[[#This Row],[PasswordExpired]]="","",T_UsersExtract[[#This Row],[PasswordExpired]]), "")</f>
        <v/>
      </c>
      <c r="Q7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2" s="4" t="str">
        <f>IFERROR(     IF(T_UsersExtract[[#This Row],[LockedOut]]="", "", T_UsersExtract[[#This Row],[LockedOut]]),     ""     )</f>
        <v/>
      </c>
      <c r="S72" s="4" t="str">
        <f>IFERROR(IF(T_UsersExtract[[#This Row],[PrimaryGroup]]="","",T_UsersExtract[[#This Row],[PrimaryGroup]]), "")</f>
        <v/>
      </c>
      <c r="T72" s="4" t="str">
        <f>IFERROR(VLOOKUP('Users Passwords Groups'!D72,T_UsersGroupsExtract[],2), "")</f>
        <v/>
      </c>
    </row>
    <row r="73" spans="1:20" ht="15" customHeight="1" x14ac:dyDescent="0.25">
      <c r="A73" s="4" t="e">
        <f>VLOOKUP(T_UsersPasswordsGroups[[#This Row],[Nom de compte SAM]],T_PointageAD[[Nom de compte SAM]:[Fonction]], 7)</f>
        <v>#N/A</v>
      </c>
      <c r="B73" s="4" t="str">
        <f>IFERROR(IF(T_UsersExtract[[#This Row],[GivenName]]="","",T_UsersExtract[[#This Row],[GivenName]]), "")</f>
        <v/>
      </c>
      <c r="C73" s="4" t="str">
        <f>IFERROR(IF(T_UsersExtract[[#This Row],[Name]]="","",T_UsersExtract[[#This Row],[Name]]), "")</f>
        <v/>
      </c>
      <c r="D73" s="4" t="str">
        <f>IFERROR(IF(T_UsersExtract[[#This Row],[SamAccountName]]="","",T_UsersExtract[[#This Row],[SamAccountName]]),"")</f>
        <v/>
      </c>
      <c r="E73" s="4" t="str">
        <f>IFERROR(IF(T_UsersExtract[[#This Row],[UserPrincipalName]]="","",T_UsersExtract[[#This Row],[UserPrincipalName]]),"")</f>
        <v/>
      </c>
      <c r="F73" s="4" t="str">
        <f>IFERROR(IF(T_UsersExtract[[#This Row],[ObjectClass]]="","",T_UsersExtract[[#This Row],[ObjectClass]]), "")</f>
        <v/>
      </c>
      <c r="G73" s="4" t="str">
        <f>IFERROR(IF(T_UsersExtract[[#This Row],[Enabled]]="","",T_UsersExtract[[#This Row],[Enabled]]), "")</f>
        <v/>
      </c>
      <c r="H73" s="25" t="str">
        <f>IFERROR(IF(T_UsersExtract[[#This Row],[WhenCreated]]="","",T_UsersExtract[[#This Row],[WhenCreated]]), "")</f>
        <v/>
      </c>
      <c r="I73" s="25" t="str">
        <f>IFERROR(IF(T_UsersExtract[[#This Row],[PasswordLastSet]]="","",T_UsersExtract[[#This Row],[PasswordLastSet]]), "")</f>
        <v/>
      </c>
      <c r="J73" s="4" t="str">
        <f>IFERROR(IF(T_UsersExtract[[#This Row],[CannotChangePassword]]="","",T_UsersExtract[[#This Row],[CannotChangePassword]]), "")</f>
        <v/>
      </c>
      <c r="K7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3" s="4" t="str">
        <f>IFERROR(IF(T_UsersExtract[[#This Row],[PasswordNotRequired]]="","",T_UsersExtract[[#This Row],[PasswordNotRequired]]), "")</f>
        <v/>
      </c>
      <c r="M7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3" s="4" t="str">
        <f>IFERROR(IF(T_UsersExtract[[#This Row],[PasswordNeverExpires]]="","",T_UsersExtract[[#This Row],[PasswordNeverExpires]]), "")</f>
        <v/>
      </c>
      <c r="O7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3" s="4" t="str">
        <f>IFERROR(IF(T_UsersExtract[[#This Row],[PasswordExpired]]="","",T_UsersExtract[[#This Row],[PasswordExpired]]), "")</f>
        <v/>
      </c>
      <c r="Q7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3" s="4" t="str">
        <f>IFERROR(     IF(T_UsersExtract[[#This Row],[LockedOut]]="", "", T_UsersExtract[[#This Row],[LockedOut]]),     ""     )</f>
        <v/>
      </c>
      <c r="S73" s="4" t="str">
        <f>IFERROR(IF(T_UsersExtract[[#This Row],[PrimaryGroup]]="","",T_UsersExtract[[#This Row],[PrimaryGroup]]), "")</f>
        <v/>
      </c>
      <c r="T73" s="4" t="str">
        <f>IFERROR(VLOOKUP('Users Passwords Groups'!D73,T_UsersGroupsExtract[],2), "")</f>
        <v/>
      </c>
    </row>
    <row r="74" spans="1:20" ht="15" customHeight="1" x14ac:dyDescent="0.25">
      <c r="A74" s="4" t="e">
        <f>VLOOKUP(T_UsersPasswordsGroups[[#This Row],[Nom de compte SAM]],T_PointageAD[[Nom de compte SAM]:[Fonction]], 7)</f>
        <v>#N/A</v>
      </c>
      <c r="B74" s="4" t="str">
        <f>IFERROR(IF(T_UsersExtract[[#This Row],[GivenName]]="","",T_UsersExtract[[#This Row],[GivenName]]), "")</f>
        <v/>
      </c>
      <c r="C74" s="4" t="str">
        <f>IFERROR(IF(T_UsersExtract[[#This Row],[Name]]="","",T_UsersExtract[[#This Row],[Name]]), "")</f>
        <v/>
      </c>
      <c r="D74" s="4" t="str">
        <f>IFERROR(IF(T_UsersExtract[[#This Row],[SamAccountName]]="","",T_UsersExtract[[#This Row],[SamAccountName]]),"")</f>
        <v/>
      </c>
      <c r="E74" s="4" t="str">
        <f>IFERROR(IF(T_UsersExtract[[#This Row],[UserPrincipalName]]="","",T_UsersExtract[[#This Row],[UserPrincipalName]]),"")</f>
        <v/>
      </c>
      <c r="F74" s="4" t="str">
        <f>IFERROR(IF(T_UsersExtract[[#This Row],[ObjectClass]]="","",T_UsersExtract[[#This Row],[ObjectClass]]), "")</f>
        <v/>
      </c>
      <c r="G74" s="4" t="str">
        <f>IFERROR(IF(T_UsersExtract[[#This Row],[Enabled]]="","",T_UsersExtract[[#This Row],[Enabled]]), "")</f>
        <v/>
      </c>
      <c r="H74" s="25" t="str">
        <f>IFERROR(IF(T_UsersExtract[[#This Row],[WhenCreated]]="","",T_UsersExtract[[#This Row],[WhenCreated]]), "")</f>
        <v/>
      </c>
      <c r="I74" s="25" t="str">
        <f>IFERROR(IF(T_UsersExtract[[#This Row],[PasswordLastSet]]="","",T_UsersExtract[[#This Row],[PasswordLastSet]]), "")</f>
        <v/>
      </c>
      <c r="J74" s="4" t="str">
        <f>IFERROR(IF(T_UsersExtract[[#This Row],[CannotChangePassword]]="","",T_UsersExtract[[#This Row],[CannotChangePassword]]), "")</f>
        <v/>
      </c>
      <c r="K7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4" s="4" t="str">
        <f>IFERROR(IF(T_UsersExtract[[#This Row],[PasswordNotRequired]]="","",T_UsersExtract[[#This Row],[PasswordNotRequired]]), "")</f>
        <v/>
      </c>
      <c r="M7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4" s="4" t="str">
        <f>IFERROR(IF(T_UsersExtract[[#This Row],[PasswordNeverExpires]]="","",T_UsersExtract[[#This Row],[PasswordNeverExpires]]), "")</f>
        <v/>
      </c>
      <c r="O7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4" s="4" t="str">
        <f>IFERROR(IF(T_UsersExtract[[#This Row],[PasswordExpired]]="","",T_UsersExtract[[#This Row],[PasswordExpired]]), "")</f>
        <v/>
      </c>
      <c r="Q7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4" s="4" t="str">
        <f>IFERROR(     IF(T_UsersExtract[[#This Row],[LockedOut]]="", "", T_UsersExtract[[#This Row],[LockedOut]]),     ""     )</f>
        <v/>
      </c>
      <c r="S74" s="4" t="str">
        <f>IFERROR(IF(T_UsersExtract[[#This Row],[PrimaryGroup]]="","",T_UsersExtract[[#This Row],[PrimaryGroup]]), "")</f>
        <v/>
      </c>
      <c r="T74" s="4" t="str">
        <f>IFERROR(VLOOKUP('Users Passwords Groups'!D74,T_UsersGroupsExtract[],2), "")</f>
        <v/>
      </c>
    </row>
    <row r="75" spans="1:20" ht="15" customHeight="1" x14ac:dyDescent="0.25">
      <c r="A75" s="4" t="e">
        <f>VLOOKUP(T_UsersPasswordsGroups[[#This Row],[Nom de compte SAM]],T_PointageAD[[Nom de compte SAM]:[Fonction]], 7)</f>
        <v>#N/A</v>
      </c>
      <c r="B75" s="4" t="str">
        <f>IFERROR(IF(T_UsersExtract[[#This Row],[GivenName]]="","",T_UsersExtract[[#This Row],[GivenName]]), "")</f>
        <v/>
      </c>
      <c r="C75" s="4" t="str">
        <f>IFERROR(IF(T_UsersExtract[[#This Row],[Name]]="","",T_UsersExtract[[#This Row],[Name]]), "")</f>
        <v/>
      </c>
      <c r="D75" s="4" t="str">
        <f>IFERROR(IF(T_UsersExtract[[#This Row],[SamAccountName]]="","",T_UsersExtract[[#This Row],[SamAccountName]]),"")</f>
        <v/>
      </c>
      <c r="E75" s="4" t="str">
        <f>IFERROR(IF(T_UsersExtract[[#This Row],[UserPrincipalName]]="","",T_UsersExtract[[#This Row],[UserPrincipalName]]),"")</f>
        <v/>
      </c>
      <c r="F75" s="4" t="str">
        <f>IFERROR(IF(T_UsersExtract[[#This Row],[ObjectClass]]="","",T_UsersExtract[[#This Row],[ObjectClass]]), "")</f>
        <v/>
      </c>
      <c r="G75" s="4" t="str">
        <f>IFERROR(IF(T_UsersExtract[[#This Row],[Enabled]]="","",T_UsersExtract[[#This Row],[Enabled]]), "")</f>
        <v/>
      </c>
      <c r="H75" s="25" t="str">
        <f>IFERROR(IF(T_UsersExtract[[#This Row],[WhenCreated]]="","",T_UsersExtract[[#This Row],[WhenCreated]]), "")</f>
        <v/>
      </c>
      <c r="I75" s="25" t="str">
        <f>IFERROR(IF(T_UsersExtract[[#This Row],[PasswordLastSet]]="","",T_UsersExtract[[#This Row],[PasswordLastSet]]), "")</f>
        <v/>
      </c>
      <c r="J75" s="4" t="str">
        <f>IFERROR(IF(T_UsersExtract[[#This Row],[CannotChangePassword]]="","",T_UsersExtract[[#This Row],[CannotChangePassword]]), "")</f>
        <v/>
      </c>
      <c r="K7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5" s="4" t="str">
        <f>IFERROR(IF(T_UsersExtract[[#This Row],[PasswordNotRequired]]="","",T_UsersExtract[[#This Row],[PasswordNotRequired]]), "")</f>
        <v/>
      </c>
      <c r="M7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5" s="4" t="str">
        <f>IFERROR(IF(T_UsersExtract[[#This Row],[PasswordNeverExpires]]="","",T_UsersExtract[[#This Row],[PasswordNeverExpires]]), "")</f>
        <v/>
      </c>
      <c r="O7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5" s="4" t="str">
        <f>IFERROR(IF(T_UsersExtract[[#This Row],[PasswordExpired]]="","",T_UsersExtract[[#This Row],[PasswordExpired]]), "")</f>
        <v/>
      </c>
      <c r="Q7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5" s="4" t="str">
        <f>IFERROR(     IF(T_UsersExtract[[#This Row],[LockedOut]]="", "", T_UsersExtract[[#This Row],[LockedOut]]),     ""     )</f>
        <v/>
      </c>
      <c r="S75" s="4" t="str">
        <f>IFERROR(IF(T_UsersExtract[[#This Row],[PrimaryGroup]]="","",T_UsersExtract[[#This Row],[PrimaryGroup]]), "")</f>
        <v/>
      </c>
      <c r="T75" s="4" t="str">
        <f>IFERROR(VLOOKUP('Users Passwords Groups'!D75,T_UsersGroupsExtract[],2), "")</f>
        <v/>
      </c>
    </row>
    <row r="76" spans="1:20" ht="15" customHeight="1" x14ac:dyDescent="0.25">
      <c r="A76" s="4" t="e">
        <f>VLOOKUP(T_UsersPasswordsGroups[[#This Row],[Nom de compte SAM]],T_PointageAD[[Nom de compte SAM]:[Fonction]], 7)</f>
        <v>#N/A</v>
      </c>
      <c r="B76" s="4" t="str">
        <f>IFERROR(IF(T_UsersExtract[[#This Row],[GivenName]]="","",T_UsersExtract[[#This Row],[GivenName]]), "")</f>
        <v/>
      </c>
      <c r="C76" s="4" t="str">
        <f>IFERROR(IF(T_UsersExtract[[#This Row],[Name]]="","",T_UsersExtract[[#This Row],[Name]]), "")</f>
        <v/>
      </c>
      <c r="D76" s="4" t="str">
        <f>IFERROR(IF(T_UsersExtract[[#This Row],[SamAccountName]]="","",T_UsersExtract[[#This Row],[SamAccountName]]),"")</f>
        <v/>
      </c>
      <c r="E76" s="4" t="str">
        <f>IFERROR(IF(T_UsersExtract[[#This Row],[UserPrincipalName]]="","",T_UsersExtract[[#This Row],[UserPrincipalName]]),"")</f>
        <v/>
      </c>
      <c r="F76" s="4" t="str">
        <f>IFERROR(IF(T_UsersExtract[[#This Row],[ObjectClass]]="","",T_UsersExtract[[#This Row],[ObjectClass]]), "")</f>
        <v/>
      </c>
      <c r="G76" s="4" t="str">
        <f>IFERROR(IF(T_UsersExtract[[#This Row],[Enabled]]="","",T_UsersExtract[[#This Row],[Enabled]]), "")</f>
        <v/>
      </c>
      <c r="H76" s="25" t="str">
        <f>IFERROR(IF(T_UsersExtract[[#This Row],[WhenCreated]]="","",T_UsersExtract[[#This Row],[WhenCreated]]), "")</f>
        <v/>
      </c>
      <c r="I76" s="25" t="str">
        <f>IFERROR(IF(T_UsersExtract[[#This Row],[PasswordLastSet]]="","",T_UsersExtract[[#This Row],[PasswordLastSet]]), "")</f>
        <v/>
      </c>
      <c r="J76" s="4" t="str">
        <f>IFERROR(IF(T_UsersExtract[[#This Row],[CannotChangePassword]]="","",T_UsersExtract[[#This Row],[CannotChangePassword]]), "")</f>
        <v/>
      </c>
      <c r="K7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6" s="4" t="str">
        <f>IFERROR(IF(T_UsersExtract[[#This Row],[PasswordNotRequired]]="","",T_UsersExtract[[#This Row],[PasswordNotRequired]]), "")</f>
        <v/>
      </c>
      <c r="M7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6" s="4" t="str">
        <f>IFERROR(IF(T_UsersExtract[[#This Row],[PasswordNeverExpires]]="","",T_UsersExtract[[#This Row],[PasswordNeverExpires]]), "")</f>
        <v/>
      </c>
      <c r="O7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6" s="4" t="str">
        <f>IFERROR(IF(T_UsersExtract[[#This Row],[PasswordExpired]]="","",T_UsersExtract[[#This Row],[PasswordExpired]]), "")</f>
        <v/>
      </c>
      <c r="Q7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6" s="4" t="str">
        <f>IFERROR(     IF(T_UsersExtract[[#This Row],[LockedOut]]="", "", T_UsersExtract[[#This Row],[LockedOut]]),     ""     )</f>
        <v/>
      </c>
      <c r="S76" s="4" t="str">
        <f>IFERROR(IF(T_UsersExtract[[#This Row],[PrimaryGroup]]="","",T_UsersExtract[[#This Row],[PrimaryGroup]]), "")</f>
        <v/>
      </c>
      <c r="T76" s="4" t="str">
        <f>IFERROR(VLOOKUP('Users Passwords Groups'!D76,T_UsersGroupsExtract[],2), "")</f>
        <v/>
      </c>
    </row>
    <row r="77" spans="1:20" ht="15" customHeight="1" x14ac:dyDescent="0.25">
      <c r="A77" s="4" t="e">
        <f>VLOOKUP(T_UsersPasswordsGroups[[#This Row],[Nom de compte SAM]],T_PointageAD[[Nom de compte SAM]:[Fonction]], 7)</f>
        <v>#N/A</v>
      </c>
      <c r="B77" s="4" t="str">
        <f>IFERROR(IF(T_UsersExtract[[#This Row],[GivenName]]="","",T_UsersExtract[[#This Row],[GivenName]]), "")</f>
        <v/>
      </c>
      <c r="C77" s="4" t="str">
        <f>IFERROR(IF(T_UsersExtract[[#This Row],[Name]]="","",T_UsersExtract[[#This Row],[Name]]), "")</f>
        <v/>
      </c>
      <c r="D77" s="4" t="str">
        <f>IFERROR(IF(T_UsersExtract[[#This Row],[SamAccountName]]="","",T_UsersExtract[[#This Row],[SamAccountName]]),"")</f>
        <v/>
      </c>
      <c r="E77" s="4" t="str">
        <f>IFERROR(IF(T_UsersExtract[[#This Row],[UserPrincipalName]]="","",T_UsersExtract[[#This Row],[UserPrincipalName]]),"")</f>
        <v/>
      </c>
      <c r="F77" s="4" t="str">
        <f>IFERROR(IF(T_UsersExtract[[#This Row],[ObjectClass]]="","",T_UsersExtract[[#This Row],[ObjectClass]]), "")</f>
        <v/>
      </c>
      <c r="G77" s="4" t="str">
        <f>IFERROR(IF(T_UsersExtract[[#This Row],[Enabled]]="","",T_UsersExtract[[#This Row],[Enabled]]), "")</f>
        <v/>
      </c>
      <c r="H77" s="25" t="str">
        <f>IFERROR(IF(T_UsersExtract[[#This Row],[WhenCreated]]="","",T_UsersExtract[[#This Row],[WhenCreated]]), "")</f>
        <v/>
      </c>
      <c r="I77" s="25" t="str">
        <f>IFERROR(IF(T_UsersExtract[[#This Row],[PasswordLastSet]]="","",T_UsersExtract[[#This Row],[PasswordLastSet]]), "")</f>
        <v/>
      </c>
      <c r="J77" s="4" t="str">
        <f>IFERROR(IF(T_UsersExtract[[#This Row],[CannotChangePassword]]="","",T_UsersExtract[[#This Row],[CannotChangePassword]]), "")</f>
        <v/>
      </c>
      <c r="K7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7" s="4" t="str">
        <f>IFERROR(IF(T_UsersExtract[[#This Row],[PasswordNotRequired]]="","",T_UsersExtract[[#This Row],[PasswordNotRequired]]), "")</f>
        <v/>
      </c>
      <c r="M7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7" s="4" t="str">
        <f>IFERROR(IF(T_UsersExtract[[#This Row],[PasswordNeverExpires]]="","",T_UsersExtract[[#This Row],[PasswordNeverExpires]]), "")</f>
        <v/>
      </c>
      <c r="O7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7" s="4" t="str">
        <f>IFERROR(IF(T_UsersExtract[[#This Row],[PasswordExpired]]="","",T_UsersExtract[[#This Row],[PasswordExpired]]), "")</f>
        <v/>
      </c>
      <c r="Q7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7" s="4" t="str">
        <f>IFERROR(     IF(T_UsersExtract[[#This Row],[LockedOut]]="", "", T_UsersExtract[[#This Row],[LockedOut]]),     ""     )</f>
        <v/>
      </c>
      <c r="S77" s="4" t="str">
        <f>IFERROR(IF(T_UsersExtract[[#This Row],[PrimaryGroup]]="","",T_UsersExtract[[#This Row],[PrimaryGroup]]), "")</f>
        <v/>
      </c>
      <c r="T77" s="4" t="str">
        <f>IFERROR(VLOOKUP('Users Passwords Groups'!D77,T_UsersGroupsExtract[],2), "")</f>
        <v/>
      </c>
    </row>
    <row r="78" spans="1:20" ht="15" customHeight="1" x14ac:dyDescent="0.25">
      <c r="A78" s="4" t="e">
        <f>VLOOKUP(T_UsersPasswordsGroups[[#This Row],[Nom de compte SAM]],T_PointageAD[[Nom de compte SAM]:[Fonction]], 7)</f>
        <v>#N/A</v>
      </c>
      <c r="B78" s="4" t="str">
        <f>IFERROR(IF(T_UsersExtract[[#This Row],[GivenName]]="","",T_UsersExtract[[#This Row],[GivenName]]), "")</f>
        <v/>
      </c>
      <c r="C78" s="4" t="str">
        <f>IFERROR(IF(T_UsersExtract[[#This Row],[Name]]="","",T_UsersExtract[[#This Row],[Name]]), "")</f>
        <v/>
      </c>
      <c r="D78" s="4" t="str">
        <f>IFERROR(IF(T_UsersExtract[[#This Row],[SamAccountName]]="","",T_UsersExtract[[#This Row],[SamAccountName]]),"")</f>
        <v/>
      </c>
      <c r="E78" s="4" t="str">
        <f>IFERROR(IF(T_UsersExtract[[#This Row],[UserPrincipalName]]="","",T_UsersExtract[[#This Row],[UserPrincipalName]]),"")</f>
        <v/>
      </c>
      <c r="F78" s="4" t="str">
        <f>IFERROR(IF(T_UsersExtract[[#This Row],[ObjectClass]]="","",T_UsersExtract[[#This Row],[ObjectClass]]), "")</f>
        <v/>
      </c>
      <c r="G78" s="4" t="str">
        <f>IFERROR(IF(T_UsersExtract[[#This Row],[Enabled]]="","",T_UsersExtract[[#This Row],[Enabled]]), "")</f>
        <v/>
      </c>
      <c r="H78" s="25" t="str">
        <f>IFERROR(IF(T_UsersExtract[[#This Row],[WhenCreated]]="","",T_UsersExtract[[#This Row],[WhenCreated]]), "")</f>
        <v/>
      </c>
      <c r="I78" s="25" t="str">
        <f>IFERROR(IF(T_UsersExtract[[#This Row],[PasswordLastSet]]="","",T_UsersExtract[[#This Row],[PasswordLastSet]]), "")</f>
        <v/>
      </c>
      <c r="J78" s="4" t="str">
        <f>IFERROR(IF(T_UsersExtract[[#This Row],[CannotChangePassword]]="","",T_UsersExtract[[#This Row],[CannotChangePassword]]), "")</f>
        <v/>
      </c>
      <c r="K7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8" s="4" t="str">
        <f>IFERROR(IF(T_UsersExtract[[#This Row],[PasswordNotRequired]]="","",T_UsersExtract[[#This Row],[PasswordNotRequired]]), "")</f>
        <v/>
      </c>
      <c r="M7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8" s="4" t="str">
        <f>IFERROR(IF(T_UsersExtract[[#This Row],[PasswordNeverExpires]]="","",T_UsersExtract[[#This Row],[PasswordNeverExpires]]), "")</f>
        <v/>
      </c>
      <c r="O7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8" s="4" t="str">
        <f>IFERROR(IF(T_UsersExtract[[#This Row],[PasswordExpired]]="","",T_UsersExtract[[#This Row],[PasswordExpired]]), "")</f>
        <v/>
      </c>
      <c r="Q7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8" s="4" t="str">
        <f>IFERROR(     IF(T_UsersExtract[[#This Row],[LockedOut]]="", "", T_UsersExtract[[#This Row],[LockedOut]]),     ""     )</f>
        <v/>
      </c>
      <c r="S78" s="4" t="str">
        <f>IFERROR(IF(T_UsersExtract[[#This Row],[PrimaryGroup]]="","",T_UsersExtract[[#This Row],[PrimaryGroup]]), "")</f>
        <v/>
      </c>
      <c r="T78" s="4" t="str">
        <f>IFERROR(VLOOKUP('Users Passwords Groups'!D78,T_UsersGroupsExtract[],2), "")</f>
        <v/>
      </c>
    </row>
    <row r="79" spans="1:20" ht="15" customHeight="1" x14ac:dyDescent="0.25">
      <c r="A79" s="4" t="e">
        <f>VLOOKUP(T_UsersPasswordsGroups[[#This Row],[Nom de compte SAM]],T_PointageAD[[Nom de compte SAM]:[Fonction]], 7)</f>
        <v>#N/A</v>
      </c>
      <c r="B79" s="4" t="str">
        <f>IFERROR(IF(T_UsersExtract[[#This Row],[GivenName]]="","",T_UsersExtract[[#This Row],[GivenName]]), "")</f>
        <v/>
      </c>
      <c r="C79" s="4" t="str">
        <f>IFERROR(IF(T_UsersExtract[[#This Row],[Name]]="","",T_UsersExtract[[#This Row],[Name]]), "")</f>
        <v/>
      </c>
      <c r="D79" s="4" t="str">
        <f>IFERROR(IF(T_UsersExtract[[#This Row],[SamAccountName]]="","",T_UsersExtract[[#This Row],[SamAccountName]]),"")</f>
        <v/>
      </c>
      <c r="E79" s="4" t="str">
        <f>IFERROR(IF(T_UsersExtract[[#This Row],[UserPrincipalName]]="","",T_UsersExtract[[#This Row],[UserPrincipalName]]),"")</f>
        <v/>
      </c>
      <c r="F79" s="4" t="str">
        <f>IFERROR(IF(T_UsersExtract[[#This Row],[ObjectClass]]="","",T_UsersExtract[[#This Row],[ObjectClass]]), "")</f>
        <v/>
      </c>
      <c r="G79" s="4" t="str">
        <f>IFERROR(IF(T_UsersExtract[[#This Row],[Enabled]]="","",T_UsersExtract[[#This Row],[Enabled]]), "")</f>
        <v/>
      </c>
      <c r="H79" s="25" t="str">
        <f>IFERROR(IF(T_UsersExtract[[#This Row],[WhenCreated]]="","",T_UsersExtract[[#This Row],[WhenCreated]]), "")</f>
        <v/>
      </c>
      <c r="I79" s="25" t="str">
        <f>IFERROR(IF(T_UsersExtract[[#This Row],[PasswordLastSet]]="","",T_UsersExtract[[#This Row],[PasswordLastSet]]), "")</f>
        <v/>
      </c>
      <c r="J79" s="4" t="str">
        <f>IFERROR(IF(T_UsersExtract[[#This Row],[CannotChangePassword]]="","",T_UsersExtract[[#This Row],[CannotChangePassword]]), "")</f>
        <v/>
      </c>
      <c r="K7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79" s="4" t="str">
        <f>IFERROR(IF(T_UsersExtract[[#This Row],[PasswordNotRequired]]="","",T_UsersExtract[[#This Row],[PasswordNotRequired]]), "")</f>
        <v/>
      </c>
      <c r="M7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79" s="4" t="str">
        <f>IFERROR(IF(T_UsersExtract[[#This Row],[PasswordNeverExpires]]="","",T_UsersExtract[[#This Row],[PasswordNeverExpires]]), "")</f>
        <v/>
      </c>
      <c r="O7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79" s="4" t="str">
        <f>IFERROR(IF(T_UsersExtract[[#This Row],[PasswordExpired]]="","",T_UsersExtract[[#This Row],[PasswordExpired]]), "")</f>
        <v/>
      </c>
      <c r="Q7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79" s="4" t="str">
        <f>IFERROR(     IF(T_UsersExtract[[#This Row],[LockedOut]]="", "", T_UsersExtract[[#This Row],[LockedOut]]),     ""     )</f>
        <v/>
      </c>
      <c r="S79" s="4" t="str">
        <f>IFERROR(IF(T_UsersExtract[[#This Row],[PrimaryGroup]]="","",T_UsersExtract[[#This Row],[PrimaryGroup]]), "")</f>
        <v/>
      </c>
      <c r="T79" s="4" t="str">
        <f>IFERROR(VLOOKUP('Users Passwords Groups'!D79,T_UsersGroupsExtract[],2), "")</f>
        <v/>
      </c>
    </row>
    <row r="80" spans="1:20" ht="15" customHeight="1" x14ac:dyDescent="0.25">
      <c r="A80" s="4" t="e">
        <f>VLOOKUP(T_UsersPasswordsGroups[[#This Row],[Nom de compte SAM]],T_PointageAD[[Nom de compte SAM]:[Fonction]], 7)</f>
        <v>#N/A</v>
      </c>
      <c r="B80" s="4" t="str">
        <f>IFERROR(IF(T_UsersExtract[[#This Row],[GivenName]]="","",T_UsersExtract[[#This Row],[GivenName]]), "")</f>
        <v/>
      </c>
      <c r="C80" s="4" t="str">
        <f>IFERROR(IF(T_UsersExtract[[#This Row],[Name]]="","",T_UsersExtract[[#This Row],[Name]]), "")</f>
        <v/>
      </c>
      <c r="D80" s="4" t="str">
        <f>IFERROR(IF(T_UsersExtract[[#This Row],[SamAccountName]]="","",T_UsersExtract[[#This Row],[SamAccountName]]),"")</f>
        <v/>
      </c>
      <c r="E80" s="4" t="str">
        <f>IFERROR(IF(T_UsersExtract[[#This Row],[UserPrincipalName]]="","",T_UsersExtract[[#This Row],[UserPrincipalName]]),"")</f>
        <v/>
      </c>
      <c r="F80" s="4" t="str">
        <f>IFERROR(IF(T_UsersExtract[[#This Row],[ObjectClass]]="","",T_UsersExtract[[#This Row],[ObjectClass]]), "")</f>
        <v/>
      </c>
      <c r="G80" s="4" t="str">
        <f>IFERROR(IF(T_UsersExtract[[#This Row],[Enabled]]="","",T_UsersExtract[[#This Row],[Enabled]]), "")</f>
        <v/>
      </c>
      <c r="H80" s="25" t="str">
        <f>IFERROR(IF(T_UsersExtract[[#This Row],[WhenCreated]]="","",T_UsersExtract[[#This Row],[WhenCreated]]), "")</f>
        <v/>
      </c>
      <c r="I80" s="25" t="str">
        <f>IFERROR(IF(T_UsersExtract[[#This Row],[PasswordLastSet]]="","",T_UsersExtract[[#This Row],[PasswordLastSet]]), "")</f>
        <v/>
      </c>
      <c r="J80" s="4" t="str">
        <f>IFERROR(IF(T_UsersExtract[[#This Row],[CannotChangePassword]]="","",T_UsersExtract[[#This Row],[CannotChangePassword]]), "")</f>
        <v/>
      </c>
      <c r="K8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0" s="4" t="str">
        <f>IFERROR(IF(T_UsersExtract[[#This Row],[PasswordNotRequired]]="","",T_UsersExtract[[#This Row],[PasswordNotRequired]]), "")</f>
        <v/>
      </c>
      <c r="M8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0" s="4" t="str">
        <f>IFERROR(IF(T_UsersExtract[[#This Row],[PasswordNeverExpires]]="","",T_UsersExtract[[#This Row],[PasswordNeverExpires]]), "")</f>
        <v/>
      </c>
      <c r="O8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0" s="4" t="str">
        <f>IFERROR(IF(T_UsersExtract[[#This Row],[PasswordExpired]]="","",T_UsersExtract[[#This Row],[PasswordExpired]]), "")</f>
        <v/>
      </c>
      <c r="Q8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0" s="4" t="str">
        <f>IFERROR(     IF(T_UsersExtract[[#This Row],[LockedOut]]="", "", T_UsersExtract[[#This Row],[LockedOut]]),     ""     )</f>
        <v/>
      </c>
      <c r="S80" s="4" t="str">
        <f>IFERROR(IF(T_UsersExtract[[#This Row],[PrimaryGroup]]="","",T_UsersExtract[[#This Row],[PrimaryGroup]]), "")</f>
        <v/>
      </c>
      <c r="T80" s="4" t="str">
        <f>IFERROR(VLOOKUP('Users Passwords Groups'!D80,T_UsersGroupsExtract[],2), "")</f>
        <v/>
      </c>
    </row>
    <row r="81" spans="1:20" ht="15" customHeight="1" x14ac:dyDescent="0.25">
      <c r="A81" s="4" t="e">
        <f>VLOOKUP(T_UsersPasswordsGroups[[#This Row],[Nom de compte SAM]],T_PointageAD[[Nom de compte SAM]:[Fonction]], 7)</f>
        <v>#N/A</v>
      </c>
      <c r="B81" s="4" t="str">
        <f>IFERROR(IF(T_UsersExtract[[#This Row],[GivenName]]="","",T_UsersExtract[[#This Row],[GivenName]]), "")</f>
        <v/>
      </c>
      <c r="C81" s="4" t="str">
        <f>IFERROR(IF(T_UsersExtract[[#This Row],[Name]]="","",T_UsersExtract[[#This Row],[Name]]), "")</f>
        <v/>
      </c>
      <c r="D81" s="4" t="str">
        <f>IFERROR(IF(T_UsersExtract[[#This Row],[SamAccountName]]="","",T_UsersExtract[[#This Row],[SamAccountName]]),"")</f>
        <v/>
      </c>
      <c r="E81" s="4" t="str">
        <f>IFERROR(IF(T_UsersExtract[[#This Row],[UserPrincipalName]]="","",T_UsersExtract[[#This Row],[UserPrincipalName]]),"")</f>
        <v/>
      </c>
      <c r="F81" s="4" t="str">
        <f>IFERROR(IF(T_UsersExtract[[#This Row],[ObjectClass]]="","",T_UsersExtract[[#This Row],[ObjectClass]]), "")</f>
        <v/>
      </c>
      <c r="G81" s="4" t="str">
        <f>IFERROR(IF(T_UsersExtract[[#This Row],[Enabled]]="","",T_UsersExtract[[#This Row],[Enabled]]), "")</f>
        <v/>
      </c>
      <c r="H81" s="25" t="str">
        <f>IFERROR(IF(T_UsersExtract[[#This Row],[WhenCreated]]="","",T_UsersExtract[[#This Row],[WhenCreated]]), "")</f>
        <v/>
      </c>
      <c r="I81" s="25" t="str">
        <f>IFERROR(IF(T_UsersExtract[[#This Row],[PasswordLastSet]]="","",T_UsersExtract[[#This Row],[PasswordLastSet]]), "")</f>
        <v/>
      </c>
      <c r="J81" s="4" t="str">
        <f>IFERROR(IF(T_UsersExtract[[#This Row],[CannotChangePassword]]="","",T_UsersExtract[[#This Row],[CannotChangePassword]]), "")</f>
        <v/>
      </c>
      <c r="K8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1" s="4" t="str">
        <f>IFERROR(IF(T_UsersExtract[[#This Row],[PasswordNotRequired]]="","",T_UsersExtract[[#This Row],[PasswordNotRequired]]), "")</f>
        <v/>
      </c>
      <c r="M8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1" s="4" t="str">
        <f>IFERROR(IF(T_UsersExtract[[#This Row],[PasswordNeverExpires]]="","",T_UsersExtract[[#This Row],[PasswordNeverExpires]]), "")</f>
        <v/>
      </c>
      <c r="O8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1" s="4" t="str">
        <f>IFERROR(IF(T_UsersExtract[[#This Row],[PasswordExpired]]="","",T_UsersExtract[[#This Row],[PasswordExpired]]), "")</f>
        <v/>
      </c>
      <c r="Q8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1" s="4" t="str">
        <f>IFERROR(     IF(T_UsersExtract[[#This Row],[LockedOut]]="", "", T_UsersExtract[[#This Row],[LockedOut]]),     ""     )</f>
        <v/>
      </c>
      <c r="S81" s="4" t="str">
        <f>IFERROR(IF(T_UsersExtract[[#This Row],[PrimaryGroup]]="","",T_UsersExtract[[#This Row],[PrimaryGroup]]), "")</f>
        <v/>
      </c>
      <c r="T81" s="4" t="str">
        <f>IFERROR(VLOOKUP('Users Passwords Groups'!D81,T_UsersGroupsExtract[],2), "")</f>
        <v/>
      </c>
    </row>
    <row r="82" spans="1:20" ht="15" customHeight="1" x14ac:dyDescent="0.25">
      <c r="A82" s="4" t="e">
        <f>VLOOKUP(T_UsersPasswordsGroups[[#This Row],[Nom de compte SAM]],T_PointageAD[[Nom de compte SAM]:[Fonction]], 7)</f>
        <v>#N/A</v>
      </c>
      <c r="B82" s="4" t="str">
        <f>IFERROR(IF(T_UsersExtract[[#This Row],[GivenName]]="","",T_UsersExtract[[#This Row],[GivenName]]), "")</f>
        <v/>
      </c>
      <c r="C82" s="4" t="str">
        <f>IFERROR(IF(T_UsersExtract[[#This Row],[Name]]="","",T_UsersExtract[[#This Row],[Name]]), "")</f>
        <v/>
      </c>
      <c r="D82" s="4" t="str">
        <f>IFERROR(IF(T_UsersExtract[[#This Row],[SamAccountName]]="","",T_UsersExtract[[#This Row],[SamAccountName]]),"")</f>
        <v/>
      </c>
      <c r="E82" s="4" t="str">
        <f>IFERROR(IF(T_UsersExtract[[#This Row],[UserPrincipalName]]="","",T_UsersExtract[[#This Row],[UserPrincipalName]]),"")</f>
        <v/>
      </c>
      <c r="F82" s="4" t="str">
        <f>IFERROR(IF(T_UsersExtract[[#This Row],[ObjectClass]]="","",T_UsersExtract[[#This Row],[ObjectClass]]), "")</f>
        <v/>
      </c>
      <c r="G82" s="4" t="str">
        <f>IFERROR(IF(T_UsersExtract[[#This Row],[Enabled]]="","",T_UsersExtract[[#This Row],[Enabled]]), "")</f>
        <v/>
      </c>
      <c r="H82" s="25" t="str">
        <f>IFERROR(IF(T_UsersExtract[[#This Row],[WhenCreated]]="","",T_UsersExtract[[#This Row],[WhenCreated]]), "")</f>
        <v/>
      </c>
      <c r="I82" s="25" t="str">
        <f>IFERROR(IF(T_UsersExtract[[#This Row],[PasswordLastSet]]="","",T_UsersExtract[[#This Row],[PasswordLastSet]]), "")</f>
        <v/>
      </c>
      <c r="J82" s="4" t="str">
        <f>IFERROR(IF(T_UsersExtract[[#This Row],[CannotChangePassword]]="","",T_UsersExtract[[#This Row],[CannotChangePassword]]), "")</f>
        <v/>
      </c>
      <c r="K8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2" s="4" t="str">
        <f>IFERROR(IF(T_UsersExtract[[#This Row],[PasswordNotRequired]]="","",T_UsersExtract[[#This Row],[PasswordNotRequired]]), "")</f>
        <v/>
      </c>
      <c r="M8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2" s="4" t="str">
        <f>IFERROR(IF(T_UsersExtract[[#This Row],[PasswordNeverExpires]]="","",T_UsersExtract[[#This Row],[PasswordNeverExpires]]), "")</f>
        <v/>
      </c>
      <c r="O8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2" s="4" t="str">
        <f>IFERROR(IF(T_UsersExtract[[#This Row],[PasswordExpired]]="","",T_UsersExtract[[#This Row],[PasswordExpired]]), "")</f>
        <v/>
      </c>
      <c r="Q8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2" s="4" t="str">
        <f>IFERROR(     IF(T_UsersExtract[[#This Row],[LockedOut]]="", "", T_UsersExtract[[#This Row],[LockedOut]]),     ""     )</f>
        <v/>
      </c>
      <c r="S82" s="4" t="str">
        <f>IFERROR(IF(T_UsersExtract[[#This Row],[PrimaryGroup]]="","",T_UsersExtract[[#This Row],[PrimaryGroup]]), "")</f>
        <v/>
      </c>
      <c r="T82" s="4" t="str">
        <f>IFERROR(VLOOKUP('Users Passwords Groups'!D82,T_UsersGroupsExtract[],2), "")</f>
        <v/>
      </c>
    </row>
    <row r="83" spans="1:20" ht="15" customHeight="1" x14ac:dyDescent="0.25">
      <c r="A83" s="4" t="e">
        <f>VLOOKUP(T_UsersPasswordsGroups[[#This Row],[Nom de compte SAM]],T_PointageAD[[Nom de compte SAM]:[Fonction]], 7)</f>
        <v>#N/A</v>
      </c>
      <c r="B83" s="4" t="str">
        <f>IFERROR(IF(T_UsersExtract[[#This Row],[GivenName]]="","",T_UsersExtract[[#This Row],[GivenName]]), "")</f>
        <v/>
      </c>
      <c r="C83" s="4" t="str">
        <f>IFERROR(IF(T_UsersExtract[[#This Row],[Name]]="","",T_UsersExtract[[#This Row],[Name]]), "")</f>
        <v/>
      </c>
      <c r="D83" s="4" t="str">
        <f>IFERROR(IF(T_UsersExtract[[#This Row],[SamAccountName]]="","",T_UsersExtract[[#This Row],[SamAccountName]]),"")</f>
        <v/>
      </c>
      <c r="E83" s="4" t="str">
        <f>IFERROR(IF(T_UsersExtract[[#This Row],[UserPrincipalName]]="","",T_UsersExtract[[#This Row],[UserPrincipalName]]),"")</f>
        <v/>
      </c>
      <c r="F83" s="4" t="str">
        <f>IFERROR(IF(T_UsersExtract[[#This Row],[ObjectClass]]="","",T_UsersExtract[[#This Row],[ObjectClass]]), "")</f>
        <v/>
      </c>
      <c r="G83" s="4" t="str">
        <f>IFERROR(IF(T_UsersExtract[[#This Row],[Enabled]]="","",T_UsersExtract[[#This Row],[Enabled]]), "")</f>
        <v/>
      </c>
      <c r="H83" s="25" t="str">
        <f>IFERROR(IF(T_UsersExtract[[#This Row],[WhenCreated]]="","",T_UsersExtract[[#This Row],[WhenCreated]]), "")</f>
        <v/>
      </c>
      <c r="I83" s="25" t="str">
        <f>IFERROR(IF(T_UsersExtract[[#This Row],[PasswordLastSet]]="","",T_UsersExtract[[#This Row],[PasswordLastSet]]), "")</f>
        <v/>
      </c>
      <c r="J83" s="4" t="str">
        <f>IFERROR(IF(T_UsersExtract[[#This Row],[CannotChangePassword]]="","",T_UsersExtract[[#This Row],[CannotChangePassword]]), "")</f>
        <v/>
      </c>
      <c r="K8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3" s="4" t="str">
        <f>IFERROR(IF(T_UsersExtract[[#This Row],[PasswordNotRequired]]="","",T_UsersExtract[[#This Row],[PasswordNotRequired]]), "")</f>
        <v/>
      </c>
      <c r="M8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3" s="4" t="str">
        <f>IFERROR(IF(T_UsersExtract[[#This Row],[PasswordNeverExpires]]="","",T_UsersExtract[[#This Row],[PasswordNeverExpires]]), "")</f>
        <v/>
      </c>
      <c r="O8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3" s="4" t="str">
        <f>IFERROR(IF(T_UsersExtract[[#This Row],[PasswordExpired]]="","",T_UsersExtract[[#This Row],[PasswordExpired]]), "")</f>
        <v/>
      </c>
      <c r="Q8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3" s="4" t="str">
        <f>IFERROR(     IF(T_UsersExtract[[#This Row],[LockedOut]]="", "", T_UsersExtract[[#This Row],[LockedOut]]),     ""     )</f>
        <v/>
      </c>
      <c r="S83" s="4" t="str">
        <f>IFERROR(IF(T_UsersExtract[[#This Row],[PrimaryGroup]]="","",T_UsersExtract[[#This Row],[PrimaryGroup]]), "")</f>
        <v/>
      </c>
      <c r="T83" s="4" t="str">
        <f>IFERROR(VLOOKUP('Users Passwords Groups'!D83,T_UsersGroupsExtract[],2), "")</f>
        <v/>
      </c>
    </row>
    <row r="84" spans="1:20" ht="15" customHeight="1" x14ac:dyDescent="0.25">
      <c r="A84" s="4" t="e">
        <f>VLOOKUP(T_UsersPasswordsGroups[[#This Row],[Nom de compte SAM]],T_PointageAD[[Nom de compte SAM]:[Fonction]], 7)</f>
        <v>#N/A</v>
      </c>
      <c r="B84" s="4" t="str">
        <f>IFERROR(IF(T_UsersExtract[[#This Row],[GivenName]]="","",T_UsersExtract[[#This Row],[GivenName]]), "")</f>
        <v/>
      </c>
      <c r="C84" s="4" t="str">
        <f>IFERROR(IF(T_UsersExtract[[#This Row],[Name]]="","",T_UsersExtract[[#This Row],[Name]]), "")</f>
        <v/>
      </c>
      <c r="D84" s="4" t="str">
        <f>IFERROR(IF(T_UsersExtract[[#This Row],[SamAccountName]]="","",T_UsersExtract[[#This Row],[SamAccountName]]),"")</f>
        <v/>
      </c>
      <c r="E84" s="4" t="str">
        <f>IFERROR(IF(T_UsersExtract[[#This Row],[UserPrincipalName]]="","",T_UsersExtract[[#This Row],[UserPrincipalName]]),"")</f>
        <v/>
      </c>
      <c r="F84" s="4" t="str">
        <f>IFERROR(IF(T_UsersExtract[[#This Row],[ObjectClass]]="","",T_UsersExtract[[#This Row],[ObjectClass]]), "")</f>
        <v/>
      </c>
      <c r="G84" s="4" t="str">
        <f>IFERROR(IF(T_UsersExtract[[#This Row],[Enabled]]="","",T_UsersExtract[[#This Row],[Enabled]]), "")</f>
        <v/>
      </c>
      <c r="H84" s="25" t="str">
        <f>IFERROR(IF(T_UsersExtract[[#This Row],[WhenCreated]]="","",T_UsersExtract[[#This Row],[WhenCreated]]), "")</f>
        <v/>
      </c>
      <c r="I84" s="25" t="str">
        <f>IFERROR(IF(T_UsersExtract[[#This Row],[PasswordLastSet]]="","",T_UsersExtract[[#This Row],[PasswordLastSet]]), "")</f>
        <v/>
      </c>
      <c r="J84" s="4" t="str">
        <f>IFERROR(IF(T_UsersExtract[[#This Row],[CannotChangePassword]]="","",T_UsersExtract[[#This Row],[CannotChangePassword]]), "")</f>
        <v/>
      </c>
      <c r="K8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4" s="4" t="str">
        <f>IFERROR(IF(T_UsersExtract[[#This Row],[PasswordNotRequired]]="","",T_UsersExtract[[#This Row],[PasswordNotRequired]]), "")</f>
        <v/>
      </c>
      <c r="M8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4" s="4" t="str">
        <f>IFERROR(IF(T_UsersExtract[[#This Row],[PasswordNeverExpires]]="","",T_UsersExtract[[#This Row],[PasswordNeverExpires]]), "")</f>
        <v/>
      </c>
      <c r="O8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4" s="4" t="str">
        <f>IFERROR(IF(T_UsersExtract[[#This Row],[PasswordExpired]]="","",T_UsersExtract[[#This Row],[PasswordExpired]]), "")</f>
        <v/>
      </c>
      <c r="Q8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4" s="4" t="str">
        <f>IFERROR(     IF(T_UsersExtract[[#This Row],[LockedOut]]="", "", T_UsersExtract[[#This Row],[LockedOut]]),     ""     )</f>
        <v/>
      </c>
      <c r="S84" s="4" t="str">
        <f>IFERROR(IF(T_UsersExtract[[#This Row],[PrimaryGroup]]="","",T_UsersExtract[[#This Row],[PrimaryGroup]]), "")</f>
        <v/>
      </c>
      <c r="T84" s="4" t="str">
        <f>IFERROR(VLOOKUP('Users Passwords Groups'!D84,T_UsersGroupsExtract[],2), "")</f>
        <v/>
      </c>
    </row>
    <row r="85" spans="1:20" ht="15" customHeight="1" x14ac:dyDescent="0.25">
      <c r="A85" s="4" t="e">
        <f>VLOOKUP(T_UsersPasswordsGroups[[#This Row],[Nom de compte SAM]],T_PointageAD[[Nom de compte SAM]:[Fonction]], 7)</f>
        <v>#N/A</v>
      </c>
      <c r="B85" s="4" t="str">
        <f>IFERROR(IF(T_UsersExtract[[#This Row],[GivenName]]="","",T_UsersExtract[[#This Row],[GivenName]]), "")</f>
        <v/>
      </c>
      <c r="C85" s="4" t="str">
        <f>IFERROR(IF(T_UsersExtract[[#This Row],[Name]]="","",T_UsersExtract[[#This Row],[Name]]), "")</f>
        <v/>
      </c>
      <c r="D85" s="4" t="str">
        <f>IFERROR(IF(T_UsersExtract[[#This Row],[SamAccountName]]="","",T_UsersExtract[[#This Row],[SamAccountName]]),"")</f>
        <v/>
      </c>
      <c r="E85" s="4" t="str">
        <f>IFERROR(IF(T_UsersExtract[[#This Row],[UserPrincipalName]]="","",T_UsersExtract[[#This Row],[UserPrincipalName]]),"")</f>
        <v/>
      </c>
      <c r="F85" s="4" t="str">
        <f>IFERROR(IF(T_UsersExtract[[#This Row],[ObjectClass]]="","",T_UsersExtract[[#This Row],[ObjectClass]]), "")</f>
        <v/>
      </c>
      <c r="G85" s="4" t="str">
        <f>IFERROR(IF(T_UsersExtract[[#This Row],[Enabled]]="","",T_UsersExtract[[#This Row],[Enabled]]), "")</f>
        <v/>
      </c>
      <c r="H85" s="25" t="str">
        <f>IFERROR(IF(T_UsersExtract[[#This Row],[WhenCreated]]="","",T_UsersExtract[[#This Row],[WhenCreated]]), "")</f>
        <v/>
      </c>
      <c r="I85" s="25" t="str">
        <f>IFERROR(IF(T_UsersExtract[[#This Row],[PasswordLastSet]]="","",T_UsersExtract[[#This Row],[PasswordLastSet]]), "")</f>
        <v/>
      </c>
      <c r="J85" s="4" t="str">
        <f>IFERROR(IF(T_UsersExtract[[#This Row],[CannotChangePassword]]="","",T_UsersExtract[[#This Row],[CannotChangePassword]]), "")</f>
        <v/>
      </c>
      <c r="K8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5" s="4" t="str">
        <f>IFERROR(IF(T_UsersExtract[[#This Row],[PasswordNotRequired]]="","",T_UsersExtract[[#This Row],[PasswordNotRequired]]), "")</f>
        <v/>
      </c>
      <c r="M8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5" s="4" t="str">
        <f>IFERROR(IF(T_UsersExtract[[#This Row],[PasswordNeverExpires]]="","",T_UsersExtract[[#This Row],[PasswordNeverExpires]]), "")</f>
        <v/>
      </c>
      <c r="O8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5" s="4" t="str">
        <f>IFERROR(IF(T_UsersExtract[[#This Row],[PasswordExpired]]="","",T_UsersExtract[[#This Row],[PasswordExpired]]), "")</f>
        <v/>
      </c>
      <c r="Q8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5" s="4" t="str">
        <f>IFERROR(     IF(T_UsersExtract[[#This Row],[LockedOut]]="", "", T_UsersExtract[[#This Row],[LockedOut]]),     ""     )</f>
        <v/>
      </c>
      <c r="S85" s="4" t="str">
        <f>IFERROR(IF(T_UsersExtract[[#This Row],[PrimaryGroup]]="","",T_UsersExtract[[#This Row],[PrimaryGroup]]), "")</f>
        <v/>
      </c>
      <c r="T85" s="4" t="str">
        <f>IFERROR(VLOOKUP('Users Passwords Groups'!D85,T_UsersGroupsExtract[],2), "")</f>
        <v/>
      </c>
    </row>
    <row r="86" spans="1:20" ht="15" customHeight="1" x14ac:dyDescent="0.25">
      <c r="A86" s="4" t="e">
        <f>VLOOKUP(T_UsersPasswordsGroups[[#This Row],[Nom de compte SAM]],T_PointageAD[[Nom de compte SAM]:[Fonction]], 7)</f>
        <v>#N/A</v>
      </c>
      <c r="B86" s="4" t="str">
        <f>IFERROR(IF(T_UsersExtract[[#This Row],[GivenName]]="","",T_UsersExtract[[#This Row],[GivenName]]), "")</f>
        <v/>
      </c>
      <c r="C86" s="4" t="str">
        <f>IFERROR(IF(T_UsersExtract[[#This Row],[Name]]="","",T_UsersExtract[[#This Row],[Name]]), "")</f>
        <v/>
      </c>
      <c r="D86" s="4" t="str">
        <f>IFERROR(IF(T_UsersExtract[[#This Row],[SamAccountName]]="","",T_UsersExtract[[#This Row],[SamAccountName]]),"")</f>
        <v/>
      </c>
      <c r="E86" s="4" t="str">
        <f>IFERROR(IF(T_UsersExtract[[#This Row],[UserPrincipalName]]="","",T_UsersExtract[[#This Row],[UserPrincipalName]]),"")</f>
        <v/>
      </c>
      <c r="F86" s="4" t="str">
        <f>IFERROR(IF(T_UsersExtract[[#This Row],[ObjectClass]]="","",T_UsersExtract[[#This Row],[ObjectClass]]), "")</f>
        <v/>
      </c>
      <c r="G86" s="4" t="str">
        <f>IFERROR(IF(T_UsersExtract[[#This Row],[Enabled]]="","",T_UsersExtract[[#This Row],[Enabled]]), "")</f>
        <v/>
      </c>
      <c r="H86" s="25" t="str">
        <f>IFERROR(IF(T_UsersExtract[[#This Row],[WhenCreated]]="","",T_UsersExtract[[#This Row],[WhenCreated]]), "")</f>
        <v/>
      </c>
      <c r="I86" s="25" t="str">
        <f>IFERROR(IF(T_UsersExtract[[#This Row],[PasswordLastSet]]="","",T_UsersExtract[[#This Row],[PasswordLastSet]]), "")</f>
        <v/>
      </c>
      <c r="J86" s="4" t="str">
        <f>IFERROR(IF(T_UsersExtract[[#This Row],[CannotChangePassword]]="","",T_UsersExtract[[#This Row],[CannotChangePassword]]), "")</f>
        <v/>
      </c>
      <c r="K8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6" s="4" t="str">
        <f>IFERROR(IF(T_UsersExtract[[#This Row],[PasswordNotRequired]]="","",T_UsersExtract[[#This Row],[PasswordNotRequired]]), "")</f>
        <v/>
      </c>
      <c r="M8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6" s="4" t="str">
        <f>IFERROR(IF(T_UsersExtract[[#This Row],[PasswordNeverExpires]]="","",T_UsersExtract[[#This Row],[PasswordNeverExpires]]), "")</f>
        <v/>
      </c>
      <c r="O8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6" s="4" t="str">
        <f>IFERROR(IF(T_UsersExtract[[#This Row],[PasswordExpired]]="","",T_UsersExtract[[#This Row],[PasswordExpired]]), "")</f>
        <v/>
      </c>
      <c r="Q8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6" s="4" t="str">
        <f>IFERROR(     IF(T_UsersExtract[[#This Row],[LockedOut]]="", "", T_UsersExtract[[#This Row],[LockedOut]]),     ""     )</f>
        <v/>
      </c>
      <c r="S86" s="4" t="str">
        <f>IFERROR(IF(T_UsersExtract[[#This Row],[PrimaryGroup]]="","",T_UsersExtract[[#This Row],[PrimaryGroup]]), "")</f>
        <v/>
      </c>
      <c r="T86" s="4" t="str">
        <f>IFERROR(VLOOKUP('Users Passwords Groups'!D86,T_UsersGroupsExtract[],2), "")</f>
        <v/>
      </c>
    </row>
    <row r="87" spans="1:20" ht="15" customHeight="1" x14ac:dyDescent="0.25">
      <c r="A87" s="4" t="e">
        <f>VLOOKUP(T_UsersPasswordsGroups[[#This Row],[Nom de compte SAM]],T_PointageAD[[Nom de compte SAM]:[Fonction]], 7)</f>
        <v>#N/A</v>
      </c>
      <c r="B87" s="4" t="str">
        <f>IFERROR(IF(T_UsersExtract[[#This Row],[GivenName]]="","",T_UsersExtract[[#This Row],[GivenName]]), "")</f>
        <v/>
      </c>
      <c r="C87" s="4" t="str">
        <f>IFERROR(IF(T_UsersExtract[[#This Row],[Name]]="","",T_UsersExtract[[#This Row],[Name]]), "")</f>
        <v/>
      </c>
      <c r="D87" s="4" t="str">
        <f>IFERROR(IF(T_UsersExtract[[#This Row],[SamAccountName]]="","",T_UsersExtract[[#This Row],[SamAccountName]]),"")</f>
        <v/>
      </c>
      <c r="E87" s="4" t="str">
        <f>IFERROR(IF(T_UsersExtract[[#This Row],[UserPrincipalName]]="","",T_UsersExtract[[#This Row],[UserPrincipalName]]),"")</f>
        <v/>
      </c>
      <c r="F87" s="4" t="str">
        <f>IFERROR(IF(T_UsersExtract[[#This Row],[ObjectClass]]="","",T_UsersExtract[[#This Row],[ObjectClass]]), "")</f>
        <v/>
      </c>
      <c r="G87" s="4" t="str">
        <f>IFERROR(IF(T_UsersExtract[[#This Row],[Enabled]]="","",T_UsersExtract[[#This Row],[Enabled]]), "")</f>
        <v/>
      </c>
      <c r="H87" s="25" t="str">
        <f>IFERROR(IF(T_UsersExtract[[#This Row],[WhenCreated]]="","",T_UsersExtract[[#This Row],[WhenCreated]]), "")</f>
        <v/>
      </c>
      <c r="I87" s="25" t="str">
        <f>IFERROR(IF(T_UsersExtract[[#This Row],[PasswordLastSet]]="","",T_UsersExtract[[#This Row],[PasswordLastSet]]), "")</f>
        <v/>
      </c>
      <c r="J87" s="4" t="str">
        <f>IFERROR(IF(T_UsersExtract[[#This Row],[CannotChangePassword]]="","",T_UsersExtract[[#This Row],[CannotChangePassword]]), "")</f>
        <v/>
      </c>
      <c r="K8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7" s="4" t="str">
        <f>IFERROR(IF(T_UsersExtract[[#This Row],[PasswordNotRequired]]="","",T_UsersExtract[[#This Row],[PasswordNotRequired]]), "")</f>
        <v/>
      </c>
      <c r="M8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7" s="4" t="str">
        <f>IFERROR(IF(T_UsersExtract[[#This Row],[PasswordNeverExpires]]="","",T_UsersExtract[[#This Row],[PasswordNeverExpires]]), "")</f>
        <v/>
      </c>
      <c r="O8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7" s="4" t="str">
        <f>IFERROR(IF(T_UsersExtract[[#This Row],[PasswordExpired]]="","",T_UsersExtract[[#This Row],[PasswordExpired]]), "")</f>
        <v/>
      </c>
      <c r="Q8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7" s="4" t="str">
        <f>IFERROR(     IF(T_UsersExtract[[#This Row],[LockedOut]]="", "", T_UsersExtract[[#This Row],[LockedOut]]),     ""     )</f>
        <v/>
      </c>
      <c r="S87" s="4" t="str">
        <f>IFERROR(IF(T_UsersExtract[[#This Row],[PrimaryGroup]]="","",T_UsersExtract[[#This Row],[PrimaryGroup]]), "")</f>
        <v/>
      </c>
      <c r="T87" s="4" t="str">
        <f>IFERROR(VLOOKUP('Users Passwords Groups'!D87,T_UsersGroupsExtract[],2), "")</f>
        <v/>
      </c>
    </row>
    <row r="88" spans="1:20" ht="15" customHeight="1" x14ac:dyDescent="0.25">
      <c r="A88" s="4" t="e">
        <f>VLOOKUP(T_UsersPasswordsGroups[[#This Row],[Nom de compte SAM]],T_PointageAD[[Nom de compte SAM]:[Fonction]], 7)</f>
        <v>#N/A</v>
      </c>
      <c r="B88" s="4" t="str">
        <f>IFERROR(IF(T_UsersExtract[[#This Row],[GivenName]]="","",T_UsersExtract[[#This Row],[GivenName]]), "")</f>
        <v/>
      </c>
      <c r="C88" s="4" t="str">
        <f>IFERROR(IF(T_UsersExtract[[#This Row],[Name]]="","",T_UsersExtract[[#This Row],[Name]]), "")</f>
        <v/>
      </c>
      <c r="D88" s="4" t="str">
        <f>IFERROR(IF(T_UsersExtract[[#This Row],[SamAccountName]]="","",T_UsersExtract[[#This Row],[SamAccountName]]),"")</f>
        <v/>
      </c>
      <c r="E88" s="4" t="str">
        <f>IFERROR(IF(T_UsersExtract[[#This Row],[UserPrincipalName]]="","",T_UsersExtract[[#This Row],[UserPrincipalName]]),"")</f>
        <v/>
      </c>
      <c r="F88" s="4" t="str">
        <f>IFERROR(IF(T_UsersExtract[[#This Row],[ObjectClass]]="","",T_UsersExtract[[#This Row],[ObjectClass]]), "")</f>
        <v/>
      </c>
      <c r="G88" s="4" t="str">
        <f>IFERROR(IF(T_UsersExtract[[#This Row],[Enabled]]="","",T_UsersExtract[[#This Row],[Enabled]]), "")</f>
        <v/>
      </c>
      <c r="H88" s="25" t="str">
        <f>IFERROR(IF(T_UsersExtract[[#This Row],[WhenCreated]]="","",T_UsersExtract[[#This Row],[WhenCreated]]), "")</f>
        <v/>
      </c>
      <c r="I88" s="25" t="str">
        <f>IFERROR(IF(T_UsersExtract[[#This Row],[PasswordLastSet]]="","",T_UsersExtract[[#This Row],[PasswordLastSet]]), "")</f>
        <v/>
      </c>
      <c r="J88" s="4" t="str">
        <f>IFERROR(IF(T_UsersExtract[[#This Row],[CannotChangePassword]]="","",T_UsersExtract[[#This Row],[CannotChangePassword]]), "")</f>
        <v/>
      </c>
      <c r="K8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8" s="4" t="str">
        <f>IFERROR(IF(T_UsersExtract[[#This Row],[PasswordNotRequired]]="","",T_UsersExtract[[#This Row],[PasswordNotRequired]]), "")</f>
        <v/>
      </c>
      <c r="M8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8" s="4" t="str">
        <f>IFERROR(IF(T_UsersExtract[[#This Row],[PasswordNeverExpires]]="","",T_UsersExtract[[#This Row],[PasswordNeverExpires]]), "")</f>
        <v/>
      </c>
      <c r="O8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8" s="4" t="str">
        <f>IFERROR(IF(T_UsersExtract[[#This Row],[PasswordExpired]]="","",T_UsersExtract[[#This Row],[PasswordExpired]]), "")</f>
        <v/>
      </c>
      <c r="Q8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8" s="4" t="str">
        <f>IFERROR(     IF(T_UsersExtract[[#This Row],[LockedOut]]="", "", T_UsersExtract[[#This Row],[LockedOut]]),     ""     )</f>
        <v/>
      </c>
      <c r="S88" s="4" t="str">
        <f>IFERROR(IF(T_UsersExtract[[#This Row],[PrimaryGroup]]="","",T_UsersExtract[[#This Row],[PrimaryGroup]]), "")</f>
        <v/>
      </c>
      <c r="T88" s="4" t="str">
        <f>IFERROR(VLOOKUP('Users Passwords Groups'!D88,T_UsersGroupsExtract[],2), "")</f>
        <v/>
      </c>
    </row>
    <row r="89" spans="1:20" ht="15" customHeight="1" x14ac:dyDescent="0.25">
      <c r="A89" s="4" t="e">
        <f>VLOOKUP(T_UsersPasswordsGroups[[#This Row],[Nom de compte SAM]],T_PointageAD[[Nom de compte SAM]:[Fonction]], 7)</f>
        <v>#N/A</v>
      </c>
      <c r="B89" s="4" t="str">
        <f>IFERROR(IF(T_UsersExtract[[#This Row],[GivenName]]="","",T_UsersExtract[[#This Row],[GivenName]]), "")</f>
        <v/>
      </c>
      <c r="C89" s="4" t="str">
        <f>IFERROR(IF(T_UsersExtract[[#This Row],[Name]]="","",T_UsersExtract[[#This Row],[Name]]), "")</f>
        <v/>
      </c>
      <c r="D89" s="4" t="str">
        <f>IFERROR(IF(T_UsersExtract[[#This Row],[SamAccountName]]="","",T_UsersExtract[[#This Row],[SamAccountName]]),"")</f>
        <v/>
      </c>
      <c r="E89" s="4" t="str">
        <f>IFERROR(IF(T_UsersExtract[[#This Row],[UserPrincipalName]]="","",T_UsersExtract[[#This Row],[UserPrincipalName]]),"")</f>
        <v/>
      </c>
      <c r="F89" s="4" t="str">
        <f>IFERROR(IF(T_UsersExtract[[#This Row],[ObjectClass]]="","",T_UsersExtract[[#This Row],[ObjectClass]]), "")</f>
        <v/>
      </c>
      <c r="G89" s="4" t="str">
        <f>IFERROR(IF(T_UsersExtract[[#This Row],[Enabled]]="","",T_UsersExtract[[#This Row],[Enabled]]), "")</f>
        <v/>
      </c>
      <c r="H89" s="25" t="str">
        <f>IFERROR(IF(T_UsersExtract[[#This Row],[WhenCreated]]="","",T_UsersExtract[[#This Row],[WhenCreated]]), "")</f>
        <v/>
      </c>
      <c r="I89" s="25" t="str">
        <f>IFERROR(IF(T_UsersExtract[[#This Row],[PasswordLastSet]]="","",T_UsersExtract[[#This Row],[PasswordLastSet]]), "")</f>
        <v/>
      </c>
      <c r="J89" s="4" t="str">
        <f>IFERROR(IF(T_UsersExtract[[#This Row],[CannotChangePassword]]="","",T_UsersExtract[[#This Row],[CannotChangePassword]]), "")</f>
        <v/>
      </c>
      <c r="K8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89" s="4" t="str">
        <f>IFERROR(IF(T_UsersExtract[[#This Row],[PasswordNotRequired]]="","",T_UsersExtract[[#This Row],[PasswordNotRequired]]), "")</f>
        <v/>
      </c>
      <c r="M8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89" s="4" t="str">
        <f>IFERROR(IF(T_UsersExtract[[#This Row],[PasswordNeverExpires]]="","",T_UsersExtract[[#This Row],[PasswordNeverExpires]]), "")</f>
        <v/>
      </c>
      <c r="O8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89" s="4" t="str">
        <f>IFERROR(IF(T_UsersExtract[[#This Row],[PasswordExpired]]="","",T_UsersExtract[[#This Row],[PasswordExpired]]), "")</f>
        <v/>
      </c>
      <c r="Q8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89" s="4" t="str">
        <f>IFERROR(     IF(T_UsersExtract[[#This Row],[LockedOut]]="", "", T_UsersExtract[[#This Row],[LockedOut]]),     ""     )</f>
        <v/>
      </c>
      <c r="S89" s="4" t="str">
        <f>IFERROR(IF(T_UsersExtract[[#This Row],[PrimaryGroup]]="","",T_UsersExtract[[#This Row],[PrimaryGroup]]), "")</f>
        <v/>
      </c>
      <c r="T89" s="4" t="str">
        <f>IFERROR(VLOOKUP('Users Passwords Groups'!D89,T_UsersGroupsExtract[],2), "")</f>
        <v/>
      </c>
    </row>
    <row r="90" spans="1:20" ht="15" customHeight="1" x14ac:dyDescent="0.25">
      <c r="A90" s="4" t="e">
        <f>VLOOKUP(T_UsersPasswordsGroups[[#This Row],[Nom de compte SAM]],T_PointageAD[[Nom de compte SAM]:[Fonction]], 7)</f>
        <v>#N/A</v>
      </c>
      <c r="B90" s="4" t="str">
        <f>IFERROR(IF(T_UsersExtract[[#This Row],[GivenName]]="","",T_UsersExtract[[#This Row],[GivenName]]), "")</f>
        <v/>
      </c>
      <c r="C90" s="4" t="str">
        <f>IFERROR(IF(T_UsersExtract[[#This Row],[Name]]="","",T_UsersExtract[[#This Row],[Name]]), "")</f>
        <v/>
      </c>
      <c r="D90" s="4" t="str">
        <f>IFERROR(IF(T_UsersExtract[[#This Row],[SamAccountName]]="","",T_UsersExtract[[#This Row],[SamAccountName]]),"")</f>
        <v/>
      </c>
      <c r="E90" s="4" t="str">
        <f>IFERROR(IF(T_UsersExtract[[#This Row],[UserPrincipalName]]="","",T_UsersExtract[[#This Row],[UserPrincipalName]]),"")</f>
        <v/>
      </c>
      <c r="F90" s="4" t="str">
        <f>IFERROR(IF(T_UsersExtract[[#This Row],[ObjectClass]]="","",T_UsersExtract[[#This Row],[ObjectClass]]), "")</f>
        <v/>
      </c>
      <c r="G90" s="4" t="str">
        <f>IFERROR(IF(T_UsersExtract[[#This Row],[Enabled]]="","",T_UsersExtract[[#This Row],[Enabled]]), "")</f>
        <v/>
      </c>
      <c r="H90" s="25" t="str">
        <f>IFERROR(IF(T_UsersExtract[[#This Row],[WhenCreated]]="","",T_UsersExtract[[#This Row],[WhenCreated]]), "")</f>
        <v/>
      </c>
      <c r="I90" s="25" t="str">
        <f>IFERROR(IF(T_UsersExtract[[#This Row],[PasswordLastSet]]="","",T_UsersExtract[[#This Row],[PasswordLastSet]]), "")</f>
        <v/>
      </c>
      <c r="J90" s="4" t="str">
        <f>IFERROR(IF(T_UsersExtract[[#This Row],[CannotChangePassword]]="","",T_UsersExtract[[#This Row],[CannotChangePassword]]), "")</f>
        <v/>
      </c>
      <c r="K9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0" s="4" t="str">
        <f>IFERROR(IF(T_UsersExtract[[#This Row],[PasswordNotRequired]]="","",T_UsersExtract[[#This Row],[PasswordNotRequired]]), "")</f>
        <v/>
      </c>
      <c r="M9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0" s="4" t="str">
        <f>IFERROR(IF(T_UsersExtract[[#This Row],[PasswordNeverExpires]]="","",T_UsersExtract[[#This Row],[PasswordNeverExpires]]), "")</f>
        <v/>
      </c>
      <c r="O9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0" s="4" t="str">
        <f>IFERROR(IF(T_UsersExtract[[#This Row],[PasswordExpired]]="","",T_UsersExtract[[#This Row],[PasswordExpired]]), "")</f>
        <v/>
      </c>
      <c r="Q9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0" s="4" t="str">
        <f>IFERROR(     IF(T_UsersExtract[[#This Row],[LockedOut]]="", "", T_UsersExtract[[#This Row],[LockedOut]]),     ""     )</f>
        <v/>
      </c>
      <c r="S90" s="4" t="str">
        <f>IFERROR(IF(T_UsersExtract[[#This Row],[PrimaryGroup]]="","",T_UsersExtract[[#This Row],[PrimaryGroup]]), "")</f>
        <v/>
      </c>
      <c r="T90" s="4" t="str">
        <f>IFERROR(VLOOKUP('Users Passwords Groups'!D90,T_UsersGroupsExtract[],2), "")</f>
        <v/>
      </c>
    </row>
    <row r="91" spans="1:20" ht="15" customHeight="1" x14ac:dyDescent="0.25">
      <c r="A91" s="4" t="e">
        <f>VLOOKUP(T_UsersPasswordsGroups[[#This Row],[Nom de compte SAM]],T_PointageAD[[Nom de compte SAM]:[Fonction]], 7)</f>
        <v>#N/A</v>
      </c>
      <c r="B91" s="4" t="str">
        <f>IFERROR(IF(T_UsersExtract[[#This Row],[GivenName]]="","",T_UsersExtract[[#This Row],[GivenName]]), "")</f>
        <v/>
      </c>
      <c r="C91" s="4" t="str">
        <f>IFERROR(IF(T_UsersExtract[[#This Row],[Name]]="","",T_UsersExtract[[#This Row],[Name]]), "")</f>
        <v/>
      </c>
      <c r="D91" s="4" t="str">
        <f>IFERROR(IF(T_UsersExtract[[#This Row],[SamAccountName]]="","",T_UsersExtract[[#This Row],[SamAccountName]]),"")</f>
        <v/>
      </c>
      <c r="E91" s="4" t="str">
        <f>IFERROR(IF(T_UsersExtract[[#This Row],[UserPrincipalName]]="","",T_UsersExtract[[#This Row],[UserPrincipalName]]),"")</f>
        <v/>
      </c>
      <c r="F91" s="4" t="str">
        <f>IFERROR(IF(T_UsersExtract[[#This Row],[ObjectClass]]="","",T_UsersExtract[[#This Row],[ObjectClass]]), "")</f>
        <v/>
      </c>
      <c r="G91" s="4" t="str">
        <f>IFERROR(IF(T_UsersExtract[[#This Row],[Enabled]]="","",T_UsersExtract[[#This Row],[Enabled]]), "")</f>
        <v/>
      </c>
      <c r="H91" s="25" t="str">
        <f>IFERROR(IF(T_UsersExtract[[#This Row],[WhenCreated]]="","",T_UsersExtract[[#This Row],[WhenCreated]]), "")</f>
        <v/>
      </c>
      <c r="I91" s="25" t="str">
        <f>IFERROR(IF(T_UsersExtract[[#This Row],[PasswordLastSet]]="","",T_UsersExtract[[#This Row],[PasswordLastSet]]), "")</f>
        <v/>
      </c>
      <c r="J91" s="4" t="str">
        <f>IFERROR(IF(T_UsersExtract[[#This Row],[CannotChangePassword]]="","",T_UsersExtract[[#This Row],[CannotChangePassword]]), "")</f>
        <v/>
      </c>
      <c r="K9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1" s="4" t="str">
        <f>IFERROR(IF(T_UsersExtract[[#This Row],[PasswordNotRequired]]="","",T_UsersExtract[[#This Row],[PasswordNotRequired]]), "")</f>
        <v/>
      </c>
      <c r="M9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1" s="4" t="str">
        <f>IFERROR(IF(T_UsersExtract[[#This Row],[PasswordNeverExpires]]="","",T_UsersExtract[[#This Row],[PasswordNeverExpires]]), "")</f>
        <v/>
      </c>
      <c r="O9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1" s="4" t="str">
        <f>IFERROR(IF(T_UsersExtract[[#This Row],[PasswordExpired]]="","",T_UsersExtract[[#This Row],[PasswordExpired]]), "")</f>
        <v/>
      </c>
      <c r="Q9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1" s="4" t="str">
        <f>IFERROR(     IF(T_UsersExtract[[#This Row],[LockedOut]]="", "", T_UsersExtract[[#This Row],[LockedOut]]),     ""     )</f>
        <v/>
      </c>
      <c r="S91" s="4" t="str">
        <f>IFERROR(IF(T_UsersExtract[[#This Row],[PrimaryGroup]]="","",T_UsersExtract[[#This Row],[PrimaryGroup]]), "")</f>
        <v/>
      </c>
      <c r="T91" s="4" t="str">
        <f>IFERROR(VLOOKUP('Users Passwords Groups'!D91,T_UsersGroupsExtract[],2), "")</f>
        <v/>
      </c>
    </row>
    <row r="92" spans="1:20" ht="15" customHeight="1" x14ac:dyDescent="0.25">
      <c r="A92" s="4" t="e">
        <f>VLOOKUP(T_UsersPasswordsGroups[[#This Row],[Nom de compte SAM]],T_PointageAD[[Nom de compte SAM]:[Fonction]], 7)</f>
        <v>#N/A</v>
      </c>
      <c r="B92" s="4" t="str">
        <f>IFERROR(IF(T_UsersExtract[[#This Row],[GivenName]]="","",T_UsersExtract[[#This Row],[GivenName]]), "")</f>
        <v/>
      </c>
      <c r="C92" s="4" t="str">
        <f>IFERROR(IF(T_UsersExtract[[#This Row],[Name]]="","",T_UsersExtract[[#This Row],[Name]]), "")</f>
        <v/>
      </c>
      <c r="D92" s="4" t="str">
        <f>IFERROR(IF(T_UsersExtract[[#This Row],[SamAccountName]]="","",T_UsersExtract[[#This Row],[SamAccountName]]),"")</f>
        <v/>
      </c>
      <c r="E92" s="4" t="str">
        <f>IFERROR(IF(T_UsersExtract[[#This Row],[UserPrincipalName]]="","",T_UsersExtract[[#This Row],[UserPrincipalName]]),"")</f>
        <v/>
      </c>
      <c r="F92" s="4" t="str">
        <f>IFERROR(IF(T_UsersExtract[[#This Row],[ObjectClass]]="","",T_UsersExtract[[#This Row],[ObjectClass]]), "")</f>
        <v/>
      </c>
      <c r="G92" s="4" t="str">
        <f>IFERROR(IF(T_UsersExtract[[#This Row],[Enabled]]="","",T_UsersExtract[[#This Row],[Enabled]]), "")</f>
        <v/>
      </c>
      <c r="H92" s="25" t="str">
        <f>IFERROR(IF(T_UsersExtract[[#This Row],[WhenCreated]]="","",T_UsersExtract[[#This Row],[WhenCreated]]), "")</f>
        <v/>
      </c>
      <c r="I92" s="25" t="str">
        <f>IFERROR(IF(T_UsersExtract[[#This Row],[PasswordLastSet]]="","",T_UsersExtract[[#This Row],[PasswordLastSet]]), "")</f>
        <v/>
      </c>
      <c r="J92" s="4" t="str">
        <f>IFERROR(IF(T_UsersExtract[[#This Row],[CannotChangePassword]]="","",T_UsersExtract[[#This Row],[CannotChangePassword]]), "")</f>
        <v/>
      </c>
      <c r="K9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2" s="4" t="str">
        <f>IFERROR(IF(T_UsersExtract[[#This Row],[PasswordNotRequired]]="","",T_UsersExtract[[#This Row],[PasswordNotRequired]]), "")</f>
        <v/>
      </c>
      <c r="M9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2" s="4" t="str">
        <f>IFERROR(IF(T_UsersExtract[[#This Row],[PasswordNeverExpires]]="","",T_UsersExtract[[#This Row],[PasswordNeverExpires]]), "")</f>
        <v/>
      </c>
      <c r="O9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2" s="4" t="str">
        <f>IFERROR(IF(T_UsersExtract[[#This Row],[PasswordExpired]]="","",T_UsersExtract[[#This Row],[PasswordExpired]]), "")</f>
        <v/>
      </c>
      <c r="Q9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2" s="4" t="str">
        <f>IFERROR(     IF(T_UsersExtract[[#This Row],[LockedOut]]="", "", T_UsersExtract[[#This Row],[LockedOut]]),     ""     )</f>
        <v/>
      </c>
      <c r="S92" s="4" t="str">
        <f>IFERROR(IF(T_UsersExtract[[#This Row],[PrimaryGroup]]="","",T_UsersExtract[[#This Row],[PrimaryGroup]]), "")</f>
        <v/>
      </c>
      <c r="T92" s="4" t="str">
        <f>IFERROR(VLOOKUP('Users Passwords Groups'!D92,T_UsersGroupsExtract[],2), "")</f>
        <v/>
      </c>
    </row>
    <row r="93" spans="1:20" ht="15" customHeight="1" x14ac:dyDescent="0.25">
      <c r="A93" s="4" t="e">
        <f>VLOOKUP(T_UsersPasswordsGroups[[#This Row],[Nom de compte SAM]],T_PointageAD[[Nom de compte SAM]:[Fonction]], 7)</f>
        <v>#N/A</v>
      </c>
      <c r="B93" s="4" t="str">
        <f>IFERROR(IF(T_UsersExtract[[#This Row],[GivenName]]="","",T_UsersExtract[[#This Row],[GivenName]]), "")</f>
        <v/>
      </c>
      <c r="C93" s="4" t="str">
        <f>IFERROR(IF(T_UsersExtract[[#This Row],[Name]]="","",T_UsersExtract[[#This Row],[Name]]), "")</f>
        <v/>
      </c>
      <c r="D93" s="4" t="str">
        <f>IFERROR(IF(T_UsersExtract[[#This Row],[SamAccountName]]="","",T_UsersExtract[[#This Row],[SamAccountName]]),"")</f>
        <v/>
      </c>
      <c r="E93" s="4" t="str">
        <f>IFERROR(IF(T_UsersExtract[[#This Row],[UserPrincipalName]]="","",T_UsersExtract[[#This Row],[UserPrincipalName]]),"")</f>
        <v/>
      </c>
      <c r="F93" s="4" t="str">
        <f>IFERROR(IF(T_UsersExtract[[#This Row],[ObjectClass]]="","",T_UsersExtract[[#This Row],[ObjectClass]]), "")</f>
        <v/>
      </c>
      <c r="G93" s="4" t="str">
        <f>IFERROR(IF(T_UsersExtract[[#This Row],[Enabled]]="","",T_UsersExtract[[#This Row],[Enabled]]), "")</f>
        <v/>
      </c>
      <c r="H93" s="25" t="str">
        <f>IFERROR(IF(T_UsersExtract[[#This Row],[WhenCreated]]="","",T_UsersExtract[[#This Row],[WhenCreated]]), "")</f>
        <v/>
      </c>
      <c r="I93" s="25" t="str">
        <f>IFERROR(IF(T_UsersExtract[[#This Row],[PasswordLastSet]]="","",T_UsersExtract[[#This Row],[PasswordLastSet]]), "")</f>
        <v/>
      </c>
      <c r="J93" s="4" t="str">
        <f>IFERROR(IF(T_UsersExtract[[#This Row],[CannotChangePassword]]="","",T_UsersExtract[[#This Row],[CannotChangePassword]]), "")</f>
        <v/>
      </c>
      <c r="K9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3" s="4" t="str">
        <f>IFERROR(IF(T_UsersExtract[[#This Row],[PasswordNotRequired]]="","",T_UsersExtract[[#This Row],[PasswordNotRequired]]), "")</f>
        <v/>
      </c>
      <c r="M9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3" s="4" t="str">
        <f>IFERROR(IF(T_UsersExtract[[#This Row],[PasswordNeverExpires]]="","",T_UsersExtract[[#This Row],[PasswordNeverExpires]]), "")</f>
        <v/>
      </c>
      <c r="O9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3" s="4" t="str">
        <f>IFERROR(IF(T_UsersExtract[[#This Row],[PasswordExpired]]="","",T_UsersExtract[[#This Row],[PasswordExpired]]), "")</f>
        <v/>
      </c>
      <c r="Q9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3" s="4" t="str">
        <f>IFERROR(     IF(T_UsersExtract[[#This Row],[LockedOut]]="", "", T_UsersExtract[[#This Row],[LockedOut]]),     ""     )</f>
        <v/>
      </c>
      <c r="S93" s="4" t="str">
        <f>IFERROR(IF(T_UsersExtract[[#This Row],[PrimaryGroup]]="","",T_UsersExtract[[#This Row],[PrimaryGroup]]), "")</f>
        <v/>
      </c>
      <c r="T93" s="4" t="str">
        <f>IFERROR(VLOOKUP('Users Passwords Groups'!D93,T_UsersGroupsExtract[],2), "")</f>
        <v/>
      </c>
    </row>
    <row r="94" spans="1:20" ht="15" customHeight="1" x14ac:dyDescent="0.25">
      <c r="A94" s="4" t="e">
        <f>VLOOKUP(T_UsersPasswordsGroups[[#This Row],[Nom de compte SAM]],T_PointageAD[[Nom de compte SAM]:[Fonction]], 7)</f>
        <v>#N/A</v>
      </c>
      <c r="B94" s="4" t="str">
        <f>IFERROR(IF(T_UsersExtract[[#This Row],[GivenName]]="","",T_UsersExtract[[#This Row],[GivenName]]), "")</f>
        <v/>
      </c>
      <c r="C94" s="4" t="str">
        <f>IFERROR(IF(T_UsersExtract[[#This Row],[Name]]="","",T_UsersExtract[[#This Row],[Name]]), "")</f>
        <v/>
      </c>
      <c r="D94" s="4" t="str">
        <f>IFERROR(IF(T_UsersExtract[[#This Row],[SamAccountName]]="","",T_UsersExtract[[#This Row],[SamAccountName]]),"")</f>
        <v/>
      </c>
      <c r="E94" s="4" t="str">
        <f>IFERROR(IF(T_UsersExtract[[#This Row],[UserPrincipalName]]="","",T_UsersExtract[[#This Row],[UserPrincipalName]]),"")</f>
        <v/>
      </c>
      <c r="F94" s="4" t="str">
        <f>IFERROR(IF(T_UsersExtract[[#This Row],[ObjectClass]]="","",T_UsersExtract[[#This Row],[ObjectClass]]), "")</f>
        <v/>
      </c>
      <c r="G94" s="4" t="str">
        <f>IFERROR(IF(T_UsersExtract[[#This Row],[Enabled]]="","",T_UsersExtract[[#This Row],[Enabled]]), "")</f>
        <v/>
      </c>
      <c r="H94" s="25" t="str">
        <f>IFERROR(IF(T_UsersExtract[[#This Row],[WhenCreated]]="","",T_UsersExtract[[#This Row],[WhenCreated]]), "")</f>
        <v/>
      </c>
      <c r="I94" s="25" t="str">
        <f>IFERROR(IF(T_UsersExtract[[#This Row],[PasswordLastSet]]="","",T_UsersExtract[[#This Row],[PasswordLastSet]]), "")</f>
        <v/>
      </c>
      <c r="J94" s="4" t="str">
        <f>IFERROR(IF(T_UsersExtract[[#This Row],[CannotChangePassword]]="","",T_UsersExtract[[#This Row],[CannotChangePassword]]), "")</f>
        <v/>
      </c>
      <c r="K9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4" s="4" t="str">
        <f>IFERROR(IF(T_UsersExtract[[#This Row],[PasswordNotRequired]]="","",T_UsersExtract[[#This Row],[PasswordNotRequired]]), "")</f>
        <v/>
      </c>
      <c r="M9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4" s="4" t="str">
        <f>IFERROR(IF(T_UsersExtract[[#This Row],[PasswordNeverExpires]]="","",T_UsersExtract[[#This Row],[PasswordNeverExpires]]), "")</f>
        <v/>
      </c>
      <c r="O9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4" s="4" t="str">
        <f>IFERROR(IF(T_UsersExtract[[#This Row],[PasswordExpired]]="","",T_UsersExtract[[#This Row],[PasswordExpired]]), "")</f>
        <v/>
      </c>
      <c r="Q9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4" s="4" t="str">
        <f>IFERROR(     IF(T_UsersExtract[[#This Row],[LockedOut]]="", "", T_UsersExtract[[#This Row],[LockedOut]]),     ""     )</f>
        <v/>
      </c>
      <c r="S94" s="4" t="str">
        <f>IFERROR(IF(T_UsersExtract[[#This Row],[PrimaryGroup]]="","",T_UsersExtract[[#This Row],[PrimaryGroup]]), "")</f>
        <v/>
      </c>
      <c r="T94" s="4" t="str">
        <f>IFERROR(VLOOKUP('Users Passwords Groups'!D94,T_UsersGroupsExtract[],2), "")</f>
        <v/>
      </c>
    </row>
    <row r="95" spans="1:20" ht="15" customHeight="1" x14ac:dyDescent="0.25">
      <c r="A95" s="4" t="e">
        <f>VLOOKUP(T_UsersPasswordsGroups[[#This Row],[Nom de compte SAM]],T_PointageAD[[Nom de compte SAM]:[Fonction]], 7)</f>
        <v>#N/A</v>
      </c>
      <c r="B95" s="4" t="str">
        <f>IFERROR(IF(T_UsersExtract[[#This Row],[GivenName]]="","",T_UsersExtract[[#This Row],[GivenName]]), "")</f>
        <v/>
      </c>
      <c r="C95" s="4" t="str">
        <f>IFERROR(IF(T_UsersExtract[[#This Row],[Name]]="","",T_UsersExtract[[#This Row],[Name]]), "")</f>
        <v/>
      </c>
      <c r="D95" s="4" t="str">
        <f>IFERROR(IF(T_UsersExtract[[#This Row],[SamAccountName]]="","",T_UsersExtract[[#This Row],[SamAccountName]]),"")</f>
        <v/>
      </c>
      <c r="E95" s="4" t="str">
        <f>IFERROR(IF(T_UsersExtract[[#This Row],[UserPrincipalName]]="","",T_UsersExtract[[#This Row],[UserPrincipalName]]),"")</f>
        <v/>
      </c>
      <c r="F95" s="4" t="str">
        <f>IFERROR(IF(T_UsersExtract[[#This Row],[ObjectClass]]="","",T_UsersExtract[[#This Row],[ObjectClass]]), "")</f>
        <v/>
      </c>
      <c r="G95" s="4" t="str">
        <f>IFERROR(IF(T_UsersExtract[[#This Row],[Enabled]]="","",T_UsersExtract[[#This Row],[Enabled]]), "")</f>
        <v/>
      </c>
      <c r="H95" s="25" t="str">
        <f>IFERROR(IF(T_UsersExtract[[#This Row],[WhenCreated]]="","",T_UsersExtract[[#This Row],[WhenCreated]]), "")</f>
        <v/>
      </c>
      <c r="I95" s="25" t="str">
        <f>IFERROR(IF(T_UsersExtract[[#This Row],[PasswordLastSet]]="","",T_UsersExtract[[#This Row],[PasswordLastSet]]), "")</f>
        <v/>
      </c>
      <c r="J95" s="4" t="str">
        <f>IFERROR(IF(T_UsersExtract[[#This Row],[CannotChangePassword]]="","",T_UsersExtract[[#This Row],[CannotChangePassword]]), "")</f>
        <v/>
      </c>
      <c r="K9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5" s="4" t="str">
        <f>IFERROR(IF(T_UsersExtract[[#This Row],[PasswordNotRequired]]="","",T_UsersExtract[[#This Row],[PasswordNotRequired]]), "")</f>
        <v/>
      </c>
      <c r="M9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5" s="4" t="str">
        <f>IFERROR(IF(T_UsersExtract[[#This Row],[PasswordNeverExpires]]="","",T_UsersExtract[[#This Row],[PasswordNeverExpires]]), "")</f>
        <v/>
      </c>
      <c r="O9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5" s="4" t="str">
        <f>IFERROR(IF(T_UsersExtract[[#This Row],[PasswordExpired]]="","",T_UsersExtract[[#This Row],[PasswordExpired]]), "")</f>
        <v/>
      </c>
      <c r="Q9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5" s="4" t="str">
        <f>IFERROR(     IF(T_UsersExtract[[#This Row],[LockedOut]]="", "", T_UsersExtract[[#This Row],[LockedOut]]),     ""     )</f>
        <v/>
      </c>
      <c r="S95" s="4" t="str">
        <f>IFERROR(IF(T_UsersExtract[[#This Row],[PrimaryGroup]]="","",T_UsersExtract[[#This Row],[PrimaryGroup]]), "")</f>
        <v/>
      </c>
      <c r="T95" s="4" t="str">
        <f>IFERROR(VLOOKUP('Users Passwords Groups'!D95,T_UsersGroupsExtract[],2), "")</f>
        <v/>
      </c>
    </row>
    <row r="96" spans="1:20" ht="15" customHeight="1" x14ac:dyDescent="0.25">
      <c r="A96" s="4" t="e">
        <f>VLOOKUP(T_UsersPasswordsGroups[[#This Row],[Nom de compte SAM]],T_PointageAD[[Nom de compte SAM]:[Fonction]], 7)</f>
        <v>#N/A</v>
      </c>
      <c r="B96" s="4" t="str">
        <f>IFERROR(IF(T_UsersExtract[[#This Row],[GivenName]]="","",T_UsersExtract[[#This Row],[GivenName]]), "")</f>
        <v/>
      </c>
      <c r="C96" s="4" t="str">
        <f>IFERROR(IF(T_UsersExtract[[#This Row],[Name]]="","",T_UsersExtract[[#This Row],[Name]]), "")</f>
        <v/>
      </c>
      <c r="D96" s="4" t="str">
        <f>IFERROR(IF(T_UsersExtract[[#This Row],[SamAccountName]]="","",T_UsersExtract[[#This Row],[SamAccountName]]),"")</f>
        <v/>
      </c>
      <c r="E96" s="4" t="str">
        <f>IFERROR(IF(T_UsersExtract[[#This Row],[UserPrincipalName]]="","",T_UsersExtract[[#This Row],[UserPrincipalName]]),"")</f>
        <v/>
      </c>
      <c r="F96" s="4" t="str">
        <f>IFERROR(IF(T_UsersExtract[[#This Row],[ObjectClass]]="","",T_UsersExtract[[#This Row],[ObjectClass]]), "")</f>
        <v/>
      </c>
      <c r="G96" s="4" t="str">
        <f>IFERROR(IF(T_UsersExtract[[#This Row],[Enabled]]="","",T_UsersExtract[[#This Row],[Enabled]]), "")</f>
        <v/>
      </c>
      <c r="H96" s="25" t="str">
        <f>IFERROR(IF(T_UsersExtract[[#This Row],[WhenCreated]]="","",T_UsersExtract[[#This Row],[WhenCreated]]), "")</f>
        <v/>
      </c>
      <c r="I96" s="25" t="str">
        <f>IFERROR(IF(T_UsersExtract[[#This Row],[PasswordLastSet]]="","",T_UsersExtract[[#This Row],[PasswordLastSet]]), "")</f>
        <v/>
      </c>
      <c r="J96" s="4" t="str">
        <f>IFERROR(IF(T_UsersExtract[[#This Row],[CannotChangePassword]]="","",T_UsersExtract[[#This Row],[CannotChangePassword]]), "")</f>
        <v/>
      </c>
      <c r="K9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6" s="4" t="str">
        <f>IFERROR(IF(T_UsersExtract[[#This Row],[PasswordNotRequired]]="","",T_UsersExtract[[#This Row],[PasswordNotRequired]]), "")</f>
        <v/>
      </c>
      <c r="M9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6" s="4" t="str">
        <f>IFERROR(IF(T_UsersExtract[[#This Row],[PasswordNeverExpires]]="","",T_UsersExtract[[#This Row],[PasswordNeverExpires]]), "")</f>
        <v/>
      </c>
      <c r="O9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6" s="4" t="str">
        <f>IFERROR(IF(T_UsersExtract[[#This Row],[PasswordExpired]]="","",T_UsersExtract[[#This Row],[PasswordExpired]]), "")</f>
        <v/>
      </c>
      <c r="Q9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6" s="4" t="str">
        <f>IFERROR(     IF(T_UsersExtract[[#This Row],[LockedOut]]="", "", T_UsersExtract[[#This Row],[LockedOut]]),     ""     )</f>
        <v/>
      </c>
      <c r="S96" s="4" t="str">
        <f>IFERROR(IF(T_UsersExtract[[#This Row],[PrimaryGroup]]="","",T_UsersExtract[[#This Row],[PrimaryGroup]]), "")</f>
        <v/>
      </c>
      <c r="T96" s="4" t="str">
        <f>IFERROR(VLOOKUP('Users Passwords Groups'!D96,T_UsersGroupsExtract[],2), "")</f>
        <v/>
      </c>
    </row>
    <row r="97" spans="1:20" ht="15" customHeight="1" x14ac:dyDescent="0.25">
      <c r="A97" s="4" t="e">
        <f>VLOOKUP(T_UsersPasswordsGroups[[#This Row],[Nom de compte SAM]],T_PointageAD[[Nom de compte SAM]:[Fonction]], 7)</f>
        <v>#N/A</v>
      </c>
      <c r="B97" s="4" t="str">
        <f>IFERROR(IF(T_UsersExtract[[#This Row],[GivenName]]="","",T_UsersExtract[[#This Row],[GivenName]]), "")</f>
        <v/>
      </c>
      <c r="C97" s="4" t="str">
        <f>IFERROR(IF(T_UsersExtract[[#This Row],[Name]]="","",T_UsersExtract[[#This Row],[Name]]), "")</f>
        <v/>
      </c>
      <c r="D97" s="4" t="str">
        <f>IFERROR(IF(T_UsersExtract[[#This Row],[SamAccountName]]="","",T_UsersExtract[[#This Row],[SamAccountName]]),"")</f>
        <v/>
      </c>
      <c r="E97" s="4" t="str">
        <f>IFERROR(IF(T_UsersExtract[[#This Row],[UserPrincipalName]]="","",T_UsersExtract[[#This Row],[UserPrincipalName]]),"")</f>
        <v/>
      </c>
      <c r="F97" s="4" t="str">
        <f>IFERROR(IF(T_UsersExtract[[#This Row],[ObjectClass]]="","",T_UsersExtract[[#This Row],[ObjectClass]]), "")</f>
        <v/>
      </c>
      <c r="G97" s="4" t="str">
        <f>IFERROR(IF(T_UsersExtract[[#This Row],[Enabled]]="","",T_UsersExtract[[#This Row],[Enabled]]), "")</f>
        <v/>
      </c>
      <c r="H97" s="25" t="str">
        <f>IFERROR(IF(T_UsersExtract[[#This Row],[WhenCreated]]="","",T_UsersExtract[[#This Row],[WhenCreated]]), "")</f>
        <v/>
      </c>
      <c r="I97" s="25" t="str">
        <f>IFERROR(IF(T_UsersExtract[[#This Row],[PasswordLastSet]]="","",T_UsersExtract[[#This Row],[PasswordLastSet]]), "")</f>
        <v/>
      </c>
      <c r="J97" s="4" t="str">
        <f>IFERROR(IF(T_UsersExtract[[#This Row],[CannotChangePassword]]="","",T_UsersExtract[[#This Row],[CannotChangePassword]]), "")</f>
        <v/>
      </c>
      <c r="K9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7" s="4" t="str">
        <f>IFERROR(IF(T_UsersExtract[[#This Row],[PasswordNotRequired]]="","",T_UsersExtract[[#This Row],[PasswordNotRequired]]), "")</f>
        <v/>
      </c>
      <c r="M9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7" s="4" t="str">
        <f>IFERROR(IF(T_UsersExtract[[#This Row],[PasswordNeverExpires]]="","",T_UsersExtract[[#This Row],[PasswordNeverExpires]]), "")</f>
        <v/>
      </c>
      <c r="O9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7" s="4" t="str">
        <f>IFERROR(IF(T_UsersExtract[[#This Row],[PasswordExpired]]="","",T_UsersExtract[[#This Row],[PasswordExpired]]), "")</f>
        <v/>
      </c>
      <c r="Q9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7" s="4" t="str">
        <f>IFERROR(     IF(T_UsersExtract[[#This Row],[LockedOut]]="", "", T_UsersExtract[[#This Row],[LockedOut]]),     ""     )</f>
        <v/>
      </c>
      <c r="S97" s="4" t="str">
        <f>IFERROR(IF(T_UsersExtract[[#This Row],[PrimaryGroup]]="","",T_UsersExtract[[#This Row],[PrimaryGroup]]), "")</f>
        <v/>
      </c>
      <c r="T97" s="4" t="str">
        <f>IFERROR(VLOOKUP('Users Passwords Groups'!D97,T_UsersGroupsExtract[],2), "")</f>
        <v/>
      </c>
    </row>
    <row r="98" spans="1:20" ht="15" customHeight="1" x14ac:dyDescent="0.25">
      <c r="A98" s="4" t="e">
        <f>VLOOKUP(T_UsersPasswordsGroups[[#This Row],[Nom de compte SAM]],T_PointageAD[[Nom de compte SAM]:[Fonction]], 7)</f>
        <v>#N/A</v>
      </c>
      <c r="B98" s="4" t="str">
        <f>IFERROR(IF(T_UsersExtract[[#This Row],[GivenName]]="","",T_UsersExtract[[#This Row],[GivenName]]), "")</f>
        <v/>
      </c>
      <c r="C98" s="4" t="str">
        <f>IFERROR(IF(T_UsersExtract[[#This Row],[Name]]="","",T_UsersExtract[[#This Row],[Name]]), "")</f>
        <v/>
      </c>
      <c r="D98" s="4" t="str">
        <f>IFERROR(IF(T_UsersExtract[[#This Row],[SamAccountName]]="","",T_UsersExtract[[#This Row],[SamAccountName]]),"")</f>
        <v/>
      </c>
      <c r="E98" s="4" t="str">
        <f>IFERROR(IF(T_UsersExtract[[#This Row],[UserPrincipalName]]="","",T_UsersExtract[[#This Row],[UserPrincipalName]]),"")</f>
        <v/>
      </c>
      <c r="F98" s="4" t="str">
        <f>IFERROR(IF(T_UsersExtract[[#This Row],[ObjectClass]]="","",T_UsersExtract[[#This Row],[ObjectClass]]), "")</f>
        <v/>
      </c>
      <c r="G98" s="4" t="str">
        <f>IFERROR(IF(T_UsersExtract[[#This Row],[Enabled]]="","",T_UsersExtract[[#This Row],[Enabled]]), "")</f>
        <v/>
      </c>
      <c r="H98" s="25" t="str">
        <f>IFERROR(IF(T_UsersExtract[[#This Row],[WhenCreated]]="","",T_UsersExtract[[#This Row],[WhenCreated]]), "")</f>
        <v/>
      </c>
      <c r="I98" s="25" t="str">
        <f>IFERROR(IF(T_UsersExtract[[#This Row],[PasswordLastSet]]="","",T_UsersExtract[[#This Row],[PasswordLastSet]]), "")</f>
        <v/>
      </c>
      <c r="J98" s="4" t="str">
        <f>IFERROR(IF(T_UsersExtract[[#This Row],[CannotChangePassword]]="","",T_UsersExtract[[#This Row],[CannotChangePassword]]), "")</f>
        <v/>
      </c>
      <c r="K9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8" s="4" t="str">
        <f>IFERROR(IF(T_UsersExtract[[#This Row],[PasswordNotRequired]]="","",T_UsersExtract[[#This Row],[PasswordNotRequired]]), "")</f>
        <v/>
      </c>
      <c r="M9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8" s="4" t="str">
        <f>IFERROR(IF(T_UsersExtract[[#This Row],[PasswordNeverExpires]]="","",T_UsersExtract[[#This Row],[PasswordNeverExpires]]), "")</f>
        <v/>
      </c>
      <c r="O9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8" s="4" t="str">
        <f>IFERROR(IF(T_UsersExtract[[#This Row],[PasswordExpired]]="","",T_UsersExtract[[#This Row],[PasswordExpired]]), "")</f>
        <v/>
      </c>
      <c r="Q9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8" s="4" t="str">
        <f>IFERROR(     IF(T_UsersExtract[[#This Row],[LockedOut]]="", "", T_UsersExtract[[#This Row],[LockedOut]]),     ""     )</f>
        <v/>
      </c>
      <c r="S98" s="4" t="str">
        <f>IFERROR(IF(T_UsersExtract[[#This Row],[PrimaryGroup]]="","",T_UsersExtract[[#This Row],[PrimaryGroup]]), "")</f>
        <v/>
      </c>
      <c r="T98" s="4" t="str">
        <f>IFERROR(VLOOKUP('Users Passwords Groups'!D98,T_UsersGroupsExtract[],2), "")</f>
        <v/>
      </c>
    </row>
    <row r="99" spans="1:20" ht="15" customHeight="1" x14ac:dyDescent="0.25">
      <c r="A99" s="4" t="e">
        <f>VLOOKUP(T_UsersPasswordsGroups[[#This Row],[Nom de compte SAM]],T_PointageAD[[Nom de compte SAM]:[Fonction]], 7)</f>
        <v>#N/A</v>
      </c>
      <c r="B99" s="4" t="str">
        <f>IFERROR(IF(T_UsersExtract[[#This Row],[GivenName]]="","",T_UsersExtract[[#This Row],[GivenName]]), "")</f>
        <v/>
      </c>
      <c r="C99" s="4" t="str">
        <f>IFERROR(IF(T_UsersExtract[[#This Row],[Name]]="","",T_UsersExtract[[#This Row],[Name]]), "")</f>
        <v/>
      </c>
      <c r="D99" s="4" t="str">
        <f>IFERROR(IF(T_UsersExtract[[#This Row],[SamAccountName]]="","",T_UsersExtract[[#This Row],[SamAccountName]]),"")</f>
        <v/>
      </c>
      <c r="E99" s="4" t="str">
        <f>IFERROR(IF(T_UsersExtract[[#This Row],[UserPrincipalName]]="","",T_UsersExtract[[#This Row],[UserPrincipalName]]),"")</f>
        <v/>
      </c>
      <c r="F99" s="4" t="str">
        <f>IFERROR(IF(T_UsersExtract[[#This Row],[ObjectClass]]="","",T_UsersExtract[[#This Row],[ObjectClass]]), "")</f>
        <v/>
      </c>
      <c r="G99" s="4" t="str">
        <f>IFERROR(IF(T_UsersExtract[[#This Row],[Enabled]]="","",T_UsersExtract[[#This Row],[Enabled]]), "")</f>
        <v/>
      </c>
      <c r="H99" s="25" t="str">
        <f>IFERROR(IF(T_UsersExtract[[#This Row],[WhenCreated]]="","",T_UsersExtract[[#This Row],[WhenCreated]]), "")</f>
        <v/>
      </c>
      <c r="I99" s="25" t="str">
        <f>IFERROR(IF(T_UsersExtract[[#This Row],[PasswordLastSet]]="","",T_UsersExtract[[#This Row],[PasswordLastSet]]), "")</f>
        <v/>
      </c>
      <c r="J99" s="4" t="str">
        <f>IFERROR(IF(T_UsersExtract[[#This Row],[CannotChangePassword]]="","",T_UsersExtract[[#This Row],[CannotChangePassword]]), "")</f>
        <v/>
      </c>
      <c r="K9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99" s="4" t="str">
        <f>IFERROR(IF(T_UsersExtract[[#This Row],[PasswordNotRequired]]="","",T_UsersExtract[[#This Row],[PasswordNotRequired]]), "")</f>
        <v/>
      </c>
      <c r="M9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99" s="4" t="str">
        <f>IFERROR(IF(T_UsersExtract[[#This Row],[PasswordNeverExpires]]="","",T_UsersExtract[[#This Row],[PasswordNeverExpires]]), "")</f>
        <v/>
      </c>
      <c r="O9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99" s="4" t="str">
        <f>IFERROR(IF(T_UsersExtract[[#This Row],[PasswordExpired]]="","",T_UsersExtract[[#This Row],[PasswordExpired]]), "")</f>
        <v/>
      </c>
      <c r="Q9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99" s="4" t="str">
        <f>IFERROR(     IF(T_UsersExtract[[#This Row],[LockedOut]]="", "", T_UsersExtract[[#This Row],[LockedOut]]),     ""     )</f>
        <v/>
      </c>
      <c r="S99" s="4" t="str">
        <f>IFERROR(IF(T_UsersExtract[[#This Row],[PrimaryGroup]]="","",T_UsersExtract[[#This Row],[PrimaryGroup]]), "")</f>
        <v/>
      </c>
      <c r="T99" s="4" t="str">
        <f>IFERROR(VLOOKUP('Users Passwords Groups'!D99,T_UsersGroupsExtract[],2), "")</f>
        <v/>
      </c>
    </row>
    <row r="100" spans="1:20" ht="15" customHeight="1" x14ac:dyDescent="0.25">
      <c r="A100" s="4" t="e">
        <f>VLOOKUP(T_UsersPasswordsGroups[[#This Row],[Nom de compte SAM]],T_PointageAD[[Nom de compte SAM]:[Fonction]], 7)</f>
        <v>#N/A</v>
      </c>
      <c r="B100" s="4" t="str">
        <f>IFERROR(IF(T_UsersExtract[[#This Row],[GivenName]]="","",T_UsersExtract[[#This Row],[GivenName]]), "")</f>
        <v/>
      </c>
      <c r="C100" s="4" t="str">
        <f>IFERROR(IF(T_UsersExtract[[#This Row],[Name]]="","",T_UsersExtract[[#This Row],[Name]]), "")</f>
        <v/>
      </c>
      <c r="D100" s="4" t="str">
        <f>IFERROR(IF(T_UsersExtract[[#This Row],[SamAccountName]]="","",T_UsersExtract[[#This Row],[SamAccountName]]),"")</f>
        <v/>
      </c>
      <c r="E100" s="4" t="str">
        <f>IFERROR(IF(T_UsersExtract[[#This Row],[UserPrincipalName]]="","",T_UsersExtract[[#This Row],[UserPrincipalName]]),"")</f>
        <v/>
      </c>
      <c r="F100" s="4" t="str">
        <f>IFERROR(IF(T_UsersExtract[[#This Row],[ObjectClass]]="","",T_UsersExtract[[#This Row],[ObjectClass]]), "")</f>
        <v/>
      </c>
      <c r="G100" s="4" t="str">
        <f>IFERROR(IF(T_UsersExtract[[#This Row],[Enabled]]="","",T_UsersExtract[[#This Row],[Enabled]]), "")</f>
        <v/>
      </c>
      <c r="H100" s="25" t="str">
        <f>IFERROR(IF(T_UsersExtract[[#This Row],[WhenCreated]]="","",T_UsersExtract[[#This Row],[WhenCreated]]), "")</f>
        <v/>
      </c>
      <c r="I100" s="25" t="str">
        <f>IFERROR(IF(T_UsersExtract[[#This Row],[PasswordLastSet]]="","",T_UsersExtract[[#This Row],[PasswordLastSet]]), "")</f>
        <v/>
      </c>
      <c r="J100" s="4" t="str">
        <f>IFERROR(IF(T_UsersExtract[[#This Row],[CannotChangePassword]]="","",T_UsersExtract[[#This Row],[CannotChangePassword]]), "")</f>
        <v/>
      </c>
      <c r="K10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0" s="4" t="str">
        <f>IFERROR(IF(T_UsersExtract[[#This Row],[PasswordNotRequired]]="","",T_UsersExtract[[#This Row],[PasswordNotRequired]]), "")</f>
        <v/>
      </c>
      <c r="M10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0" s="4" t="str">
        <f>IFERROR(IF(T_UsersExtract[[#This Row],[PasswordNeverExpires]]="","",T_UsersExtract[[#This Row],[PasswordNeverExpires]]), "")</f>
        <v/>
      </c>
      <c r="O10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0" s="4" t="str">
        <f>IFERROR(IF(T_UsersExtract[[#This Row],[PasswordExpired]]="","",T_UsersExtract[[#This Row],[PasswordExpired]]), "")</f>
        <v/>
      </c>
      <c r="Q10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0" s="4" t="str">
        <f>IFERROR(     IF(T_UsersExtract[[#This Row],[LockedOut]]="", "", T_UsersExtract[[#This Row],[LockedOut]]),     ""     )</f>
        <v/>
      </c>
      <c r="S100" s="4" t="str">
        <f>IFERROR(IF(T_UsersExtract[[#This Row],[PrimaryGroup]]="","",T_UsersExtract[[#This Row],[PrimaryGroup]]), "")</f>
        <v/>
      </c>
      <c r="T100" s="4" t="str">
        <f>IFERROR(VLOOKUP('Users Passwords Groups'!D100,T_UsersGroupsExtract[],2), "")</f>
        <v/>
      </c>
    </row>
    <row r="101" spans="1:20" ht="15" customHeight="1" x14ac:dyDescent="0.25">
      <c r="A101" s="4" t="e">
        <f>VLOOKUP(T_UsersPasswordsGroups[[#This Row],[Nom de compte SAM]],T_PointageAD[[Nom de compte SAM]:[Fonction]], 7)</f>
        <v>#N/A</v>
      </c>
      <c r="B101" s="4" t="str">
        <f>IFERROR(IF(T_UsersExtract[[#This Row],[GivenName]]="","",T_UsersExtract[[#This Row],[GivenName]]), "")</f>
        <v/>
      </c>
      <c r="C101" s="4" t="str">
        <f>IFERROR(IF(T_UsersExtract[[#This Row],[Name]]="","",T_UsersExtract[[#This Row],[Name]]), "")</f>
        <v/>
      </c>
      <c r="D101" s="4" t="str">
        <f>IFERROR(IF(T_UsersExtract[[#This Row],[SamAccountName]]="","",T_UsersExtract[[#This Row],[SamAccountName]]),"")</f>
        <v/>
      </c>
      <c r="E101" s="4" t="str">
        <f>IFERROR(IF(T_UsersExtract[[#This Row],[UserPrincipalName]]="","",T_UsersExtract[[#This Row],[UserPrincipalName]]),"")</f>
        <v/>
      </c>
      <c r="F101" s="4" t="str">
        <f>IFERROR(IF(T_UsersExtract[[#This Row],[ObjectClass]]="","",T_UsersExtract[[#This Row],[ObjectClass]]), "")</f>
        <v/>
      </c>
      <c r="G101" s="4" t="str">
        <f>IFERROR(IF(T_UsersExtract[[#This Row],[Enabled]]="","",T_UsersExtract[[#This Row],[Enabled]]), "")</f>
        <v/>
      </c>
      <c r="H101" s="25" t="str">
        <f>IFERROR(IF(T_UsersExtract[[#This Row],[WhenCreated]]="","",T_UsersExtract[[#This Row],[WhenCreated]]), "")</f>
        <v/>
      </c>
      <c r="I101" s="25" t="str">
        <f>IFERROR(IF(T_UsersExtract[[#This Row],[PasswordLastSet]]="","",T_UsersExtract[[#This Row],[PasswordLastSet]]), "")</f>
        <v/>
      </c>
      <c r="J101" s="4" t="str">
        <f>IFERROR(IF(T_UsersExtract[[#This Row],[CannotChangePassword]]="","",T_UsersExtract[[#This Row],[CannotChangePassword]]), "")</f>
        <v/>
      </c>
      <c r="K10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1" s="4" t="str">
        <f>IFERROR(IF(T_UsersExtract[[#This Row],[PasswordNotRequired]]="","",T_UsersExtract[[#This Row],[PasswordNotRequired]]), "")</f>
        <v/>
      </c>
      <c r="M10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1" s="4" t="str">
        <f>IFERROR(IF(T_UsersExtract[[#This Row],[PasswordNeverExpires]]="","",T_UsersExtract[[#This Row],[PasswordNeverExpires]]), "")</f>
        <v/>
      </c>
      <c r="O10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1" s="4" t="str">
        <f>IFERROR(IF(T_UsersExtract[[#This Row],[PasswordExpired]]="","",T_UsersExtract[[#This Row],[PasswordExpired]]), "")</f>
        <v/>
      </c>
      <c r="Q10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1" s="4" t="str">
        <f>IFERROR(     IF(T_UsersExtract[[#This Row],[LockedOut]]="", "", T_UsersExtract[[#This Row],[LockedOut]]),     ""     )</f>
        <v/>
      </c>
      <c r="S101" s="4" t="str">
        <f>IFERROR(IF(T_UsersExtract[[#This Row],[PrimaryGroup]]="","",T_UsersExtract[[#This Row],[PrimaryGroup]]), "")</f>
        <v/>
      </c>
      <c r="T101" s="4" t="str">
        <f>IFERROR(VLOOKUP('Users Passwords Groups'!D101,T_UsersGroupsExtract[],2), "")</f>
        <v/>
      </c>
    </row>
    <row r="102" spans="1:20" ht="15" customHeight="1" x14ac:dyDescent="0.25">
      <c r="A102" s="4" t="e">
        <f>VLOOKUP(T_UsersPasswordsGroups[[#This Row],[Nom de compte SAM]],T_PointageAD[[Nom de compte SAM]:[Fonction]], 7)</f>
        <v>#N/A</v>
      </c>
      <c r="B102" s="4" t="str">
        <f>IFERROR(IF(T_UsersExtract[[#This Row],[GivenName]]="","",T_UsersExtract[[#This Row],[GivenName]]), "")</f>
        <v/>
      </c>
      <c r="C102" s="4" t="str">
        <f>IFERROR(IF(T_UsersExtract[[#This Row],[Name]]="","",T_UsersExtract[[#This Row],[Name]]), "")</f>
        <v/>
      </c>
      <c r="D102" s="4" t="str">
        <f>IFERROR(IF(T_UsersExtract[[#This Row],[SamAccountName]]="","",T_UsersExtract[[#This Row],[SamAccountName]]),"")</f>
        <v/>
      </c>
      <c r="E102" s="4" t="str">
        <f>IFERROR(IF(T_UsersExtract[[#This Row],[UserPrincipalName]]="","",T_UsersExtract[[#This Row],[UserPrincipalName]]),"")</f>
        <v/>
      </c>
      <c r="F102" s="4" t="str">
        <f>IFERROR(IF(T_UsersExtract[[#This Row],[ObjectClass]]="","",T_UsersExtract[[#This Row],[ObjectClass]]), "")</f>
        <v/>
      </c>
      <c r="G102" s="4" t="str">
        <f>IFERROR(IF(T_UsersExtract[[#This Row],[Enabled]]="","",T_UsersExtract[[#This Row],[Enabled]]), "")</f>
        <v/>
      </c>
      <c r="H102" s="25" t="str">
        <f>IFERROR(IF(T_UsersExtract[[#This Row],[WhenCreated]]="","",T_UsersExtract[[#This Row],[WhenCreated]]), "")</f>
        <v/>
      </c>
      <c r="I102" s="25" t="str">
        <f>IFERROR(IF(T_UsersExtract[[#This Row],[PasswordLastSet]]="","",T_UsersExtract[[#This Row],[PasswordLastSet]]), "")</f>
        <v/>
      </c>
      <c r="J102" s="4" t="str">
        <f>IFERROR(IF(T_UsersExtract[[#This Row],[CannotChangePassword]]="","",T_UsersExtract[[#This Row],[CannotChangePassword]]), "")</f>
        <v/>
      </c>
      <c r="K10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2" s="4" t="str">
        <f>IFERROR(IF(T_UsersExtract[[#This Row],[PasswordNotRequired]]="","",T_UsersExtract[[#This Row],[PasswordNotRequired]]), "")</f>
        <v/>
      </c>
      <c r="M10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2" s="4" t="str">
        <f>IFERROR(IF(T_UsersExtract[[#This Row],[PasswordNeverExpires]]="","",T_UsersExtract[[#This Row],[PasswordNeverExpires]]), "")</f>
        <v/>
      </c>
      <c r="O10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2" s="4" t="str">
        <f>IFERROR(IF(T_UsersExtract[[#This Row],[PasswordExpired]]="","",T_UsersExtract[[#This Row],[PasswordExpired]]), "")</f>
        <v/>
      </c>
      <c r="Q10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2" s="4" t="str">
        <f>IFERROR(     IF(T_UsersExtract[[#This Row],[LockedOut]]="", "", T_UsersExtract[[#This Row],[LockedOut]]),     ""     )</f>
        <v/>
      </c>
      <c r="S102" s="4" t="str">
        <f>IFERROR(IF(T_UsersExtract[[#This Row],[PrimaryGroup]]="","",T_UsersExtract[[#This Row],[PrimaryGroup]]), "")</f>
        <v/>
      </c>
      <c r="T102" s="4" t="str">
        <f>IFERROR(VLOOKUP('Users Passwords Groups'!D102,T_UsersGroupsExtract[],2), "")</f>
        <v/>
      </c>
    </row>
    <row r="103" spans="1:20" ht="15" customHeight="1" x14ac:dyDescent="0.25">
      <c r="A103" s="4" t="e">
        <f>VLOOKUP(T_UsersPasswordsGroups[[#This Row],[Nom de compte SAM]],T_PointageAD[[Nom de compte SAM]:[Fonction]], 7)</f>
        <v>#N/A</v>
      </c>
      <c r="B103" s="4" t="str">
        <f>IFERROR(IF(T_UsersExtract[[#This Row],[GivenName]]="","",T_UsersExtract[[#This Row],[GivenName]]), "")</f>
        <v/>
      </c>
      <c r="C103" s="4" t="str">
        <f>IFERROR(IF(T_UsersExtract[[#This Row],[Name]]="","",T_UsersExtract[[#This Row],[Name]]), "")</f>
        <v/>
      </c>
      <c r="D103" s="4" t="str">
        <f>IFERROR(IF(T_UsersExtract[[#This Row],[SamAccountName]]="","",T_UsersExtract[[#This Row],[SamAccountName]]),"")</f>
        <v/>
      </c>
      <c r="E103" s="4" t="str">
        <f>IFERROR(IF(T_UsersExtract[[#This Row],[UserPrincipalName]]="","",T_UsersExtract[[#This Row],[UserPrincipalName]]),"")</f>
        <v/>
      </c>
      <c r="F103" s="4" t="str">
        <f>IFERROR(IF(T_UsersExtract[[#This Row],[ObjectClass]]="","",T_UsersExtract[[#This Row],[ObjectClass]]), "")</f>
        <v/>
      </c>
      <c r="G103" s="4" t="str">
        <f>IFERROR(IF(T_UsersExtract[[#This Row],[Enabled]]="","",T_UsersExtract[[#This Row],[Enabled]]), "")</f>
        <v/>
      </c>
      <c r="H103" s="25" t="str">
        <f>IFERROR(IF(T_UsersExtract[[#This Row],[WhenCreated]]="","",T_UsersExtract[[#This Row],[WhenCreated]]), "")</f>
        <v/>
      </c>
      <c r="I103" s="25" t="str">
        <f>IFERROR(IF(T_UsersExtract[[#This Row],[PasswordLastSet]]="","",T_UsersExtract[[#This Row],[PasswordLastSet]]), "")</f>
        <v/>
      </c>
      <c r="J103" s="4" t="str">
        <f>IFERROR(IF(T_UsersExtract[[#This Row],[CannotChangePassword]]="","",T_UsersExtract[[#This Row],[CannotChangePassword]]), "")</f>
        <v/>
      </c>
      <c r="K10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3" s="4" t="str">
        <f>IFERROR(IF(T_UsersExtract[[#This Row],[PasswordNotRequired]]="","",T_UsersExtract[[#This Row],[PasswordNotRequired]]), "")</f>
        <v/>
      </c>
      <c r="M10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3" s="4" t="str">
        <f>IFERROR(IF(T_UsersExtract[[#This Row],[PasswordNeverExpires]]="","",T_UsersExtract[[#This Row],[PasswordNeverExpires]]), "")</f>
        <v/>
      </c>
      <c r="O10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3" s="4" t="str">
        <f>IFERROR(IF(T_UsersExtract[[#This Row],[PasswordExpired]]="","",T_UsersExtract[[#This Row],[PasswordExpired]]), "")</f>
        <v/>
      </c>
      <c r="Q10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3" s="4" t="str">
        <f>IFERROR(     IF(T_UsersExtract[[#This Row],[LockedOut]]="", "", T_UsersExtract[[#This Row],[LockedOut]]),     ""     )</f>
        <v/>
      </c>
      <c r="S103" s="4" t="str">
        <f>IFERROR(IF(T_UsersExtract[[#This Row],[PrimaryGroup]]="","",T_UsersExtract[[#This Row],[PrimaryGroup]]), "")</f>
        <v/>
      </c>
      <c r="T103" s="4" t="str">
        <f>IFERROR(VLOOKUP('Users Passwords Groups'!D103,T_UsersGroupsExtract[],2), "")</f>
        <v/>
      </c>
    </row>
    <row r="104" spans="1:20" ht="15" customHeight="1" x14ac:dyDescent="0.25">
      <c r="A104" s="4" t="e">
        <f>VLOOKUP(T_UsersPasswordsGroups[[#This Row],[Nom de compte SAM]],T_PointageAD[[Nom de compte SAM]:[Fonction]], 7)</f>
        <v>#N/A</v>
      </c>
      <c r="B104" s="4" t="str">
        <f>IFERROR(IF(T_UsersExtract[[#This Row],[GivenName]]="","",T_UsersExtract[[#This Row],[GivenName]]), "")</f>
        <v/>
      </c>
      <c r="C104" s="4" t="str">
        <f>IFERROR(IF(T_UsersExtract[[#This Row],[Name]]="","",T_UsersExtract[[#This Row],[Name]]), "")</f>
        <v/>
      </c>
      <c r="D104" s="4" t="str">
        <f>IFERROR(IF(T_UsersExtract[[#This Row],[SamAccountName]]="","",T_UsersExtract[[#This Row],[SamAccountName]]),"")</f>
        <v/>
      </c>
      <c r="E104" s="4" t="str">
        <f>IFERROR(IF(T_UsersExtract[[#This Row],[UserPrincipalName]]="","",T_UsersExtract[[#This Row],[UserPrincipalName]]),"")</f>
        <v/>
      </c>
      <c r="F104" s="4" t="str">
        <f>IFERROR(IF(T_UsersExtract[[#This Row],[ObjectClass]]="","",T_UsersExtract[[#This Row],[ObjectClass]]), "")</f>
        <v/>
      </c>
      <c r="G104" s="4" t="str">
        <f>IFERROR(IF(T_UsersExtract[[#This Row],[Enabled]]="","",T_UsersExtract[[#This Row],[Enabled]]), "")</f>
        <v/>
      </c>
      <c r="H104" s="25" t="str">
        <f>IFERROR(IF(T_UsersExtract[[#This Row],[WhenCreated]]="","",T_UsersExtract[[#This Row],[WhenCreated]]), "")</f>
        <v/>
      </c>
      <c r="I104" s="25" t="str">
        <f>IFERROR(IF(T_UsersExtract[[#This Row],[PasswordLastSet]]="","",T_UsersExtract[[#This Row],[PasswordLastSet]]), "")</f>
        <v/>
      </c>
      <c r="J104" s="4" t="str">
        <f>IFERROR(IF(T_UsersExtract[[#This Row],[CannotChangePassword]]="","",T_UsersExtract[[#This Row],[CannotChangePassword]]), "")</f>
        <v/>
      </c>
      <c r="K10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4" s="4" t="str">
        <f>IFERROR(IF(T_UsersExtract[[#This Row],[PasswordNotRequired]]="","",T_UsersExtract[[#This Row],[PasswordNotRequired]]), "")</f>
        <v/>
      </c>
      <c r="M10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4" s="4" t="str">
        <f>IFERROR(IF(T_UsersExtract[[#This Row],[PasswordNeverExpires]]="","",T_UsersExtract[[#This Row],[PasswordNeverExpires]]), "")</f>
        <v/>
      </c>
      <c r="O10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4" s="4" t="str">
        <f>IFERROR(IF(T_UsersExtract[[#This Row],[PasswordExpired]]="","",T_UsersExtract[[#This Row],[PasswordExpired]]), "")</f>
        <v/>
      </c>
      <c r="Q10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4" s="4" t="str">
        <f>IFERROR(     IF(T_UsersExtract[[#This Row],[LockedOut]]="", "", T_UsersExtract[[#This Row],[LockedOut]]),     ""     )</f>
        <v/>
      </c>
      <c r="S104" s="4" t="str">
        <f>IFERROR(IF(T_UsersExtract[[#This Row],[PrimaryGroup]]="","",T_UsersExtract[[#This Row],[PrimaryGroup]]), "")</f>
        <v/>
      </c>
      <c r="T104" s="4" t="str">
        <f>IFERROR(VLOOKUP('Users Passwords Groups'!D104,T_UsersGroupsExtract[],2), "")</f>
        <v/>
      </c>
    </row>
    <row r="105" spans="1:20" ht="15" customHeight="1" x14ac:dyDescent="0.25">
      <c r="A105" s="4" t="e">
        <f>VLOOKUP(T_UsersPasswordsGroups[[#This Row],[Nom de compte SAM]],T_PointageAD[[Nom de compte SAM]:[Fonction]], 7)</f>
        <v>#N/A</v>
      </c>
      <c r="B105" s="4" t="str">
        <f>IFERROR(IF(T_UsersExtract[[#This Row],[GivenName]]="","",T_UsersExtract[[#This Row],[GivenName]]), "")</f>
        <v/>
      </c>
      <c r="C105" s="4" t="str">
        <f>IFERROR(IF(T_UsersExtract[[#This Row],[Name]]="","",T_UsersExtract[[#This Row],[Name]]), "")</f>
        <v/>
      </c>
      <c r="D105" s="4" t="str">
        <f>IFERROR(IF(T_UsersExtract[[#This Row],[SamAccountName]]="","",T_UsersExtract[[#This Row],[SamAccountName]]),"")</f>
        <v/>
      </c>
      <c r="E105" s="4" t="str">
        <f>IFERROR(IF(T_UsersExtract[[#This Row],[UserPrincipalName]]="","",T_UsersExtract[[#This Row],[UserPrincipalName]]),"")</f>
        <v/>
      </c>
      <c r="F105" s="4" t="str">
        <f>IFERROR(IF(T_UsersExtract[[#This Row],[ObjectClass]]="","",T_UsersExtract[[#This Row],[ObjectClass]]), "")</f>
        <v/>
      </c>
      <c r="G105" s="4" t="str">
        <f>IFERROR(IF(T_UsersExtract[[#This Row],[Enabled]]="","",T_UsersExtract[[#This Row],[Enabled]]), "")</f>
        <v/>
      </c>
      <c r="H105" s="25" t="str">
        <f>IFERROR(IF(T_UsersExtract[[#This Row],[WhenCreated]]="","",T_UsersExtract[[#This Row],[WhenCreated]]), "")</f>
        <v/>
      </c>
      <c r="I105" s="25" t="str">
        <f>IFERROR(IF(T_UsersExtract[[#This Row],[PasswordLastSet]]="","",T_UsersExtract[[#This Row],[PasswordLastSet]]), "")</f>
        <v/>
      </c>
      <c r="J105" s="4" t="str">
        <f>IFERROR(IF(T_UsersExtract[[#This Row],[CannotChangePassword]]="","",T_UsersExtract[[#This Row],[CannotChangePassword]]), "")</f>
        <v/>
      </c>
      <c r="K10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5" s="4" t="str">
        <f>IFERROR(IF(T_UsersExtract[[#This Row],[PasswordNotRequired]]="","",T_UsersExtract[[#This Row],[PasswordNotRequired]]), "")</f>
        <v/>
      </c>
      <c r="M10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5" s="4" t="str">
        <f>IFERROR(IF(T_UsersExtract[[#This Row],[PasswordNeverExpires]]="","",T_UsersExtract[[#This Row],[PasswordNeverExpires]]), "")</f>
        <v/>
      </c>
      <c r="O10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5" s="4" t="str">
        <f>IFERROR(IF(T_UsersExtract[[#This Row],[PasswordExpired]]="","",T_UsersExtract[[#This Row],[PasswordExpired]]), "")</f>
        <v/>
      </c>
      <c r="Q10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5" s="4" t="str">
        <f>IFERROR(     IF(T_UsersExtract[[#This Row],[LockedOut]]="", "", T_UsersExtract[[#This Row],[LockedOut]]),     ""     )</f>
        <v/>
      </c>
      <c r="S105" s="4" t="str">
        <f>IFERROR(IF(T_UsersExtract[[#This Row],[PrimaryGroup]]="","",T_UsersExtract[[#This Row],[PrimaryGroup]]), "")</f>
        <v/>
      </c>
      <c r="T105" s="4" t="str">
        <f>IFERROR(VLOOKUP('Users Passwords Groups'!D105,T_UsersGroupsExtract[],2), "")</f>
        <v/>
      </c>
    </row>
    <row r="106" spans="1:20" ht="15" customHeight="1" x14ac:dyDescent="0.25">
      <c r="A106" s="4" t="e">
        <f>VLOOKUP(T_UsersPasswordsGroups[[#This Row],[Nom de compte SAM]],T_PointageAD[[Nom de compte SAM]:[Fonction]], 7)</f>
        <v>#N/A</v>
      </c>
      <c r="B106" s="4" t="str">
        <f>IFERROR(IF(T_UsersExtract[[#This Row],[GivenName]]="","",T_UsersExtract[[#This Row],[GivenName]]), "")</f>
        <v/>
      </c>
      <c r="C106" s="4" t="str">
        <f>IFERROR(IF(T_UsersExtract[[#This Row],[Name]]="","",T_UsersExtract[[#This Row],[Name]]), "")</f>
        <v/>
      </c>
      <c r="D106" s="4" t="str">
        <f>IFERROR(IF(T_UsersExtract[[#This Row],[SamAccountName]]="","",T_UsersExtract[[#This Row],[SamAccountName]]),"")</f>
        <v/>
      </c>
      <c r="E106" s="4" t="str">
        <f>IFERROR(IF(T_UsersExtract[[#This Row],[UserPrincipalName]]="","",T_UsersExtract[[#This Row],[UserPrincipalName]]),"")</f>
        <v/>
      </c>
      <c r="F106" s="4" t="str">
        <f>IFERROR(IF(T_UsersExtract[[#This Row],[ObjectClass]]="","",T_UsersExtract[[#This Row],[ObjectClass]]), "")</f>
        <v/>
      </c>
      <c r="G106" s="4" t="str">
        <f>IFERROR(IF(T_UsersExtract[[#This Row],[Enabled]]="","",T_UsersExtract[[#This Row],[Enabled]]), "")</f>
        <v/>
      </c>
      <c r="H106" s="25" t="str">
        <f>IFERROR(IF(T_UsersExtract[[#This Row],[WhenCreated]]="","",T_UsersExtract[[#This Row],[WhenCreated]]), "")</f>
        <v/>
      </c>
      <c r="I106" s="25" t="str">
        <f>IFERROR(IF(T_UsersExtract[[#This Row],[PasswordLastSet]]="","",T_UsersExtract[[#This Row],[PasswordLastSet]]), "")</f>
        <v/>
      </c>
      <c r="J106" s="4" t="str">
        <f>IFERROR(IF(T_UsersExtract[[#This Row],[CannotChangePassword]]="","",T_UsersExtract[[#This Row],[CannotChangePassword]]), "")</f>
        <v/>
      </c>
      <c r="K10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6" s="4" t="str">
        <f>IFERROR(IF(T_UsersExtract[[#This Row],[PasswordNotRequired]]="","",T_UsersExtract[[#This Row],[PasswordNotRequired]]), "")</f>
        <v/>
      </c>
      <c r="M10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6" s="4" t="str">
        <f>IFERROR(IF(T_UsersExtract[[#This Row],[PasswordNeverExpires]]="","",T_UsersExtract[[#This Row],[PasswordNeverExpires]]), "")</f>
        <v/>
      </c>
      <c r="O10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6" s="4" t="str">
        <f>IFERROR(IF(T_UsersExtract[[#This Row],[PasswordExpired]]="","",T_UsersExtract[[#This Row],[PasswordExpired]]), "")</f>
        <v/>
      </c>
      <c r="Q10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6" s="4" t="str">
        <f>IFERROR(     IF(T_UsersExtract[[#This Row],[LockedOut]]="", "", T_UsersExtract[[#This Row],[LockedOut]]),     ""     )</f>
        <v/>
      </c>
      <c r="S106" s="4" t="str">
        <f>IFERROR(IF(T_UsersExtract[[#This Row],[PrimaryGroup]]="","",T_UsersExtract[[#This Row],[PrimaryGroup]]), "")</f>
        <v/>
      </c>
      <c r="T106" s="4" t="str">
        <f>IFERROR(VLOOKUP('Users Passwords Groups'!D106,T_UsersGroupsExtract[],2), "")</f>
        <v/>
      </c>
    </row>
    <row r="107" spans="1:20" ht="15" customHeight="1" x14ac:dyDescent="0.25">
      <c r="A107" s="4" t="e">
        <f>VLOOKUP(T_UsersPasswordsGroups[[#This Row],[Nom de compte SAM]],T_PointageAD[[Nom de compte SAM]:[Fonction]], 7)</f>
        <v>#N/A</v>
      </c>
      <c r="B107" s="4" t="str">
        <f>IFERROR(IF(T_UsersExtract[[#This Row],[GivenName]]="","",T_UsersExtract[[#This Row],[GivenName]]), "")</f>
        <v/>
      </c>
      <c r="C107" s="4" t="str">
        <f>IFERROR(IF(T_UsersExtract[[#This Row],[Name]]="","",T_UsersExtract[[#This Row],[Name]]), "")</f>
        <v/>
      </c>
      <c r="D107" s="4" t="str">
        <f>IFERROR(IF(T_UsersExtract[[#This Row],[SamAccountName]]="","",T_UsersExtract[[#This Row],[SamAccountName]]),"")</f>
        <v/>
      </c>
      <c r="E107" s="4" t="str">
        <f>IFERROR(IF(T_UsersExtract[[#This Row],[UserPrincipalName]]="","",T_UsersExtract[[#This Row],[UserPrincipalName]]),"")</f>
        <v/>
      </c>
      <c r="F107" s="4" t="str">
        <f>IFERROR(IF(T_UsersExtract[[#This Row],[ObjectClass]]="","",T_UsersExtract[[#This Row],[ObjectClass]]), "")</f>
        <v/>
      </c>
      <c r="G107" s="4" t="str">
        <f>IFERROR(IF(T_UsersExtract[[#This Row],[Enabled]]="","",T_UsersExtract[[#This Row],[Enabled]]), "")</f>
        <v/>
      </c>
      <c r="H107" s="25" t="str">
        <f>IFERROR(IF(T_UsersExtract[[#This Row],[WhenCreated]]="","",T_UsersExtract[[#This Row],[WhenCreated]]), "")</f>
        <v/>
      </c>
      <c r="I107" s="25" t="str">
        <f>IFERROR(IF(T_UsersExtract[[#This Row],[PasswordLastSet]]="","",T_UsersExtract[[#This Row],[PasswordLastSet]]), "")</f>
        <v/>
      </c>
      <c r="J107" s="4" t="str">
        <f>IFERROR(IF(T_UsersExtract[[#This Row],[CannotChangePassword]]="","",T_UsersExtract[[#This Row],[CannotChangePassword]]), "")</f>
        <v/>
      </c>
      <c r="K10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7" s="4" t="str">
        <f>IFERROR(IF(T_UsersExtract[[#This Row],[PasswordNotRequired]]="","",T_UsersExtract[[#This Row],[PasswordNotRequired]]), "")</f>
        <v/>
      </c>
      <c r="M10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7" s="4" t="str">
        <f>IFERROR(IF(T_UsersExtract[[#This Row],[PasswordNeverExpires]]="","",T_UsersExtract[[#This Row],[PasswordNeverExpires]]), "")</f>
        <v/>
      </c>
      <c r="O10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7" s="4" t="str">
        <f>IFERROR(IF(T_UsersExtract[[#This Row],[PasswordExpired]]="","",T_UsersExtract[[#This Row],[PasswordExpired]]), "")</f>
        <v/>
      </c>
      <c r="Q10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7" s="4" t="str">
        <f>IFERROR(     IF(T_UsersExtract[[#This Row],[LockedOut]]="", "", T_UsersExtract[[#This Row],[LockedOut]]),     ""     )</f>
        <v/>
      </c>
      <c r="S107" s="4" t="str">
        <f>IFERROR(IF(T_UsersExtract[[#This Row],[PrimaryGroup]]="","",T_UsersExtract[[#This Row],[PrimaryGroup]]), "")</f>
        <v/>
      </c>
      <c r="T107" s="4" t="str">
        <f>IFERROR(VLOOKUP('Users Passwords Groups'!D107,T_UsersGroupsExtract[],2), "")</f>
        <v/>
      </c>
    </row>
    <row r="108" spans="1:20" ht="15" customHeight="1" x14ac:dyDescent="0.25">
      <c r="A108" s="4" t="e">
        <f>VLOOKUP(T_UsersPasswordsGroups[[#This Row],[Nom de compte SAM]],T_PointageAD[[Nom de compte SAM]:[Fonction]], 7)</f>
        <v>#N/A</v>
      </c>
      <c r="B108" s="4" t="str">
        <f>IFERROR(IF(T_UsersExtract[[#This Row],[GivenName]]="","",T_UsersExtract[[#This Row],[GivenName]]), "")</f>
        <v/>
      </c>
      <c r="C108" s="4" t="str">
        <f>IFERROR(IF(T_UsersExtract[[#This Row],[Name]]="","",T_UsersExtract[[#This Row],[Name]]), "")</f>
        <v/>
      </c>
      <c r="D108" s="4" t="str">
        <f>IFERROR(IF(T_UsersExtract[[#This Row],[SamAccountName]]="","",T_UsersExtract[[#This Row],[SamAccountName]]),"")</f>
        <v/>
      </c>
      <c r="E108" s="4" t="str">
        <f>IFERROR(IF(T_UsersExtract[[#This Row],[UserPrincipalName]]="","",T_UsersExtract[[#This Row],[UserPrincipalName]]),"")</f>
        <v/>
      </c>
      <c r="F108" s="4" t="str">
        <f>IFERROR(IF(T_UsersExtract[[#This Row],[ObjectClass]]="","",T_UsersExtract[[#This Row],[ObjectClass]]), "")</f>
        <v/>
      </c>
      <c r="G108" s="4" t="str">
        <f>IFERROR(IF(T_UsersExtract[[#This Row],[Enabled]]="","",T_UsersExtract[[#This Row],[Enabled]]), "")</f>
        <v/>
      </c>
      <c r="H108" s="25" t="str">
        <f>IFERROR(IF(T_UsersExtract[[#This Row],[WhenCreated]]="","",T_UsersExtract[[#This Row],[WhenCreated]]), "")</f>
        <v/>
      </c>
      <c r="I108" s="25" t="str">
        <f>IFERROR(IF(T_UsersExtract[[#This Row],[PasswordLastSet]]="","",T_UsersExtract[[#This Row],[PasswordLastSet]]), "")</f>
        <v/>
      </c>
      <c r="J108" s="4" t="str">
        <f>IFERROR(IF(T_UsersExtract[[#This Row],[CannotChangePassword]]="","",T_UsersExtract[[#This Row],[CannotChangePassword]]), "")</f>
        <v/>
      </c>
      <c r="K10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8" s="4" t="str">
        <f>IFERROR(IF(T_UsersExtract[[#This Row],[PasswordNotRequired]]="","",T_UsersExtract[[#This Row],[PasswordNotRequired]]), "")</f>
        <v/>
      </c>
      <c r="M10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8" s="4" t="str">
        <f>IFERROR(IF(T_UsersExtract[[#This Row],[PasswordNeverExpires]]="","",T_UsersExtract[[#This Row],[PasswordNeverExpires]]), "")</f>
        <v/>
      </c>
      <c r="O10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8" s="4" t="str">
        <f>IFERROR(IF(T_UsersExtract[[#This Row],[PasswordExpired]]="","",T_UsersExtract[[#This Row],[PasswordExpired]]), "")</f>
        <v/>
      </c>
      <c r="Q10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8" s="4" t="str">
        <f>IFERROR(     IF(T_UsersExtract[[#This Row],[LockedOut]]="", "", T_UsersExtract[[#This Row],[LockedOut]]),     ""     )</f>
        <v/>
      </c>
      <c r="S108" s="4" t="str">
        <f>IFERROR(IF(T_UsersExtract[[#This Row],[PrimaryGroup]]="","",T_UsersExtract[[#This Row],[PrimaryGroup]]), "")</f>
        <v/>
      </c>
      <c r="T108" s="4" t="str">
        <f>IFERROR(VLOOKUP('Users Passwords Groups'!D108,T_UsersGroupsExtract[],2), "")</f>
        <v/>
      </c>
    </row>
    <row r="109" spans="1:20" ht="15" customHeight="1" x14ac:dyDescent="0.25">
      <c r="A109" s="4" t="e">
        <f>VLOOKUP(T_UsersPasswordsGroups[[#This Row],[Nom de compte SAM]],T_PointageAD[[Nom de compte SAM]:[Fonction]], 7)</f>
        <v>#N/A</v>
      </c>
      <c r="B109" s="4" t="str">
        <f>IFERROR(IF(T_UsersExtract[[#This Row],[GivenName]]="","",T_UsersExtract[[#This Row],[GivenName]]), "")</f>
        <v/>
      </c>
      <c r="C109" s="4" t="str">
        <f>IFERROR(IF(T_UsersExtract[[#This Row],[Name]]="","",T_UsersExtract[[#This Row],[Name]]), "")</f>
        <v/>
      </c>
      <c r="D109" s="4" t="str">
        <f>IFERROR(IF(T_UsersExtract[[#This Row],[SamAccountName]]="","",T_UsersExtract[[#This Row],[SamAccountName]]),"")</f>
        <v/>
      </c>
      <c r="E109" s="4" t="str">
        <f>IFERROR(IF(T_UsersExtract[[#This Row],[UserPrincipalName]]="","",T_UsersExtract[[#This Row],[UserPrincipalName]]),"")</f>
        <v/>
      </c>
      <c r="F109" s="4" t="str">
        <f>IFERROR(IF(T_UsersExtract[[#This Row],[ObjectClass]]="","",T_UsersExtract[[#This Row],[ObjectClass]]), "")</f>
        <v/>
      </c>
      <c r="G109" s="4" t="str">
        <f>IFERROR(IF(T_UsersExtract[[#This Row],[Enabled]]="","",T_UsersExtract[[#This Row],[Enabled]]), "")</f>
        <v/>
      </c>
      <c r="H109" s="25" t="str">
        <f>IFERROR(IF(T_UsersExtract[[#This Row],[WhenCreated]]="","",T_UsersExtract[[#This Row],[WhenCreated]]), "")</f>
        <v/>
      </c>
      <c r="I109" s="25" t="str">
        <f>IFERROR(IF(T_UsersExtract[[#This Row],[PasswordLastSet]]="","",T_UsersExtract[[#This Row],[PasswordLastSet]]), "")</f>
        <v/>
      </c>
      <c r="J109" s="4" t="str">
        <f>IFERROR(IF(T_UsersExtract[[#This Row],[CannotChangePassword]]="","",T_UsersExtract[[#This Row],[CannotChangePassword]]), "")</f>
        <v/>
      </c>
      <c r="K10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09" s="4" t="str">
        <f>IFERROR(IF(T_UsersExtract[[#This Row],[PasswordNotRequired]]="","",T_UsersExtract[[#This Row],[PasswordNotRequired]]), "")</f>
        <v/>
      </c>
      <c r="M10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09" s="4" t="str">
        <f>IFERROR(IF(T_UsersExtract[[#This Row],[PasswordNeverExpires]]="","",T_UsersExtract[[#This Row],[PasswordNeverExpires]]), "")</f>
        <v/>
      </c>
      <c r="O10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09" s="4" t="str">
        <f>IFERROR(IF(T_UsersExtract[[#This Row],[PasswordExpired]]="","",T_UsersExtract[[#This Row],[PasswordExpired]]), "")</f>
        <v/>
      </c>
      <c r="Q10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09" s="4" t="str">
        <f>IFERROR(     IF(T_UsersExtract[[#This Row],[LockedOut]]="", "", T_UsersExtract[[#This Row],[LockedOut]]),     ""     )</f>
        <v/>
      </c>
      <c r="S109" s="4" t="str">
        <f>IFERROR(IF(T_UsersExtract[[#This Row],[PrimaryGroup]]="","",T_UsersExtract[[#This Row],[PrimaryGroup]]), "")</f>
        <v/>
      </c>
      <c r="T109" s="4" t="str">
        <f>IFERROR(VLOOKUP('Users Passwords Groups'!D109,T_UsersGroupsExtract[],2), "")</f>
        <v/>
      </c>
    </row>
    <row r="110" spans="1:20" ht="15" customHeight="1" x14ac:dyDescent="0.25">
      <c r="A110" s="4" t="e">
        <f>VLOOKUP(T_UsersPasswordsGroups[[#This Row],[Nom de compte SAM]],T_PointageAD[[Nom de compte SAM]:[Fonction]], 7)</f>
        <v>#N/A</v>
      </c>
      <c r="B110" s="4" t="str">
        <f>IFERROR(IF(T_UsersExtract[[#This Row],[GivenName]]="","",T_UsersExtract[[#This Row],[GivenName]]), "")</f>
        <v/>
      </c>
      <c r="C110" s="4" t="str">
        <f>IFERROR(IF(T_UsersExtract[[#This Row],[Name]]="","",T_UsersExtract[[#This Row],[Name]]), "")</f>
        <v/>
      </c>
      <c r="D110" s="4" t="str">
        <f>IFERROR(IF(T_UsersExtract[[#This Row],[SamAccountName]]="","",T_UsersExtract[[#This Row],[SamAccountName]]),"")</f>
        <v/>
      </c>
      <c r="E110" s="4" t="str">
        <f>IFERROR(IF(T_UsersExtract[[#This Row],[UserPrincipalName]]="","",T_UsersExtract[[#This Row],[UserPrincipalName]]),"")</f>
        <v/>
      </c>
      <c r="F110" s="4" t="str">
        <f>IFERROR(IF(T_UsersExtract[[#This Row],[ObjectClass]]="","",T_UsersExtract[[#This Row],[ObjectClass]]), "")</f>
        <v/>
      </c>
      <c r="G110" s="4" t="str">
        <f>IFERROR(IF(T_UsersExtract[[#This Row],[Enabled]]="","",T_UsersExtract[[#This Row],[Enabled]]), "")</f>
        <v/>
      </c>
      <c r="H110" s="25" t="str">
        <f>IFERROR(IF(T_UsersExtract[[#This Row],[WhenCreated]]="","",T_UsersExtract[[#This Row],[WhenCreated]]), "")</f>
        <v/>
      </c>
      <c r="I110" s="25" t="str">
        <f>IFERROR(IF(T_UsersExtract[[#This Row],[PasswordLastSet]]="","",T_UsersExtract[[#This Row],[PasswordLastSet]]), "")</f>
        <v/>
      </c>
      <c r="J110" s="4" t="str">
        <f>IFERROR(IF(T_UsersExtract[[#This Row],[CannotChangePassword]]="","",T_UsersExtract[[#This Row],[CannotChangePassword]]), "")</f>
        <v/>
      </c>
      <c r="K11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0" s="4" t="str">
        <f>IFERROR(IF(T_UsersExtract[[#This Row],[PasswordNotRequired]]="","",T_UsersExtract[[#This Row],[PasswordNotRequired]]), "")</f>
        <v/>
      </c>
      <c r="M11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0" s="4" t="str">
        <f>IFERROR(IF(T_UsersExtract[[#This Row],[PasswordNeverExpires]]="","",T_UsersExtract[[#This Row],[PasswordNeverExpires]]), "")</f>
        <v/>
      </c>
      <c r="O11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0" s="4" t="str">
        <f>IFERROR(IF(T_UsersExtract[[#This Row],[PasswordExpired]]="","",T_UsersExtract[[#This Row],[PasswordExpired]]), "")</f>
        <v/>
      </c>
      <c r="Q11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0" s="4" t="str">
        <f>IFERROR(     IF(T_UsersExtract[[#This Row],[LockedOut]]="", "", T_UsersExtract[[#This Row],[LockedOut]]),     ""     )</f>
        <v/>
      </c>
      <c r="S110" s="4" t="str">
        <f>IFERROR(IF(T_UsersExtract[[#This Row],[PrimaryGroup]]="","",T_UsersExtract[[#This Row],[PrimaryGroup]]), "")</f>
        <v/>
      </c>
      <c r="T110" s="4" t="str">
        <f>IFERROR(VLOOKUP('Users Passwords Groups'!D110,T_UsersGroupsExtract[],2), "")</f>
        <v/>
      </c>
    </row>
    <row r="111" spans="1:20" ht="15" customHeight="1" x14ac:dyDescent="0.25">
      <c r="A111" s="4" t="e">
        <f>VLOOKUP(T_UsersPasswordsGroups[[#This Row],[Nom de compte SAM]],T_PointageAD[[Nom de compte SAM]:[Fonction]], 7)</f>
        <v>#N/A</v>
      </c>
      <c r="B111" s="4" t="str">
        <f>IFERROR(IF(T_UsersExtract[[#This Row],[GivenName]]="","",T_UsersExtract[[#This Row],[GivenName]]), "")</f>
        <v/>
      </c>
      <c r="C111" s="4" t="str">
        <f>IFERROR(IF(T_UsersExtract[[#This Row],[Name]]="","",T_UsersExtract[[#This Row],[Name]]), "")</f>
        <v/>
      </c>
      <c r="D111" s="4" t="str">
        <f>IFERROR(IF(T_UsersExtract[[#This Row],[SamAccountName]]="","",T_UsersExtract[[#This Row],[SamAccountName]]),"")</f>
        <v/>
      </c>
      <c r="E111" s="4" t="str">
        <f>IFERROR(IF(T_UsersExtract[[#This Row],[UserPrincipalName]]="","",T_UsersExtract[[#This Row],[UserPrincipalName]]),"")</f>
        <v/>
      </c>
      <c r="F111" s="4" t="str">
        <f>IFERROR(IF(T_UsersExtract[[#This Row],[ObjectClass]]="","",T_UsersExtract[[#This Row],[ObjectClass]]), "")</f>
        <v/>
      </c>
      <c r="G111" s="4" t="str">
        <f>IFERROR(IF(T_UsersExtract[[#This Row],[Enabled]]="","",T_UsersExtract[[#This Row],[Enabled]]), "")</f>
        <v/>
      </c>
      <c r="H111" s="25" t="str">
        <f>IFERROR(IF(T_UsersExtract[[#This Row],[WhenCreated]]="","",T_UsersExtract[[#This Row],[WhenCreated]]), "")</f>
        <v/>
      </c>
      <c r="I111" s="25" t="str">
        <f>IFERROR(IF(T_UsersExtract[[#This Row],[PasswordLastSet]]="","",T_UsersExtract[[#This Row],[PasswordLastSet]]), "")</f>
        <v/>
      </c>
      <c r="J111" s="4" t="str">
        <f>IFERROR(IF(T_UsersExtract[[#This Row],[CannotChangePassword]]="","",T_UsersExtract[[#This Row],[CannotChangePassword]]), "")</f>
        <v/>
      </c>
      <c r="K11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1" s="4" t="str">
        <f>IFERROR(IF(T_UsersExtract[[#This Row],[PasswordNotRequired]]="","",T_UsersExtract[[#This Row],[PasswordNotRequired]]), "")</f>
        <v/>
      </c>
      <c r="M11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1" s="4" t="str">
        <f>IFERROR(IF(T_UsersExtract[[#This Row],[PasswordNeverExpires]]="","",T_UsersExtract[[#This Row],[PasswordNeverExpires]]), "")</f>
        <v/>
      </c>
      <c r="O11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1" s="4" t="str">
        <f>IFERROR(IF(T_UsersExtract[[#This Row],[PasswordExpired]]="","",T_UsersExtract[[#This Row],[PasswordExpired]]), "")</f>
        <v/>
      </c>
      <c r="Q11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1" s="4" t="str">
        <f>IFERROR(     IF(T_UsersExtract[[#This Row],[LockedOut]]="", "", T_UsersExtract[[#This Row],[LockedOut]]),     ""     )</f>
        <v/>
      </c>
      <c r="S111" s="4" t="str">
        <f>IFERROR(IF(T_UsersExtract[[#This Row],[PrimaryGroup]]="","",T_UsersExtract[[#This Row],[PrimaryGroup]]), "")</f>
        <v/>
      </c>
      <c r="T111" s="4" t="str">
        <f>IFERROR(VLOOKUP('Users Passwords Groups'!D111,T_UsersGroupsExtract[],2), "")</f>
        <v/>
      </c>
    </row>
    <row r="112" spans="1:20" ht="15" customHeight="1" x14ac:dyDescent="0.25">
      <c r="A112" s="4" t="e">
        <f>VLOOKUP(T_UsersPasswordsGroups[[#This Row],[Nom de compte SAM]],T_PointageAD[[Nom de compte SAM]:[Fonction]], 7)</f>
        <v>#N/A</v>
      </c>
      <c r="B112" s="4" t="str">
        <f>IFERROR(IF(T_UsersExtract[[#This Row],[GivenName]]="","",T_UsersExtract[[#This Row],[GivenName]]), "")</f>
        <v/>
      </c>
      <c r="C112" s="4" t="str">
        <f>IFERROR(IF(T_UsersExtract[[#This Row],[Name]]="","",T_UsersExtract[[#This Row],[Name]]), "")</f>
        <v/>
      </c>
      <c r="D112" s="4" t="str">
        <f>IFERROR(IF(T_UsersExtract[[#This Row],[SamAccountName]]="","",T_UsersExtract[[#This Row],[SamAccountName]]),"")</f>
        <v/>
      </c>
      <c r="E112" s="4" t="str">
        <f>IFERROR(IF(T_UsersExtract[[#This Row],[UserPrincipalName]]="","",T_UsersExtract[[#This Row],[UserPrincipalName]]),"")</f>
        <v/>
      </c>
      <c r="F112" s="4" t="str">
        <f>IFERROR(IF(T_UsersExtract[[#This Row],[ObjectClass]]="","",T_UsersExtract[[#This Row],[ObjectClass]]), "")</f>
        <v/>
      </c>
      <c r="G112" s="4" t="str">
        <f>IFERROR(IF(T_UsersExtract[[#This Row],[Enabled]]="","",T_UsersExtract[[#This Row],[Enabled]]), "")</f>
        <v/>
      </c>
      <c r="H112" s="25" t="str">
        <f>IFERROR(IF(T_UsersExtract[[#This Row],[WhenCreated]]="","",T_UsersExtract[[#This Row],[WhenCreated]]), "")</f>
        <v/>
      </c>
      <c r="I112" s="25" t="str">
        <f>IFERROR(IF(T_UsersExtract[[#This Row],[PasswordLastSet]]="","",T_UsersExtract[[#This Row],[PasswordLastSet]]), "")</f>
        <v/>
      </c>
      <c r="J112" s="4" t="str">
        <f>IFERROR(IF(T_UsersExtract[[#This Row],[CannotChangePassword]]="","",T_UsersExtract[[#This Row],[CannotChangePassword]]), "")</f>
        <v/>
      </c>
      <c r="K11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2" s="4" t="str">
        <f>IFERROR(IF(T_UsersExtract[[#This Row],[PasswordNotRequired]]="","",T_UsersExtract[[#This Row],[PasswordNotRequired]]), "")</f>
        <v/>
      </c>
      <c r="M11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2" s="4" t="str">
        <f>IFERROR(IF(T_UsersExtract[[#This Row],[PasswordNeverExpires]]="","",T_UsersExtract[[#This Row],[PasswordNeverExpires]]), "")</f>
        <v/>
      </c>
      <c r="O11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2" s="4" t="str">
        <f>IFERROR(IF(T_UsersExtract[[#This Row],[PasswordExpired]]="","",T_UsersExtract[[#This Row],[PasswordExpired]]), "")</f>
        <v/>
      </c>
      <c r="Q11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2" s="4" t="str">
        <f>IFERROR(     IF(T_UsersExtract[[#This Row],[LockedOut]]="", "", T_UsersExtract[[#This Row],[LockedOut]]),     ""     )</f>
        <v/>
      </c>
      <c r="S112" s="4" t="str">
        <f>IFERROR(IF(T_UsersExtract[[#This Row],[PrimaryGroup]]="","",T_UsersExtract[[#This Row],[PrimaryGroup]]), "")</f>
        <v/>
      </c>
      <c r="T112" s="4" t="str">
        <f>IFERROR(VLOOKUP('Users Passwords Groups'!D112,T_UsersGroupsExtract[],2), "")</f>
        <v/>
      </c>
    </row>
    <row r="113" spans="1:20" ht="15" customHeight="1" x14ac:dyDescent="0.25">
      <c r="A113" s="4" t="e">
        <f>VLOOKUP(T_UsersPasswordsGroups[[#This Row],[Nom de compte SAM]],T_PointageAD[[Nom de compte SAM]:[Fonction]], 7)</f>
        <v>#N/A</v>
      </c>
      <c r="B113" s="4" t="str">
        <f>IFERROR(IF(T_UsersExtract[[#This Row],[GivenName]]="","",T_UsersExtract[[#This Row],[GivenName]]), "")</f>
        <v/>
      </c>
      <c r="C113" s="4" t="str">
        <f>IFERROR(IF(T_UsersExtract[[#This Row],[Name]]="","",T_UsersExtract[[#This Row],[Name]]), "")</f>
        <v/>
      </c>
      <c r="D113" s="4" t="str">
        <f>IFERROR(IF(T_UsersExtract[[#This Row],[SamAccountName]]="","",T_UsersExtract[[#This Row],[SamAccountName]]),"")</f>
        <v/>
      </c>
      <c r="E113" s="4" t="str">
        <f>IFERROR(IF(T_UsersExtract[[#This Row],[UserPrincipalName]]="","",T_UsersExtract[[#This Row],[UserPrincipalName]]),"")</f>
        <v/>
      </c>
      <c r="F113" s="4" t="str">
        <f>IFERROR(IF(T_UsersExtract[[#This Row],[ObjectClass]]="","",T_UsersExtract[[#This Row],[ObjectClass]]), "")</f>
        <v/>
      </c>
      <c r="G113" s="4" t="str">
        <f>IFERROR(IF(T_UsersExtract[[#This Row],[Enabled]]="","",T_UsersExtract[[#This Row],[Enabled]]), "")</f>
        <v/>
      </c>
      <c r="H113" s="25" t="str">
        <f>IFERROR(IF(T_UsersExtract[[#This Row],[WhenCreated]]="","",T_UsersExtract[[#This Row],[WhenCreated]]), "")</f>
        <v/>
      </c>
      <c r="I113" s="25" t="str">
        <f>IFERROR(IF(T_UsersExtract[[#This Row],[PasswordLastSet]]="","",T_UsersExtract[[#This Row],[PasswordLastSet]]), "")</f>
        <v/>
      </c>
      <c r="J113" s="4" t="str">
        <f>IFERROR(IF(T_UsersExtract[[#This Row],[CannotChangePassword]]="","",T_UsersExtract[[#This Row],[CannotChangePassword]]), "")</f>
        <v/>
      </c>
      <c r="K11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3" s="4" t="str">
        <f>IFERROR(IF(T_UsersExtract[[#This Row],[PasswordNotRequired]]="","",T_UsersExtract[[#This Row],[PasswordNotRequired]]), "")</f>
        <v/>
      </c>
      <c r="M11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3" s="4" t="str">
        <f>IFERROR(IF(T_UsersExtract[[#This Row],[PasswordNeverExpires]]="","",T_UsersExtract[[#This Row],[PasswordNeverExpires]]), "")</f>
        <v/>
      </c>
      <c r="O11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3" s="4" t="str">
        <f>IFERROR(IF(T_UsersExtract[[#This Row],[PasswordExpired]]="","",T_UsersExtract[[#This Row],[PasswordExpired]]), "")</f>
        <v/>
      </c>
      <c r="Q11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3" s="4" t="str">
        <f>IFERROR(     IF(T_UsersExtract[[#This Row],[LockedOut]]="", "", T_UsersExtract[[#This Row],[LockedOut]]),     ""     )</f>
        <v/>
      </c>
      <c r="S113" s="4" t="str">
        <f>IFERROR(IF(T_UsersExtract[[#This Row],[PrimaryGroup]]="","",T_UsersExtract[[#This Row],[PrimaryGroup]]), "")</f>
        <v/>
      </c>
      <c r="T113" s="4" t="str">
        <f>IFERROR(VLOOKUP('Users Passwords Groups'!D113,T_UsersGroupsExtract[],2), "")</f>
        <v/>
      </c>
    </row>
    <row r="114" spans="1:20" ht="15" customHeight="1" x14ac:dyDescent="0.25">
      <c r="A114" s="4" t="e">
        <f>VLOOKUP(T_UsersPasswordsGroups[[#This Row],[Nom de compte SAM]],T_PointageAD[[Nom de compte SAM]:[Fonction]], 7)</f>
        <v>#N/A</v>
      </c>
      <c r="B114" s="4" t="str">
        <f>IFERROR(IF(T_UsersExtract[[#This Row],[GivenName]]="","",T_UsersExtract[[#This Row],[GivenName]]), "")</f>
        <v/>
      </c>
      <c r="C114" s="4" t="str">
        <f>IFERROR(IF(T_UsersExtract[[#This Row],[Name]]="","",T_UsersExtract[[#This Row],[Name]]), "")</f>
        <v/>
      </c>
      <c r="D114" s="4" t="str">
        <f>IFERROR(IF(T_UsersExtract[[#This Row],[SamAccountName]]="","",T_UsersExtract[[#This Row],[SamAccountName]]),"")</f>
        <v/>
      </c>
      <c r="E114" s="4" t="str">
        <f>IFERROR(IF(T_UsersExtract[[#This Row],[UserPrincipalName]]="","",T_UsersExtract[[#This Row],[UserPrincipalName]]),"")</f>
        <v/>
      </c>
      <c r="F114" s="4" t="str">
        <f>IFERROR(IF(T_UsersExtract[[#This Row],[ObjectClass]]="","",T_UsersExtract[[#This Row],[ObjectClass]]), "")</f>
        <v/>
      </c>
      <c r="G114" s="4" t="str">
        <f>IFERROR(IF(T_UsersExtract[[#This Row],[Enabled]]="","",T_UsersExtract[[#This Row],[Enabled]]), "")</f>
        <v/>
      </c>
      <c r="H114" s="25" t="str">
        <f>IFERROR(IF(T_UsersExtract[[#This Row],[WhenCreated]]="","",T_UsersExtract[[#This Row],[WhenCreated]]), "")</f>
        <v/>
      </c>
      <c r="I114" s="25" t="str">
        <f>IFERROR(IF(T_UsersExtract[[#This Row],[PasswordLastSet]]="","",T_UsersExtract[[#This Row],[PasswordLastSet]]), "")</f>
        <v/>
      </c>
      <c r="J114" s="4" t="str">
        <f>IFERROR(IF(T_UsersExtract[[#This Row],[CannotChangePassword]]="","",T_UsersExtract[[#This Row],[CannotChangePassword]]), "")</f>
        <v/>
      </c>
      <c r="K11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4" s="4" t="str">
        <f>IFERROR(IF(T_UsersExtract[[#This Row],[PasswordNotRequired]]="","",T_UsersExtract[[#This Row],[PasswordNotRequired]]), "")</f>
        <v/>
      </c>
      <c r="M11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4" s="4" t="str">
        <f>IFERROR(IF(T_UsersExtract[[#This Row],[PasswordNeverExpires]]="","",T_UsersExtract[[#This Row],[PasswordNeverExpires]]), "")</f>
        <v/>
      </c>
      <c r="O11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4" s="4" t="str">
        <f>IFERROR(IF(T_UsersExtract[[#This Row],[PasswordExpired]]="","",T_UsersExtract[[#This Row],[PasswordExpired]]), "")</f>
        <v/>
      </c>
      <c r="Q11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4" s="4" t="str">
        <f>IFERROR(     IF(T_UsersExtract[[#This Row],[LockedOut]]="", "", T_UsersExtract[[#This Row],[LockedOut]]),     ""     )</f>
        <v/>
      </c>
      <c r="S114" s="4" t="str">
        <f>IFERROR(IF(T_UsersExtract[[#This Row],[PrimaryGroup]]="","",T_UsersExtract[[#This Row],[PrimaryGroup]]), "")</f>
        <v/>
      </c>
      <c r="T114" s="4" t="str">
        <f>IFERROR(VLOOKUP('Users Passwords Groups'!D114,T_UsersGroupsExtract[],2), "")</f>
        <v/>
      </c>
    </row>
    <row r="115" spans="1:20" ht="15" customHeight="1" x14ac:dyDescent="0.25">
      <c r="A115" s="4" t="e">
        <f>VLOOKUP(T_UsersPasswordsGroups[[#This Row],[Nom de compte SAM]],T_PointageAD[[Nom de compte SAM]:[Fonction]], 7)</f>
        <v>#N/A</v>
      </c>
      <c r="B115" s="4" t="str">
        <f>IFERROR(IF(T_UsersExtract[[#This Row],[GivenName]]="","",T_UsersExtract[[#This Row],[GivenName]]), "")</f>
        <v/>
      </c>
      <c r="C115" s="4" t="str">
        <f>IFERROR(IF(T_UsersExtract[[#This Row],[Name]]="","",T_UsersExtract[[#This Row],[Name]]), "")</f>
        <v/>
      </c>
      <c r="D115" s="4" t="str">
        <f>IFERROR(IF(T_UsersExtract[[#This Row],[SamAccountName]]="","",T_UsersExtract[[#This Row],[SamAccountName]]),"")</f>
        <v/>
      </c>
      <c r="E115" s="4" t="str">
        <f>IFERROR(IF(T_UsersExtract[[#This Row],[UserPrincipalName]]="","",T_UsersExtract[[#This Row],[UserPrincipalName]]),"")</f>
        <v/>
      </c>
      <c r="F115" s="4" t="str">
        <f>IFERROR(IF(T_UsersExtract[[#This Row],[ObjectClass]]="","",T_UsersExtract[[#This Row],[ObjectClass]]), "")</f>
        <v/>
      </c>
      <c r="G115" s="4" t="str">
        <f>IFERROR(IF(T_UsersExtract[[#This Row],[Enabled]]="","",T_UsersExtract[[#This Row],[Enabled]]), "")</f>
        <v/>
      </c>
      <c r="H115" s="25" t="str">
        <f>IFERROR(IF(T_UsersExtract[[#This Row],[WhenCreated]]="","",T_UsersExtract[[#This Row],[WhenCreated]]), "")</f>
        <v/>
      </c>
      <c r="I115" s="25" t="str">
        <f>IFERROR(IF(T_UsersExtract[[#This Row],[PasswordLastSet]]="","",T_UsersExtract[[#This Row],[PasswordLastSet]]), "")</f>
        <v/>
      </c>
      <c r="J115" s="4" t="str">
        <f>IFERROR(IF(T_UsersExtract[[#This Row],[CannotChangePassword]]="","",T_UsersExtract[[#This Row],[CannotChangePassword]]), "")</f>
        <v/>
      </c>
      <c r="K11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5" s="4" t="str">
        <f>IFERROR(IF(T_UsersExtract[[#This Row],[PasswordNotRequired]]="","",T_UsersExtract[[#This Row],[PasswordNotRequired]]), "")</f>
        <v/>
      </c>
      <c r="M11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5" s="4" t="str">
        <f>IFERROR(IF(T_UsersExtract[[#This Row],[PasswordNeverExpires]]="","",T_UsersExtract[[#This Row],[PasswordNeverExpires]]), "")</f>
        <v/>
      </c>
      <c r="O11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5" s="4" t="str">
        <f>IFERROR(IF(T_UsersExtract[[#This Row],[PasswordExpired]]="","",T_UsersExtract[[#This Row],[PasswordExpired]]), "")</f>
        <v/>
      </c>
      <c r="Q11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5" s="4" t="str">
        <f>IFERROR(     IF(T_UsersExtract[[#This Row],[LockedOut]]="", "", T_UsersExtract[[#This Row],[LockedOut]]),     ""     )</f>
        <v/>
      </c>
      <c r="S115" s="4" t="str">
        <f>IFERROR(IF(T_UsersExtract[[#This Row],[PrimaryGroup]]="","",T_UsersExtract[[#This Row],[PrimaryGroup]]), "")</f>
        <v/>
      </c>
      <c r="T115" s="4" t="str">
        <f>IFERROR(VLOOKUP('Users Passwords Groups'!D115,T_UsersGroupsExtract[],2), "")</f>
        <v/>
      </c>
    </row>
    <row r="116" spans="1:20" ht="15" customHeight="1" x14ac:dyDescent="0.25">
      <c r="A116" s="4" t="e">
        <f>VLOOKUP(T_UsersPasswordsGroups[[#This Row],[Nom de compte SAM]],T_PointageAD[[Nom de compte SAM]:[Fonction]], 7)</f>
        <v>#N/A</v>
      </c>
      <c r="B116" s="4" t="str">
        <f>IFERROR(IF(T_UsersExtract[[#This Row],[GivenName]]="","",T_UsersExtract[[#This Row],[GivenName]]), "")</f>
        <v/>
      </c>
      <c r="C116" s="4" t="str">
        <f>IFERROR(IF(T_UsersExtract[[#This Row],[Name]]="","",T_UsersExtract[[#This Row],[Name]]), "")</f>
        <v/>
      </c>
      <c r="D116" s="4" t="str">
        <f>IFERROR(IF(T_UsersExtract[[#This Row],[SamAccountName]]="","",T_UsersExtract[[#This Row],[SamAccountName]]),"")</f>
        <v/>
      </c>
      <c r="E116" s="4" t="str">
        <f>IFERROR(IF(T_UsersExtract[[#This Row],[UserPrincipalName]]="","",T_UsersExtract[[#This Row],[UserPrincipalName]]),"")</f>
        <v/>
      </c>
      <c r="F116" s="4" t="str">
        <f>IFERROR(IF(T_UsersExtract[[#This Row],[ObjectClass]]="","",T_UsersExtract[[#This Row],[ObjectClass]]), "")</f>
        <v/>
      </c>
      <c r="G116" s="4" t="str">
        <f>IFERROR(IF(T_UsersExtract[[#This Row],[Enabled]]="","",T_UsersExtract[[#This Row],[Enabled]]), "")</f>
        <v/>
      </c>
      <c r="H116" s="25" t="str">
        <f>IFERROR(IF(T_UsersExtract[[#This Row],[WhenCreated]]="","",T_UsersExtract[[#This Row],[WhenCreated]]), "")</f>
        <v/>
      </c>
      <c r="I116" s="25" t="str">
        <f>IFERROR(IF(T_UsersExtract[[#This Row],[PasswordLastSet]]="","",T_UsersExtract[[#This Row],[PasswordLastSet]]), "")</f>
        <v/>
      </c>
      <c r="J116" s="4" t="str">
        <f>IFERROR(IF(T_UsersExtract[[#This Row],[CannotChangePassword]]="","",T_UsersExtract[[#This Row],[CannotChangePassword]]), "")</f>
        <v/>
      </c>
      <c r="K11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6" s="4" t="str">
        <f>IFERROR(IF(T_UsersExtract[[#This Row],[PasswordNotRequired]]="","",T_UsersExtract[[#This Row],[PasswordNotRequired]]), "")</f>
        <v/>
      </c>
      <c r="M11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6" s="4" t="str">
        <f>IFERROR(IF(T_UsersExtract[[#This Row],[PasswordNeverExpires]]="","",T_UsersExtract[[#This Row],[PasswordNeverExpires]]), "")</f>
        <v/>
      </c>
      <c r="O11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6" s="4" t="str">
        <f>IFERROR(IF(T_UsersExtract[[#This Row],[PasswordExpired]]="","",T_UsersExtract[[#This Row],[PasswordExpired]]), "")</f>
        <v/>
      </c>
      <c r="Q11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6" s="4" t="str">
        <f>IFERROR(     IF(T_UsersExtract[[#This Row],[LockedOut]]="", "", T_UsersExtract[[#This Row],[LockedOut]]),     ""     )</f>
        <v/>
      </c>
      <c r="S116" s="4" t="str">
        <f>IFERROR(IF(T_UsersExtract[[#This Row],[PrimaryGroup]]="","",T_UsersExtract[[#This Row],[PrimaryGroup]]), "")</f>
        <v/>
      </c>
      <c r="T116" s="4" t="str">
        <f>IFERROR(VLOOKUP('Users Passwords Groups'!D116,T_UsersGroupsExtract[],2), "")</f>
        <v/>
      </c>
    </row>
    <row r="117" spans="1:20" ht="15" customHeight="1" x14ac:dyDescent="0.25">
      <c r="A117" s="4" t="e">
        <f>VLOOKUP(T_UsersPasswordsGroups[[#This Row],[Nom de compte SAM]],T_PointageAD[[Nom de compte SAM]:[Fonction]], 7)</f>
        <v>#N/A</v>
      </c>
      <c r="B117" s="4" t="str">
        <f>IFERROR(IF(T_UsersExtract[[#This Row],[GivenName]]="","",T_UsersExtract[[#This Row],[GivenName]]), "")</f>
        <v/>
      </c>
      <c r="C117" s="4" t="str">
        <f>IFERROR(IF(T_UsersExtract[[#This Row],[Name]]="","",T_UsersExtract[[#This Row],[Name]]), "")</f>
        <v/>
      </c>
      <c r="D117" s="4" t="str">
        <f>IFERROR(IF(T_UsersExtract[[#This Row],[SamAccountName]]="","",T_UsersExtract[[#This Row],[SamAccountName]]),"")</f>
        <v/>
      </c>
      <c r="E117" s="4" t="str">
        <f>IFERROR(IF(T_UsersExtract[[#This Row],[UserPrincipalName]]="","",T_UsersExtract[[#This Row],[UserPrincipalName]]),"")</f>
        <v/>
      </c>
      <c r="F117" s="4" t="str">
        <f>IFERROR(IF(T_UsersExtract[[#This Row],[ObjectClass]]="","",T_UsersExtract[[#This Row],[ObjectClass]]), "")</f>
        <v/>
      </c>
      <c r="G117" s="4" t="str">
        <f>IFERROR(IF(T_UsersExtract[[#This Row],[Enabled]]="","",T_UsersExtract[[#This Row],[Enabled]]), "")</f>
        <v/>
      </c>
      <c r="H117" s="25" t="str">
        <f>IFERROR(IF(T_UsersExtract[[#This Row],[WhenCreated]]="","",T_UsersExtract[[#This Row],[WhenCreated]]), "")</f>
        <v/>
      </c>
      <c r="I117" s="25" t="str">
        <f>IFERROR(IF(T_UsersExtract[[#This Row],[PasswordLastSet]]="","",T_UsersExtract[[#This Row],[PasswordLastSet]]), "")</f>
        <v/>
      </c>
      <c r="J117" s="4" t="str">
        <f>IFERROR(IF(T_UsersExtract[[#This Row],[CannotChangePassword]]="","",T_UsersExtract[[#This Row],[CannotChangePassword]]), "")</f>
        <v/>
      </c>
      <c r="K11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7" s="4" t="str">
        <f>IFERROR(IF(T_UsersExtract[[#This Row],[PasswordNotRequired]]="","",T_UsersExtract[[#This Row],[PasswordNotRequired]]), "")</f>
        <v/>
      </c>
      <c r="M11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7" s="4" t="str">
        <f>IFERROR(IF(T_UsersExtract[[#This Row],[PasswordNeverExpires]]="","",T_UsersExtract[[#This Row],[PasswordNeverExpires]]), "")</f>
        <v/>
      </c>
      <c r="O11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7" s="4" t="str">
        <f>IFERROR(IF(T_UsersExtract[[#This Row],[PasswordExpired]]="","",T_UsersExtract[[#This Row],[PasswordExpired]]), "")</f>
        <v/>
      </c>
      <c r="Q11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7" s="4" t="str">
        <f>IFERROR(     IF(T_UsersExtract[[#This Row],[LockedOut]]="", "", T_UsersExtract[[#This Row],[LockedOut]]),     ""     )</f>
        <v/>
      </c>
      <c r="S117" s="4" t="str">
        <f>IFERROR(IF(T_UsersExtract[[#This Row],[PrimaryGroup]]="","",T_UsersExtract[[#This Row],[PrimaryGroup]]), "")</f>
        <v/>
      </c>
      <c r="T117" s="4" t="str">
        <f>IFERROR(VLOOKUP('Users Passwords Groups'!D117,T_UsersGroupsExtract[],2), "")</f>
        <v/>
      </c>
    </row>
    <row r="118" spans="1:20" ht="15" customHeight="1" x14ac:dyDescent="0.25">
      <c r="A118" s="4" t="e">
        <f>VLOOKUP(T_UsersPasswordsGroups[[#This Row],[Nom de compte SAM]],T_PointageAD[[Nom de compte SAM]:[Fonction]], 7)</f>
        <v>#N/A</v>
      </c>
      <c r="B118" s="4" t="str">
        <f>IFERROR(IF(T_UsersExtract[[#This Row],[GivenName]]="","",T_UsersExtract[[#This Row],[GivenName]]), "")</f>
        <v/>
      </c>
      <c r="C118" s="4" t="str">
        <f>IFERROR(IF(T_UsersExtract[[#This Row],[Name]]="","",T_UsersExtract[[#This Row],[Name]]), "")</f>
        <v/>
      </c>
      <c r="D118" s="4" t="str">
        <f>IFERROR(IF(T_UsersExtract[[#This Row],[SamAccountName]]="","",T_UsersExtract[[#This Row],[SamAccountName]]),"")</f>
        <v/>
      </c>
      <c r="E118" s="4" t="str">
        <f>IFERROR(IF(T_UsersExtract[[#This Row],[UserPrincipalName]]="","",T_UsersExtract[[#This Row],[UserPrincipalName]]),"")</f>
        <v/>
      </c>
      <c r="F118" s="4" t="str">
        <f>IFERROR(IF(T_UsersExtract[[#This Row],[ObjectClass]]="","",T_UsersExtract[[#This Row],[ObjectClass]]), "")</f>
        <v/>
      </c>
      <c r="G118" s="4" t="str">
        <f>IFERROR(IF(T_UsersExtract[[#This Row],[Enabled]]="","",T_UsersExtract[[#This Row],[Enabled]]), "")</f>
        <v/>
      </c>
      <c r="H118" s="25" t="str">
        <f>IFERROR(IF(T_UsersExtract[[#This Row],[WhenCreated]]="","",T_UsersExtract[[#This Row],[WhenCreated]]), "")</f>
        <v/>
      </c>
      <c r="I118" s="25" t="str">
        <f>IFERROR(IF(T_UsersExtract[[#This Row],[PasswordLastSet]]="","",T_UsersExtract[[#This Row],[PasswordLastSet]]), "")</f>
        <v/>
      </c>
      <c r="J118" s="4" t="str">
        <f>IFERROR(IF(T_UsersExtract[[#This Row],[CannotChangePassword]]="","",T_UsersExtract[[#This Row],[CannotChangePassword]]), "")</f>
        <v/>
      </c>
      <c r="K11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8" s="4" t="str">
        <f>IFERROR(IF(T_UsersExtract[[#This Row],[PasswordNotRequired]]="","",T_UsersExtract[[#This Row],[PasswordNotRequired]]), "")</f>
        <v/>
      </c>
      <c r="M11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8" s="4" t="str">
        <f>IFERROR(IF(T_UsersExtract[[#This Row],[PasswordNeverExpires]]="","",T_UsersExtract[[#This Row],[PasswordNeverExpires]]), "")</f>
        <v/>
      </c>
      <c r="O11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8" s="4" t="str">
        <f>IFERROR(IF(T_UsersExtract[[#This Row],[PasswordExpired]]="","",T_UsersExtract[[#This Row],[PasswordExpired]]), "")</f>
        <v/>
      </c>
      <c r="Q11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8" s="4" t="str">
        <f>IFERROR(     IF(T_UsersExtract[[#This Row],[LockedOut]]="", "", T_UsersExtract[[#This Row],[LockedOut]]),     ""     )</f>
        <v/>
      </c>
      <c r="S118" s="4" t="str">
        <f>IFERROR(IF(T_UsersExtract[[#This Row],[PrimaryGroup]]="","",T_UsersExtract[[#This Row],[PrimaryGroup]]), "")</f>
        <v/>
      </c>
      <c r="T118" s="4" t="str">
        <f>IFERROR(VLOOKUP('Users Passwords Groups'!D118,T_UsersGroupsExtract[],2), "")</f>
        <v/>
      </c>
    </row>
    <row r="119" spans="1:20" ht="15" customHeight="1" x14ac:dyDescent="0.25">
      <c r="A119" s="4" t="e">
        <f>VLOOKUP(T_UsersPasswordsGroups[[#This Row],[Nom de compte SAM]],T_PointageAD[[Nom de compte SAM]:[Fonction]], 7)</f>
        <v>#N/A</v>
      </c>
      <c r="B119" s="4" t="str">
        <f>IFERROR(IF(T_UsersExtract[[#This Row],[GivenName]]="","",T_UsersExtract[[#This Row],[GivenName]]), "")</f>
        <v/>
      </c>
      <c r="C119" s="4" t="str">
        <f>IFERROR(IF(T_UsersExtract[[#This Row],[Name]]="","",T_UsersExtract[[#This Row],[Name]]), "")</f>
        <v/>
      </c>
      <c r="D119" s="4" t="str">
        <f>IFERROR(IF(T_UsersExtract[[#This Row],[SamAccountName]]="","",T_UsersExtract[[#This Row],[SamAccountName]]),"")</f>
        <v/>
      </c>
      <c r="E119" s="4" t="str">
        <f>IFERROR(IF(T_UsersExtract[[#This Row],[UserPrincipalName]]="","",T_UsersExtract[[#This Row],[UserPrincipalName]]),"")</f>
        <v/>
      </c>
      <c r="F119" s="4" t="str">
        <f>IFERROR(IF(T_UsersExtract[[#This Row],[ObjectClass]]="","",T_UsersExtract[[#This Row],[ObjectClass]]), "")</f>
        <v/>
      </c>
      <c r="G119" s="4" t="str">
        <f>IFERROR(IF(T_UsersExtract[[#This Row],[Enabled]]="","",T_UsersExtract[[#This Row],[Enabled]]), "")</f>
        <v/>
      </c>
      <c r="H119" s="25" t="str">
        <f>IFERROR(IF(T_UsersExtract[[#This Row],[WhenCreated]]="","",T_UsersExtract[[#This Row],[WhenCreated]]), "")</f>
        <v/>
      </c>
      <c r="I119" s="25" t="str">
        <f>IFERROR(IF(T_UsersExtract[[#This Row],[PasswordLastSet]]="","",T_UsersExtract[[#This Row],[PasswordLastSet]]), "")</f>
        <v/>
      </c>
      <c r="J119" s="4" t="str">
        <f>IFERROR(IF(T_UsersExtract[[#This Row],[CannotChangePassword]]="","",T_UsersExtract[[#This Row],[CannotChangePassword]]), "")</f>
        <v/>
      </c>
      <c r="K11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19" s="4" t="str">
        <f>IFERROR(IF(T_UsersExtract[[#This Row],[PasswordNotRequired]]="","",T_UsersExtract[[#This Row],[PasswordNotRequired]]), "")</f>
        <v/>
      </c>
      <c r="M11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19" s="4" t="str">
        <f>IFERROR(IF(T_UsersExtract[[#This Row],[PasswordNeverExpires]]="","",T_UsersExtract[[#This Row],[PasswordNeverExpires]]), "")</f>
        <v/>
      </c>
      <c r="O11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19" s="4" t="str">
        <f>IFERROR(IF(T_UsersExtract[[#This Row],[PasswordExpired]]="","",T_UsersExtract[[#This Row],[PasswordExpired]]), "")</f>
        <v/>
      </c>
      <c r="Q11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19" s="4" t="str">
        <f>IFERROR(     IF(T_UsersExtract[[#This Row],[LockedOut]]="", "", T_UsersExtract[[#This Row],[LockedOut]]),     ""     )</f>
        <v/>
      </c>
      <c r="S119" s="4" t="str">
        <f>IFERROR(IF(T_UsersExtract[[#This Row],[PrimaryGroup]]="","",T_UsersExtract[[#This Row],[PrimaryGroup]]), "")</f>
        <v/>
      </c>
      <c r="T119" s="4" t="str">
        <f>IFERROR(VLOOKUP('Users Passwords Groups'!D119,T_UsersGroupsExtract[],2), "")</f>
        <v/>
      </c>
    </row>
    <row r="120" spans="1:20" ht="15" customHeight="1" x14ac:dyDescent="0.25">
      <c r="A120" s="4" t="e">
        <f>VLOOKUP(T_UsersPasswordsGroups[[#This Row],[Nom de compte SAM]],T_PointageAD[[Nom de compte SAM]:[Fonction]], 7)</f>
        <v>#N/A</v>
      </c>
      <c r="B120" s="4" t="str">
        <f>IFERROR(IF(T_UsersExtract[[#This Row],[GivenName]]="","",T_UsersExtract[[#This Row],[GivenName]]), "")</f>
        <v/>
      </c>
      <c r="C120" s="4" t="str">
        <f>IFERROR(IF(T_UsersExtract[[#This Row],[Name]]="","",T_UsersExtract[[#This Row],[Name]]), "")</f>
        <v/>
      </c>
      <c r="D120" s="4" t="str">
        <f>IFERROR(IF(T_UsersExtract[[#This Row],[SamAccountName]]="","",T_UsersExtract[[#This Row],[SamAccountName]]),"")</f>
        <v/>
      </c>
      <c r="E120" s="4" t="str">
        <f>IFERROR(IF(T_UsersExtract[[#This Row],[UserPrincipalName]]="","",T_UsersExtract[[#This Row],[UserPrincipalName]]),"")</f>
        <v/>
      </c>
      <c r="F120" s="4" t="str">
        <f>IFERROR(IF(T_UsersExtract[[#This Row],[ObjectClass]]="","",T_UsersExtract[[#This Row],[ObjectClass]]), "")</f>
        <v/>
      </c>
      <c r="G120" s="4" t="str">
        <f>IFERROR(IF(T_UsersExtract[[#This Row],[Enabled]]="","",T_UsersExtract[[#This Row],[Enabled]]), "")</f>
        <v/>
      </c>
      <c r="H120" s="25" t="str">
        <f>IFERROR(IF(T_UsersExtract[[#This Row],[WhenCreated]]="","",T_UsersExtract[[#This Row],[WhenCreated]]), "")</f>
        <v/>
      </c>
      <c r="I120" s="25" t="str">
        <f>IFERROR(IF(T_UsersExtract[[#This Row],[PasswordLastSet]]="","",T_UsersExtract[[#This Row],[PasswordLastSet]]), "")</f>
        <v/>
      </c>
      <c r="J120" s="4" t="str">
        <f>IFERROR(IF(T_UsersExtract[[#This Row],[CannotChangePassword]]="","",T_UsersExtract[[#This Row],[CannotChangePassword]]), "")</f>
        <v/>
      </c>
      <c r="K12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0" s="4" t="str">
        <f>IFERROR(IF(T_UsersExtract[[#This Row],[PasswordNotRequired]]="","",T_UsersExtract[[#This Row],[PasswordNotRequired]]), "")</f>
        <v/>
      </c>
      <c r="M12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0" s="4" t="str">
        <f>IFERROR(IF(T_UsersExtract[[#This Row],[PasswordNeverExpires]]="","",T_UsersExtract[[#This Row],[PasswordNeverExpires]]), "")</f>
        <v/>
      </c>
      <c r="O12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0" s="4" t="str">
        <f>IFERROR(IF(T_UsersExtract[[#This Row],[PasswordExpired]]="","",T_UsersExtract[[#This Row],[PasswordExpired]]), "")</f>
        <v/>
      </c>
      <c r="Q12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0" s="4" t="str">
        <f>IFERROR(     IF(T_UsersExtract[[#This Row],[LockedOut]]="", "", T_UsersExtract[[#This Row],[LockedOut]]),     ""     )</f>
        <v/>
      </c>
      <c r="S120" s="4" t="str">
        <f>IFERROR(IF(T_UsersExtract[[#This Row],[PrimaryGroup]]="","",T_UsersExtract[[#This Row],[PrimaryGroup]]), "")</f>
        <v/>
      </c>
      <c r="T120" s="4" t="str">
        <f>IFERROR(VLOOKUP('Users Passwords Groups'!D120,T_UsersGroupsExtract[],2), "")</f>
        <v/>
      </c>
    </row>
    <row r="121" spans="1:20" ht="15" customHeight="1" x14ac:dyDescent="0.25">
      <c r="A121" s="4" t="e">
        <f>VLOOKUP(T_UsersPasswordsGroups[[#This Row],[Nom de compte SAM]],T_PointageAD[[Nom de compte SAM]:[Fonction]], 7)</f>
        <v>#N/A</v>
      </c>
      <c r="B121" s="4" t="str">
        <f>IFERROR(IF(T_UsersExtract[[#This Row],[GivenName]]="","",T_UsersExtract[[#This Row],[GivenName]]), "")</f>
        <v/>
      </c>
      <c r="C121" s="4" t="str">
        <f>IFERROR(IF(T_UsersExtract[[#This Row],[Name]]="","",T_UsersExtract[[#This Row],[Name]]), "")</f>
        <v/>
      </c>
      <c r="D121" s="4" t="str">
        <f>IFERROR(IF(T_UsersExtract[[#This Row],[SamAccountName]]="","",T_UsersExtract[[#This Row],[SamAccountName]]),"")</f>
        <v/>
      </c>
      <c r="E121" s="4" t="str">
        <f>IFERROR(IF(T_UsersExtract[[#This Row],[UserPrincipalName]]="","",T_UsersExtract[[#This Row],[UserPrincipalName]]),"")</f>
        <v/>
      </c>
      <c r="F121" s="4" t="str">
        <f>IFERROR(IF(T_UsersExtract[[#This Row],[ObjectClass]]="","",T_UsersExtract[[#This Row],[ObjectClass]]), "")</f>
        <v/>
      </c>
      <c r="G121" s="4" t="str">
        <f>IFERROR(IF(T_UsersExtract[[#This Row],[Enabled]]="","",T_UsersExtract[[#This Row],[Enabled]]), "")</f>
        <v/>
      </c>
      <c r="H121" s="25" t="str">
        <f>IFERROR(IF(T_UsersExtract[[#This Row],[WhenCreated]]="","",T_UsersExtract[[#This Row],[WhenCreated]]), "")</f>
        <v/>
      </c>
      <c r="I121" s="25" t="str">
        <f>IFERROR(IF(T_UsersExtract[[#This Row],[PasswordLastSet]]="","",T_UsersExtract[[#This Row],[PasswordLastSet]]), "")</f>
        <v/>
      </c>
      <c r="J121" s="4" t="str">
        <f>IFERROR(IF(T_UsersExtract[[#This Row],[CannotChangePassword]]="","",T_UsersExtract[[#This Row],[CannotChangePassword]]), "")</f>
        <v/>
      </c>
      <c r="K12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1" s="4" t="str">
        <f>IFERROR(IF(T_UsersExtract[[#This Row],[PasswordNotRequired]]="","",T_UsersExtract[[#This Row],[PasswordNotRequired]]), "")</f>
        <v/>
      </c>
      <c r="M12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1" s="4" t="str">
        <f>IFERROR(IF(T_UsersExtract[[#This Row],[PasswordNeverExpires]]="","",T_UsersExtract[[#This Row],[PasswordNeverExpires]]), "")</f>
        <v/>
      </c>
      <c r="O12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1" s="4" t="str">
        <f>IFERROR(IF(T_UsersExtract[[#This Row],[PasswordExpired]]="","",T_UsersExtract[[#This Row],[PasswordExpired]]), "")</f>
        <v/>
      </c>
      <c r="Q12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1" s="4" t="str">
        <f>IFERROR(     IF(T_UsersExtract[[#This Row],[LockedOut]]="", "", T_UsersExtract[[#This Row],[LockedOut]]),     ""     )</f>
        <v/>
      </c>
      <c r="S121" s="4" t="str">
        <f>IFERROR(IF(T_UsersExtract[[#This Row],[PrimaryGroup]]="","",T_UsersExtract[[#This Row],[PrimaryGroup]]), "")</f>
        <v/>
      </c>
      <c r="T121" s="4" t="str">
        <f>IFERROR(VLOOKUP('Users Passwords Groups'!D121,T_UsersGroupsExtract[],2), "")</f>
        <v/>
      </c>
    </row>
    <row r="122" spans="1:20" ht="15" customHeight="1" x14ac:dyDescent="0.25">
      <c r="A122" s="4" t="e">
        <f>VLOOKUP(T_UsersPasswordsGroups[[#This Row],[Nom de compte SAM]],T_PointageAD[[Nom de compte SAM]:[Fonction]], 7)</f>
        <v>#N/A</v>
      </c>
      <c r="B122" s="4" t="str">
        <f>IFERROR(IF(T_UsersExtract[[#This Row],[GivenName]]="","",T_UsersExtract[[#This Row],[GivenName]]), "")</f>
        <v/>
      </c>
      <c r="C122" s="4" t="str">
        <f>IFERROR(IF(T_UsersExtract[[#This Row],[Name]]="","",T_UsersExtract[[#This Row],[Name]]), "")</f>
        <v/>
      </c>
      <c r="D122" s="4" t="str">
        <f>IFERROR(IF(T_UsersExtract[[#This Row],[SamAccountName]]="","",T_UsersExtract[[#This Row],[SamAccountName]]),"")</f>
        <v/>
      </c>
      <c r="E122" s="4" t="str">
        <f>IFERROR(IF(T_UsersExtract[[#This Row],[UserPrincipalName]]="","",T_UsersExtract[[#This Row],[UserPrincipalName]]),"")</f>
        <v/>
      </c>
      <c r="F122" s="4" t="str">
        <f>IFERROR(IF(T_UsersExtract[[#This Row],[ObjectClass]]="","",T_UsersExtract[[#This Row],[ObjectClass]]), "")</f>
        <v/>
      </c>
      <c r="G122" s="4" t="str">
        <f>IFERROR(IF(T_UsersExtract[[#This Row],[Enabled]]="","",T_UsersExtract[[#This Row],[Enabled]]), "")</f>
        <v/>
      </c>
      <c r="H122" s="25" t="str">
        <f>IFERROR(IF(T_UsersExtract[[#This Row],[WhenCreated]]="","",T_UsersExtract[[#This Row],[WhenCreated]]), "")</f>
        <v/>
      </c>
      <c r="I122" s="25" t="str">
        <f>IFERROR(IF(T_UsersExtract[[#This Row],[PasswordLastSet]]="","",T_UsersExtract[[#This Row],[PasswordLastSet]]), "")</f>
        <v/>
      </c>
      <c r="J122" s="4" t="str">
        <f>IFERROR(IF(T_UsersExtract[[#This Row],[CannotChangePassword]]="","",T_UsersExtract[[#This Row],[CannotChangePassword]]), "")</f>
        <v/>
      </c>
      <c r="K12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2" s="4" t="str">
        <f>IFERROR(IF(T_UsersExtract[[#This Row],[PasswordNotRequired]]="","",T_UsersExtract[[#This Row],[PasswordNotRequired]]), "")</f>
        <v/>
      </c>
      <c r="M12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2" s="4" t="str">
        <f>IFERROR(IF(T_UsersExtract[[#This Row],[PasswordNeverExpires]]="","",T_UsersExtract[[#This Row],[PasswordNeverExpires]]), "")</f>
        <v/>
      </c>
      <c r="O12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2" s="4" t="str">
        <f>IFERROR(IF(T_UsersExtract[[#This Row],[PasswordExpired]]="","",T_UsersExtract[[#This Row],[PasswordExpired]]), "")</f>
        <v/>
      </c>
      <c r="Q12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2" s="4" t="str">
        <f>IFERROR(     IF(T_UsersExtract[[#This Row],[LockedOut]]="", "", T_UsersExtract[[#This Row],[LockedOut]]),     ""     )</f>
        <v/>
      </c>
      <c r="S122" s="4" t="str">
        <f>IFERROR(IF(T_UsersExtract[[#This Row],[PrimaryGroup]]="","",T_UsersExtract[[#This Row],[PrimaryGroup]]), "")</f>
        <v/>
      </c>
      <c r="T122" s="4" t="str">
        <f>IFERROR(VLOOKUP('Users Passwords Groups'!D122,T_UsersGroupsExtract[],2), "")</f>
        <v/>
      </c>
    </row>
    <row r="123" spans="1:20" ht="15" customHeight="1" x14ac:dyDescent="0.25">
      <c r="A123" s="4" t="e">
        <f>VLOOKUP(T_UsersPasswordsGroups[[#This Row],[Nom de compte SAM]],T_PointageAD[[Nom de compte SAM]:[Fonction]], 7)</f>
        <v>#N/A</v>
      </c>
      <c r="B123" s="4" t="str">
        <f>IFERROR(IF(T_UsersExtract[[#This Row],[GivenName]]="","",T_UsersExtract[[#This Row],[GivenName]]), "")</f>
        <v/>
      </c>
      <c r="C123" s="4" t="str">
        <f>IFERROR(IF(T_UsersExtract[[#This Row],[Name]]="","",T_UsersExtract[[#This Row],[Name]]), "")</f>
        <v/>
      </c>
      <c r="D123" s="4" t="str">
        <f>IFERROR(IF(T_UsersExtract[[#This Row],[SamAccountName]]="","",T_UsersExtract[[#This Row],[SamAccountName]]),"")</f>
        <v/>
      </c>
      <c r="E123" s="4" t="str">
        <f>IFERROR(IF(T_UsersExtract[[#This Row],[UserPrincipalName]]="","",T_UsersExtract[[#This Row],[UserPrincipalName]]),"")</f>
        <v/>
      </c>
      <c r="F123" s="4" t="str">
        <f>IFERROR(IF(T_UsersExtract[[#This Row],[ObjectClass]]="","",T_UsersExtract[[#This Row],[ObjectClass]]), "")</f>
        <v/>
      </c>
      <c r="G123" s="4" t="str">
        <f>IFERROR(IF(T_UsersExtract[[#This Row],[Enabled]]="","",T_UsersExtract[[#This Row],[Enabled]]), "")</f>
        <v/>
      </c>
      <c r="H123" s="25" t="str">
        <f>IFERROR(IF(T_UsersExtract[[#This Row],[WhenCreated]]="","",T_UsersExtract[[#This Row],[WhenCreated]]), "")</f>
        <v/>
      </c>
      <c r="I123" s="25" t="str">
        <f>IFERROR(IF(T_UsersExtract[[#This Row],[PasswordLastSet]]="","",T_UsersExtract[[#This Row],[PasswordLastSet]]), "")</f>
        <v/>
      </c>
      <c r="J123" s="4" t="str">
        <f>IFERROR(IF(T_UsersExtract[[#This Row],[CannotChangePassword]]="","",T_UsersExtract[[#This Row],[CannotChangePassword]]), "")</f>
        <v/>
      </c>
      <c r="K12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3" s="4" t="str">
        <f>IFERROR(IF(T_UsersExtract[[#This Row],[PasswordNotRequired]]="","",T_UsersExtract[[#This Row],[PasswordNotRequired]]), "")</f>
        <v/>
      </c>
      <c r="M12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3" s="4" t="str">
        <f>IFERROR(IF(T_UsersExtract[[#This Row],[PasswordNeverExpires]]="","",T_UsersExtract[[#This Row],[PasswordNeverExpires]]), "")</f>
        <v/>
      </c>
      <c r="O12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3" s="4" t="str">
        <f>IFERROR(IF(T_UsersExtract[[#This Row],[PasswordExpired]]="","",T_UsersExtract[[#This Row],[PasswordExpired]]), "")</f>
        <v/>
      </c>
      <c r="Q12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3" s="4" t="str">
        <f>IFERROR(     IF(T_UsersExtract[[#This Row],[LockedOut]]="", "", T_UsersExtract[[#This Row],[LockedOut]]),     ""     )</f>
        <v/>
      </c>
      <c r="S123" s="4" t="str">
        <f>IFERROR(IF(T_UsersExtract[[#This Row],[PrimaryGroup]]="","",T_UsersExtract[[#This Row],[PrimaryGroup]]), "")</f>
        <v/>
      </c>
      <c r="T123" s="4" t="str">
        <f>IFERROR(VLOOKUP('Users Passwords Groups'!D123,T_UsersGroupsExtract[],2), "")</f>
        <v/>
      </c>
    </row>
    <row r="124" spans="1:20" ht="15" customHeight="1" x14ac:dyDescent="0.25">
      <c r="A124" s="4" t="e">
        <f>VLOOKUP(T_UsersPasswordsGroups[[#This Row],[Nom de compte SAM]],T_PointageAD[[Nom de compte SAM]:[Fonction]], 7)</f>
        <v>#N/A</v>
      </c>
      <c r="B124" s="4" t="str">
        <f>IFERROR(IF(T_UsersExtract[[#This Row],[GivenName]]="","",T_UsersExtract[[#This Row],[GivenName]]), "")</f>
        <v/>
      </c>
      <c r="C124" s="4" t="str">
        <f>IFERROR(IF(T_UsersExtract[[#This Row],[Name]]="","",T_UsersExtract[[#This Row],[Name]]), "")</f>
        <v/>
      </c>
      <c r="D124" s="4" t="str">
        <f>IFERROR(IF(T_UsersExtract[[#This Row],[SamAccountName]]="","",T_UsersExtract[[#This Row],[SamAccountName]]),"")</f>
        <v/>
      </c>
      <c r="E124" s="4" t="str">
        <f>IFERROR(IF(T_UsersExtract[[#This Row],[UserPrincipalName]]="","",T_UsersExtract[[#This Row],[UserPrincipalName]]),"")</f>
        <v/>
      </c>
      <c r="F124" s="4" t="str">
        <f>IFERROR(IF(T_UsersExtract[[#This Row],[ObjectClass]]="","",T_UsersExtract[[#This Row],[ObjectClass]]), "")</f>
        <v/>
      </c>
      <c r="G124" s="4" t="str">
        <f>IFERROR(IF(T_UsersExtract[[#This Row],[Enabled]]="","",T_UsersExtract[[#This Row],[Enabled]]), "")</f>
        <v/>
      </c>
      <c r="H124" s="25" t="str">
        <f>IFERROR(IF(T_UsersExtract[[#This Row],[WhenCreated]]="","",T_UsersExtract[[#This Row],[WhenCreated]]), "")</f>
        <v/>
      </c>
      <c r="I124" s="25" t="str">
        <f>IFERROR(IF(T_UsersExtract[[#This Row],[PasswordLastSet]]="","",T_UsersExtract[[#This Row],[PasswordLastSet]]), "")</f>
        <v/>
      </c>
      <c r="J124" s="4" t="str">
        <f>IFERROR(IF(T_UsersExtract[[#This Row],[CannotChangePassword]]="","",T_UsersExtract[[#This Row],[CannotChangePassword]]), "")</f>
        <v/>
      </c>
      <c r="K12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4" s="4" t="str">
        <f>IFERROR(IF(T_UsersExtract[[#This Row],[PasswordNotRequired]]="","",T_UsersExtract[[#This Row],[PasswordNotRequired]]), "")</f>
        <v/>
      </c>
      <c r="M12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4" s="4" t="str">
        <f>IFERROR(IF(T_UsersExtract[[#This Row],[PasswordNeverExpires]]="","",T_UsersExtract[[#This Row],[PasswordNeverExpires]]), "")</f>
        <v/>
      </c>
      <c r="O12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4" s="4" t="str">
        <f>IFERROR(IF(T_UsersExtract[[#This Row],[PasswordExpired]]="","",T_UsersExtract[[#This Row],[PasswordExpired]]), "")</f>
        <v/>
      </c>
      <c r="Q12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4" s="4" t="str">
        <f>IFERROR(     IF(T_UsersExtract[[#This Row],[LockedOut]]="", "", T_UsersExtract[[#This Row],[LockedOut]]),     ""     )</f>
        <v/>
      </c>
      <c r="S124" s="4" t="str">
        <f>IFERROR(IF(T_UsersExtract[[#This Row],[PrimaryGroup]]="","",T_UsersExtract[[#This Row],[PrimaryGroup]]), "")</f>
        <v/>
      </c>
      <c r="T124" s="4" t="str">
        <f>IFERROR(VLOOKUP('Users Passwords Groups'!D124,T_UsersGroupsExtract[],2), "")</f>
        <v/>
      </c>
    </row>
    <row r="125" spans="1:20" ht="15" customHeight="1" x14ac:dyDescent="0.25">
      <c r="A125" s="4" t="e">
        <f>VLOOKUP(T_UsersPasswordsGroups[[#This Row],[Nom de compte SAM]],T_PointageAD[[Nom de compte SAM]:[Fonction]], 7)</f>
        <v>#N/A</v>
      </c>
      <c r="B125" s="4" t="str">
        <f>IFERROR(IF(T_UsersExtract[[#This Row],[GivenName]]="","",T_UsersExtract[[#This Row],[GivenName]]), "")</f>
        <v/>
      </c>
      <c r="C125" s="4" t="str">
        <f>IFERROR(IF(T_UsersExtract[[#This Row],[Name]]="","",T_UsersExtract[[#This Row],[Name]]), "")</f>
        <v/>
      </c>
      <c r="D125" s="4" t="str">
        <f>IFERROR(IF(T_UsersExtract[[#This Row],[SamAccountName]]="","",T_UsersExtract[[#This Row],[SamAccountName]]),"")</f>
        <v/>
      </c>
      <c r="E125" s="4" t="str">
        <f>IFERROR(IF(T_UsersExtract[[#This Row],[UserPrincipalName]]="","",T_UsersExtract[[#This Row],[UserPrincipalName]]),"")</f>
        <v/>
      </c>
      <c r="F125" s="4" t="str">
        <f>IFERROR(IF(T_UsersExtract[[#This Row],[ObjectClass]]="","",T_UsersExtract[[#This Row],[ObjectClass]]), "")</f>
        <v/>
      </c>
      <c r="G125" s="4" t="str">
        <f>IFERROR(IF(T_UsersExtract[[#This Row],[Enabled]]="","",T_UsersExtract[[#This Row],[Enabled]]), "")</f>
        <v/>
      </c>
      <c r="H125" s="25" t="str">
        <f>IFERROR(IF(T_UsersExtract[[#This Row],[WhenCreated]]="","",T_UsersExtract[[#This Row],[WhenCreated]]), "")</f>
        <v/>
      </c>
      <c r="I125" s="25" t="str">
        <f>IFERROR(IF(T_UsersExtract[[#This Row],[PasswordLastSet]]="","",T_UsersExtract[[#This Row],[PasswordLastSet]]), "")</f>
        <v/>
      </c>
      <c r="J125" s="4" t="str">
        <f>IFERROR(IF(T_UsersExtract[[#This Row],[CannotChangePassword]]="","",T_UsersExtract[[#This Row],[CannotChangePassword]]), "")</f>
        <v/>
      </c>
      <c r="K12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5" s="4" t="str">
        <f>IFERROR(IF(T_UsersExtract[[#This Row],[PasswordNotRequired]]="","",T_UsersExtract[[#This Row],[PasswordNotRequired]]), "")</f>
        <v/>
      </c>
      <c r="M12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5" s="4" t="str">
        <f>IFERROR(IF(T_UsersExtract[[#This Row],[PasswordNeverExpires]]="","",T_UsersExtract[[#This Row],[PasswordNeverExpires]]), "")</f>
        <v/>
      </c>
      <c r="O12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5" s="4" t="str">
        <f>IFERROR(IF(T_UsersExtract[[#This Row],[PasswordExpired]]="","",T_UsersExtract[[#This Row],[PasswordExpired]]), "")</f>
        <v/>
      </c>
      <c r="Q12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5" s="4" t="str">
        <f>IFERROR(     IF(T_UsersExtract[[#This Row],[LockedOut]]="", "", T_UsersExtract[[#This Row],[LockedOut]]),     ""     )</f>
        <v/>
      </c>
      <c r="S125" s="4" t="str">
        <f>IFERROR(IF(T_UsersExtract[[#This Row],[PrimaryGroup]]="","",T_UsersExtract[[#This Row],[PrimaryGroup]]), "")</f>
        <v/>
      </c>
      <c r="T125" s="4" t="str">
        <f>IFERROR(VLOOKUP('Users Passwords Groups'!D125,T_UsersGroupsExtract[],2), "")</f>
        <v/>
      </c>
    </row>
    <row r="126" spans="1:20" ht="15" customHeight="1" x14ac:dyDescent="0.25">
      <c r="A126" s="4" t="e">
        <f>VLOOKUP(T_UsersPasswordsGroups[[#This Row],[Nom de compte SAM]],T_PointageAD[[Nom de compte SAM]:[Fonction]], 7)</f>
        <v>#N/A</v>
      </c>
      <c r="B126" s="4" t="str">
        <f>IFERROR(IF(T_UsersExtract[[#This Row],[GivenName]]="","",T_UsersExtract[[#This Row],[GivenName]]), "")</f>
        <v/>
      </c>
      <c r="C126" s="4" t="str">
        <f>IFERROR(IF(T_UsersExtract[[#This Row],[Name]]="","",T_UsersExtract[[#This Row],[Name]]), "")</f>
        <v/>
      </c>
      <c r="D126" s="4" t="str">
        <f>IFERROR(IF(T_UsersExtract[[#This Row],[SamAccountName]]="","",T_UsersExtract[[#This Row],[SamAccountName]]),"")</f>
        <v/>
      </c>
      <c r="E126" s="4" t="str">
        <f>IFERROR(IF(T_UsersExtract[[#This Row],[UserPrincipalName]]="","",T_UsersExtract[[#This Row],[UserPrincipalName]]),"")</f>
        <v/>
      </c>
      <c r="F126" s="4" t="str">
        <f>IFERROR(IF(T_UsersExtract[[#This Row],[ObjectClass]]="","",T_UsersExtract[[#This Row],[ObjectClass]]), "")</f>
        <v/>
      </c>
      <c r="G126" s="4" t="str">
        <f>IFERROR(IF(T_UsersExtract[[#This Row],[Enabled]]="","",T_UsersExtract[[#This Row],[Enabled]]), "")</f>
        <v/>
      </c>
      <c r="H126" s="25" t="str">
        <f>IFERROR(IF(T_UsersExtract[[#This Row],[WhenCreated]]="","",T_UsersExtract[[#This Row],[WhenCreated]]), "")</f>
        <v/>
      </c>
      <c r="I126" s="25" t="str">
        <f>IFERROR(IF(T_UsersExtract[[#This Row],[PasswordLastSet]]="","",T_UsersExtract[[#This Row],[PasswordLastSet]]), "")</f>
        <v/>
      </c>
      <c r="J126" s="4" t="str">
        <f>IFERROR(IF(T_UsersExtract[[#This Row],[CannotChangePassword]]="","",T_UsersExtract[[#This Row],[CannotChangePassword]]), "")</f>
        <v/>
      </c>
      <c r="K12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6" s="4" t="str">
        <f>IFERROR(IF(T_UsersExtract[[#This Row],[PasswordNotRequired]]="","",T_UsersExtract[[#This Row],[PasswordNotRequired]]), "")</f>
        <v/>
      </c>
      <c r="M12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6" s="4" t="str">
        <f>IFERROR(IF(T_UsersExtract[[#This Row],[PasswordNeverExpires]]="","",T_UsersExtract[[#This Row],[PasswordNeverExpires]]), "")</f>
        <v/>
      </c>
      <c r="O12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6" s="4" t="str">
        <f>IFERROR(IF(T_UsersExtract[[#This Row],[PasswordExpired]]="","",T_UsersExtract[[#This Row],[PasswordExpired]]), "")</f>
        <v/>
      </c>
      <c r="Q12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6" s="4" t="str">
        <f>IFERROR(     IF(T_UsersExtract[[#This Row],[LockedOut]]="", "", T_UsersExtract[[#This Row],[LockedOut]]),     ""     )</f>
        <v/>
      </c>
      <c r="S126" s="4" t="str">
        <f>IFERROR(IF(T_UsersExtract[[#This Row],[PrimaryGroup]]="","",T_UsersExtract[[#This Row],[PrimaryGroup]]), "")</f>
        <v/>
      </c>
      <c r="T126" s="4" t="str">
        <f>IFERROR(VLOOKUP('Users Passwords Groups'!D126,T_UsersGroupsExtract[],2), "")</f>
        <v/>
      </c>
    </row>
    <row r="127" spans="1:20" ht="15" customHeight="1" x14ac:dyDescent="0.25">
      <c r="A127" s="4" t="e">
        <f>VLOOKUP(T_UsersPasswordsGroups[[#This Row],[Nom de compte SAM]],T_PointageAD[[Nom de compte SAM]:[Fonction]], 7)</f>
        <v>#N/A</v>
      </c>
      <c r="B127" s="4" t="str">
        <f>IFERROR(IF(T_UsersExtract[[#This Row],[GivenName]]="","",T_UsersExtract[[#This Row],[GivenName]]), "")</f>
        <v/>
      </c>
      <c r="C127" s="4" t="str">
        <f>IFERROR(IF(T_UsersExtract[[#This Row],[Name]]="","",T_UsersExtract[[#This Row],[Name]]), "")</f>
        <v/>
      </c>
      <c r="D127" s="4" t="str">
        <f>IFERROR(IF(T_UsersExtract[[#This Row],[SamAccountName]]="","",T_UsersExtract[[#This Row],[SamAccountName]]),"")</f>
        <v/>
      </c>
      <c r="E127" s="4" t="str">
        <f>IFERROR(IF(T_UsersExtract[[#This Row],[UserPrincipalName]]="","",T_UsersExtract[[#This Row],[UserPrincipalName]]),"")</f>
        <v/>
      </c>
      <c r="F127" s="4" t="str">
        <f>IFERROR(IF(T_UsersExtract[[#This Row],[ObjectClass]]="","",T_UsersExtract[[#This Row],[ObjectClass]]), "")</f>
        <v/>
      </c>
      <c r="G127" s="4" t="str">
        <f>IFERROR(IF(T_UsersExtract[[#This Row],[Enabled]]="","",T_UsersExtract[[#This Row],[Enabled]]), "")</f>
        <v/>
      </c>
      <c r="H127" s="25" t="str">
        <f>IFERROR(IF(T_UsersExtract[[#This Row],[WhenCreated]]="","",T_UsersExtract[[#This Row],[WhenCreated]]), "")</f>
        <v/>
      </c>
      <c r="I127" s="25" t="str">
        <f>IFERROR(IF(T_UsersExtract[[#This Row],[PasswordLastSet]]="","",T_UsersExtract[[#This Row],[PasswordLastSet]]), "")</f>
        <v/>
      </c>
      <c r="J127" s="4" t="str">
        <f>IFERROR(IF(T_UsersExtract[[#This Row],[CannotChangePassword]]="","",T_UsersExtract[[#This Row],[CannotChangePassword]]), "")</f>
        <v/>
      </c>
      <c r="K12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7" s="4" t="str">
        <f>IFERROR(IF(T_UsersExtract[[#This Row],[PasswordNotRequired]]="","",T_UsersExtract[[#This Row],[PasswordNotRequired]]), "")</f>
        <v/>
      </c>
      <c r="M12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7" s="4" t="str">
        <f>IFERROR(IF(T_UsersExtract[[#This Row],[PasswordNeverExpires]]="","",T_UsersExtract[[#This Row],[PasswordNeverExpires]]), "")</f>
        <v/>
      </c>
      <c r="O12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7" s="4" t="str">
        <f>IFERROR(IF(T_UsersExtract[[#This Row],[PasswordExpired]]="","",T_UsersExtract[[#This Row],[PasswordExpired]]), "")</f>
        <v/>
      </c>
      <c r="Q12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7" s="4" t="str">
        <f>IFERROR(     IF(T_UsersExtract[[#This Row],[LockedOut]]="", "", T_UsersExtract[[#This Row],[LockedOut]]),     ""     )</f>
        <v/>
      </c>
      <c r="S127" s="4" t="str">
        <f>IFERROR(IF(T_UsersExtract[[#This Row],[PrimaryGroup]]="","",T_UsersExtract[[#This Row],[PrimaryGroup]]), "")</f>
        <v/>
      </c>
      <c r="T127" s="4" t="str">
        <f>IFERROR(VLOOKUP('Users Passwords Groups'!D127,T_UsersGroupsExtract[],2), "")</f>
        <v/>
      </c>
    </row>
    <row r="128" spans="1:20" ht="15" customHeight="1" x14ac:dyDescent="0.25">
      <c r="A128" s="4" t="e">
        <f>VLOOKUP(T_UsersPasswordsGroups[[#This Row],[Nom de compte SAM]],T_PointageAD[[Nom de compte SAM]:[Fonction]], 7)</f>
        <v>#N/A</v>
      </c>
      <c r="B128" s="4" t="str">
        <f>IFERROR(IF(T_UsersExtract[[#This Row],[GivenName]]="","",T_UsersExtract[[#This Row],[GivenName]]), "")</f>
        <v/>
      </c>
      <c r="C128" s="4" t="str">
        <f>IFERROR(IF(T_UsersExtract[[#This Row],[Name]]="","",T_UsersExtract[[#This Row],[Name]]), "")</f>
        <v/>
      </c>
      <c r="D128" s="4" t="str">
        <f>IFERROR(IF(T_UsersExtract[[#This Row],[SamAccountName]]="","",T_UsersExtract[[#This Row],[SamAccountName]]),"")</f>
        <v/>
      </c>
      <c r="E128" s="4" t="str">
        <f>IFERROR(IF(T_UsersExtract[[#This Row],[UserPrincipalName]]="","",T_UsersExtract[[#This Row],[UserPrincipalName]]),"")</f>
        <v/>
      </c>
      <c r="F128" s="4" t="str">
        <f>IFERROR(IF(T_UsersExtract[[#This Row],[ObjectClass]]="","",T_UsersExtract[[#This Row],[ObjectClass]]), "")</f>
        <v/>
      </c>
      <c r="G128" s="4" t="str">
        <f>IFERROR(IF(T_UsersExtract[[#This Row],[Enabled]]="","",T_UsersExtract[[#This Row],[Enabled]]), "")</f>
        <v/>
      </c>
      <c r="H128" s="25" t="str">
        <f>IFERROR(IF(T_UsersExtract[[#This Row],[WhenCreated]]="","",T_UsersExtract[[#This Row],[WhenCreated]]), "")</f>
        <v/>
      </c>
      <c r="I128" s="25" t="str">
        <f>IFERROR(IF(T_UsersExtract[[#This Row],[PasswordLastSet]]="","",T_UsersExtract[[#This Row],[PasswordLastSet]]), "")</f>
        <v/>
      </c>
      <c r="J128" s="4" t="str">
        <f>IFERROR(IF(T_UsersExtract[[#This Row],[CannotChangePassword]]="","",T_UsersExtract[[#This Row],[CannotChangePassword]]), "")</f>
        <v/>
      </c>
      <c r="K12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8" s="4" t="str">
        <f>IFERROR(IF(T_UsersExtract[[#This Row],[PasswordNotRequired]]="","",T_UsersExtract[[#This Row],[PasswordNotRequired]]), "")</f>
        <v/>
      </c>
      <c r="M12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8" s="4" t="str">
        <f>IFERROR(IF(T_UsersExtract[[#This Row],[PasswordNeverExpires]]="","",T_UsersExtract[[#This Row],[PasswordNeverExpires]]), "")</f>
        <v/>
      </c>
      <c r="O12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8" s="4" t="str">
        <f>IFERROR(IF(T_UsersExtract[[#This Row],[PasswordExpired]]="","",T_UsersExtract[[#This Row],[PasswordExpired]]), "")</f>
        <v/>
      </c>
      <c r="Q12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8" s="4" t="str">
        <f>IFERROR(     IF(T_UsersExtract[[#This Row],[LockedOut]]="", "", T_UsersExtract[[#This Row],[LockedOut]]),     ""     )</f>
        <v/>
      </c>
      <c r="S128" s="4" t="str">
        <f>IFERROR(IF(T_UsersExtract[[#This Row],[PrimaryGroup]]="","",T_UsersExtract[[#This Row],[PrimaryGroup]]), "")</f>
        <v/>
      </c>
      <c r="T128" s="4" t="str">
        <f>IFERROR(VLOOKUP('Users Passwords Groups'!D128,T_UsersGroupsExtract[],2), "")</f>
        <v/>
      </c>
    </row>
    <row r="129" spans="1:20" ht="15" customHeight="1" x14ac:dyDescent="0.25">
      <c r="A129" s="4" t="e">
        <f>VLOOKUP(T_UsersPasswordsGroups[[#This Row],[Nom de compte SAM]],T_PointageAD[[Nom de compte SAM]:[Fonction]], 7)</f>
        <v>#N/A</v>
      </c>
      <c r="B129" s="4" t="str">
        <f>IFERROR(IF(T_UsersExtract[[#This Row],[GivenName]]="","",T_UsersExtract[[#This Row],[GivenName]]), "")</f>
        <v/>
      </c>
      <c r="C129" s="4" t="str">
        <f>IFERROR(IF(T_UsersExtract[[#This Row],[Name]]="","",T_UsersExtract[[#This Row],[Name]]), "")</f>
        <v/>
      </c>
      <c r="D129" s="4" t="str">
        <f>IFERROR(IF(T_UsersExtract[[#This Row],[SamAccountName]]="","",T_UsersExtract[[#This Row],[SamAccountName]]),"")</f>
        <v/>
      </c>
      <c r="E129" s="4" t="str">
        <f>IFERROR(IF(T_UsersExtract[[#This Row],[UserPrincipalName]]="","",T_UsersExtract[[#This Row],[UserPrincipalName]]),"")</f>
        <v/>
      </c>
      <c r="F129" s="4" t="str">
        <f>IFERROR(IF(T_UsersExtract[[#This Row],[ObjectClass]]="","",T_UsersExtract[[#This Row],[ObjectClass]]), "")</f>
        <v/>
      </c>
      <c r="G129" s="4" t="str">
        <f>IFERROR(IF(T_UsersExtract[[#This Row],[Enabled]]="","",T_UsersExtract[[#This Row],[Enabled]]), "")</f>
        <v/>
      </c>
      <c r="H129" s="25" t="str">
        <f>IFERROR(IF(T_UsersExtract[[#This Row],[WhenCreated]]="","",T_UsersExtract[[#This Row],[WhenCreated]]), "")</f>
        <v/>
      </c>
      <c r="I129" s="25" t="str">
        <f>IFERROR(IF(T_UsersExtract[[#This Row],[PasswordLastSet]]="","",T_UsersExtract[[#This Row],[PasswordLastSet]]), "")</f>
        <v/>
      </c>
      <c r="J129" s="4" t="str">
        <f>IFERROR(IF(T_UsersExtract[[#This Row],[CannotChangePassword]]="","",T_UsersExtract[[#This Row],[CannotChangePassword]]), "")</f>
        <v/>
      </c>
      <c r="K12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29" s="4" t="str">
        <f>IFERROR(IF(T_UsersExtract[[#This Row],[PasswordNotRequired]]="","",T_UsersExtract[[#This Row],[PasswordNotRequired]]), "")</f>
        <v/>
      </c>
      <c r="M12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29" s="4" t="str">
        <f>IFERROR(IF(T_UsersExtract[[#This Row],[PasswordNeverExpires]]="","",T_UsersExtract[[#This Row],[PasswordNeverExpires]]), "")</f>
        <v/>
      </c>
      <c r="O12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29" s="4" t="str">
        <f>IFERROR(IF(T_UsersExtract[[#This Row],[PasswordExpired]]="","",T_UsersExtract[[#This Row],[PasswordExpired]]), "")</f>
        <v/>
      </c>
      <c r="Q12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29" s="4" t="str">
        <f>IFERROR(     IF(T_UsersExtract[[#This Row],[LockedOut]]="", "", T_UsersExtract[[#This Row],[LockedOut]]),     ""     )</f>
        <v/>
      </c>
      <c r="S129" s="4" t="str">
        <f>IFERROR(IF(T_UsersExtract[[#This Row],[PrimaryGroup]]="","",T_UsersExtract[[#This Row],[PrimaryGroup]]), "")</f>
        <v/>
      </c>
      <c r="T129" s="4" t="str">
        <f>IFERROR(VLOOKUP('Users Passwords Groups'!D129,T_UsersGroupsExtract[],2), "")</f>
        <v/>
      </c>
    </row>
    <row r="130" spans="1:20" ht="15" customHeight="1" x14ac:dyDescent="0.25">
      <c r="A130" s="4" t="e">
        <f>VLOOKUP(T_UsersPasswordsGroups[[#This Row],[Nom de compte SAM]],T_PointageAD[[Nom de compte SAM]:[Fonction]], 7)</f>
        <v>#N/A</v>
      </c>
      <c r="B130" s="4" t="str">
        <f>IFERROR(IF(T_UsersExtract[[#This Row],[GivenName]]="","",T_UsersExtract[[#This Row],[GivenName]]), "")</f>
        <v/>
      </c>
      <c r="C130" s="4" t="str">
        <f>IFERROR(IF(T_UsersExtract[[#This Row],[Name]]="","",T_UsersExtract[[#This Row],[Name]]), "")</f>
        <v/>
      </c>
      <c r="D130" s="4" t="str">
        <f>IFERROR(IF(T_UsersExtract[[#This Row],[SamAccountName]]="","",T_UsersExtract[[#This Row],[SamAccountName]]),"")</f>
        <v/>
      </c>
      <c r="E130" s="4" t="str">
        <f>IFERROR(IF(T_UsersExtract[[#This Row],[UserPrincipalName]]="","",T_UsersExtract[[#This Row],[UserPrincipalName]]),"")</f>
        <v/>
      </c>
      <c r="F130" s="4" t="str">
        <f>IFERROR(IF(T_UsersExtract[[#This Row],[ObjectClass]]="","",T_UsersExtract[[#This Row],[ObjectClass]]), "")</f>
        <v/>
      </c>
      <c r="G130" s="4" t="str">
        <f>IFERROR(IF(T_UsersExtract[[#This Row],[Enabled]]="","",T_UsersExtract[[#This Row],[Enabled]]), "")</f>
        <v/>
      </c>
      <c r="H130" s="25" t="str">
        <f>IFERROR(IF(T_UsersExtract[[#This Row],[WhenCreated]]="","",T_UsersExtract[[#This Row],[WhenCreated]]), "")</f>
        <v/>
      </c>
      <c r="I130" s="25" t="str">
        <f>IFERROR(IF(T_UsersExtract[[#This Row],[PasswordLastSet]]="","",T_UsersExtract[[#This Row],[PasswordLastSet]]), "")</f>
        <v/>
      </c>
      <c r="J130" s="4" t="str">
        <f>IFERROR(IF(T_UsersExtract[[#This Row],[CannotChangePassword]]="","",T_UsersExtract[[#This Row],[CannotChangePassword]]), "")</f>
        <v/>
      </c>
      <c r="K13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0" s="4" t="str">
        <f>IFERROR(IF(T_UsersExtract[[#This Row],[PasswordNotRequired]]="","",T_UsersExtract[[#This Row],[PasswordNotRequired]]), "")</f>
        <v/>
      </c>
      <c r="M13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0" s="4" t="str">
        <f>IFERROR(IF(T_UsersExtract[[#This Row],[PasswordNeverExpires]]="","",T_UsersExtract[[#This Row],[PasswordNeverExpires]]), "")</f>
        <v/>
      </c>
      <c r="O13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0" s="4" t="str">
        <f>IFERROR(IF(T_UsersExtract[[#This Row],[PasswordExpired]]="","",T_UsersExtract[[#This Row],[PasswordExpired]]), "")</f>
        <v/>
      </c>
      <c r="Q13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0" s="4" t="str">
        <f>IFERROR(     IF(T_UsersExtract[[#This Row],[LockedOut]]="", "", T_UsersExtract[[#This Row],[LockedOut]]),     ""     )</f>
        <v/>
      </c>
      <c r="S130" s="4" t="str">
        <f>IFERROR(IF(T_UsersExtract[[#This Row],[PrimaryGroup]]="","",T_UsersExtract[[#This Row],[PrimaryGroup]]), "")</f>
        <v/>
      </c>
      <c r="T130" s="4" t="str">
        <f>IFERROR(VLOOKUP('Users Passwords Groups'!D130,T_UsersGroupsExtract[],2), "")</f>
        <v/>
      </c>
    </row>
    <row r="131" spans="1:20" ht="15" customHeight="1" x14ac:dyDescent="0.25">
      <c r="A131" s="4" t="e">
        <f>VLOOKUP(T_UsersPasswordsGroups[[#This Row],[Nom de compte SAM]],T_PointageAD[[Nom de compte SAM]:[Fonction]], 7)</f>
        <v>#N/A</v>
      </c>
      <c r="B131" s="4" t="str">
        <f>IFERROR(IF(T_UsersExtract[[#This Row],[GivenName]]="","",T_UsersExtract[[#This Row],[GivenName]]), "")</f>
        <v/>
      </c>
      <c r="C131" s="4" t="str">
        <f>IFERROR(IF(T_UsersExtract[[#This Row],[Name]]="","",T_UsersExtract[[#This Row],[Name]]), "")</f>
        <v/>
      </c>
      <c r="D131" s="4" t="str">
        <f>IFERROR(IF(T_UsersExtract[[#This Row],[SamAccountName]]="","",T_UsersExtract[[#This Row],[SamAccountName]]),"")</f>
        <v/>
      </c>
      <c r="E131" s="4" t="str">
        <f>IFERROR(IF(T_UsersExtract[[#This Row],[UserPrincipalName]]="","",T_UsersExtract[[#This Row],[UserPrincipalName]]),"")</f>
        <v/>
      </c>
      <c r="F131" s="4" t="str">
        <f>IFERROR(IF(T_UsersExtract[[#This Row],[ObjectClass]]="","",T_UsersExtract[[#This Row],[ObjectClass]]), "")</f>
        <v/>
      </c>
      <c r="G131" s="4" t="str">
        <f>IFERROR(IF(T_UsersExtract[[#This Row],[Enabled]]="","",T_UsersExtract[[#This Row],[Enabled]]), "")</f>
        <v/>
      </c>
      <c r="H131" s="25" t="str">
        <f>IFERROR(IF(T_UsersExtract[[#This Row],[WhenCreated]]="","",T_UsersExtract[[#This Row],[WhenCreated]]), "")</f>
        <v/>
      </c>
      <c r="I131" s="25" t="str">
        <f>IFERROR(IF(T_UsersExtract[[#This Row],[PasswordLastSet]]="","",T_UsersExtract[[#This Row],[PasswordLastSet]]), "")</f>
        <v/>
      </c>
      <c r="J131" s="4" t="str">
        <f>IFERROR(IF(T_UsersExtract[[#This Row],[CannotChangePassword]]="","",T_UsersExtract[[#This Row],[CannotChangePassword]]), "")</f>
        <v/>
      </c>
      <c r="K13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1" s="4" t="str">
        <f>IFERROR(IF(T_UsersExtract[[#This Row],[PasswordNotRequired]]="","",T_UsersExtract[[#This Row],[PasswordNotRequired]]), "")</f>
        <v/>
      </c>
      <c r="M13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1" s="4" t="str">
        <f>IFERROR(IF(T_UsersExtract[[#This Row],[PasswordNeverExpires]]="","",T_UsersExtract[[#This Row],[PasswordNeverExpires]]), "")</f>
        <v/>
      </c>
      <c r="O13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1" s="4" t="str">
        <f>IFERROR(IF(T_UsersExtract[[#This Row],[PasswordExpired]]="","",T_UsersExtract[[#This Row],[PasswordExpired]]), "")</f>
        <v/>
      </c>
      <c r="Q13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1" s="4" t="str">
        <f>IFERROR(     IF(T_UsersExtract[[#This Row],[LockedOut]]="", "", T_UsersExtract[[#This Row],[LockedOut]]),     ""     )</f>
        <v/>
      </c>
      <c r="S131" s="4" t="str">
        <f>IFERROR(IF(T_UsersExtract[[#This Row],[PrimaryGroup]]="","",T_UsersExtract[[#This Row],[PrimaryGroup]]), "")</f>
        <v/>
      </c>
      <c r="T131" s="4" t="str">
        <f>IFERROR(VLOOKUP('Users Passwords Groups'!D131,T_UsersGroupsExtract[],2), "")</f>
        <v/>
      </c>
    </row>
    <row r="132" spans="1:20" ht="15" customHeight="1" x14ac:dyDescent="0.25">
      <c r="A132" s="4" t="e">
        <f>VLOOKUP(T_UsersPasswordsGroups[[#This Row],[Nom de compte SAM]],T_PointageAD[[Nom de compte SAM]:[Fonction]], 7)</f>
        <v>#N/A</v>
      </c>
      <c r="B132" s="4" t="str">
        <f>IFERROR(IF(T_UsersExtract[[#This Row],[GivenName]]="","",T_UsersExtract[[#This Row],[GivenName]]), "")</f>
        <v/>
      </c>
      <c r="C132" s="4" t="str">
        <f>IFERROR(IF(T_UsersExtract[[#This Row],[Name]]="","",T_UsersExtract[[#This Row],[Name]]), "")</f>
        <v/>
      </c>
      <c r="D132" s="4" t="str">
        <f>IFERROR(IF(T_UsersExtract[[#This Row],[SamAccountName]]="","",T_UsersExtract[[#This Row],[SamAccountName]]),"")</f>
        <v/>
      </c>
      <c r="E132" s="4" t="str">
        <f>IFERROR(IF(T_UsersExtract[[#This Row],[UserPrincipalName]]="","",T_UsersExtract[[#This Row],[UserPrincipalName]]),"")</f>
        <v/>
      </c>
      <c r="F132" s="4" t="str">
        <f>IFERROR(IF(T_UsersExtract[[#This Row],[ObjectClass]]="","",T_UsersExtract[[#This Row],[ObjectClass]]), "")</f>
        <v/>
      </c>
      <c r="G132" s="4" t="str">
        <f>IFERROR(IF(T_UsersExtract[[#This Row],[Enabled]]="","",T_UsersExtract[[#This Row],[Enabled]]), "")</f>
        <v/>
      </c>
      <c r="H132" s="25" t="str">
        <f>IFERROR(IF(T_UsersExtract[[#This Row],[WhenCreated]]="","",T_UsersExtract[[#This Row],[WhenCreated]]), "")</f>
        <v/>
      </c>
      <c r="I132" s="25" t="str">
        <f>IFERROR(IF(T_UsersExtract[[#This Row],[PasswordLastSet]]="","",T_UsersExtract[[#This Row],[PasswordLastSet]]), "")</f>
        <v/>
      </c>
      <c r="J132" s="4" t="str">
        <f>IFERROR(IF(T_UsersExtract[[#This Row],[CannotChangePassword]]="","",T_UsersExtract[[#This Row],[CannotChangePassword]]), "")</f>
        <v/>
      </c>
      <c r="K13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2" s="4" t="str">
        <f>IFERROR(IF(T_UsersExtract[[#This Row],[PasswordNotRequired]]="","",T_UsersExtract[[#This Row],[PasswordNotRequired]]), "")</f>
        <v/>
      </c>
      <c r="M13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2" s="4" t="str">
        <f>IFERROR(IF(T_UsersExtract[[#This Row],[PasswordNeverExpires]]="","",T_UsersExtract[[#This Row],[PasswordNeverExpires]]), "")</f>
        <v/>
      </c>
      <c r="O13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2" s="4" t="str">
        <f>IFERROR(IF(T_UsersExtract[[#This Row],[PasswordExpired]]="","",T_UsersExtract[[#This Row],[PasswordExpired]]), "")</f>
        <v/>
      </c>
      <c r="Q13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2" s="4" t="str">
        <f>IFERROR(     IF(T_UsersExtract[[#This Row],[LockedOut]]="", "", T_UsersExtract[[#This Row],[LockedOut]]),     ""     )</f>
        <v/>
      </c>
      <c r="S132" s="4" t="str">
        <f>IFERROR(IF(T_UsersExtract[[#This Row],[PrimaryGroup]]="","",T_UsersExtract[[#This Row],[PrimaryGroup]]), "")</f>
        <v/>
      </c>
      <c r="T132" s="4" t="str">
        <f>IFERROR(VLOOKUP('Users Passwords Groups'!D132,T_UsersGroupsExtract[],2), "")</f>
        <v/>
      </c>
    </row>
    <row r="133" spans="1:20" ht="15" customHeight="1" x14ac:dyDescent="0.25">
      <c r="A133" s="4" t="e">
        <f>VLOOKUP(T_UsersPasswordsGroups[[#This Row],[Nom de compte SAM]],T_PointageAD[[Nom de compte SAM]:[Fonction]], 7)</f>
        <v>#N/A</v>
      </c>
      <c r="B133" s="4" t="str">
        <f>IFERROR(IF(T_UsersExtract[[#This Row],[GivenName]]="","",T_UsersExtract[[#This Row],[GivenName]]), "")</f>
        <v/>
      </c>
      <c r="C133" s="4" t="str">
        <f>IFERROR(IF(T_UsersExtract[[#This Row],[Name]]="","",T_UsersExtract[[#This Row],[Name]]), "")</f>
        <v/>
      </c>
      <c r="D133" s="4" t="str">
        <f>IFERROR(IF(T_UsersExtract[[#This Row],[SamAccountName]]="","",T_UsersExtract[[#This Row],[SamAccountName]]),"")</f>
        <v/>
      </c>
      <c r="E133" s="4" t="str">
        <f>IFERROR(IF(T_UsersExtract[[#This Row],[UserPrincipalName]]="","",T_UsersExtract[[#This Row],[UserPrincipalName]]),"")</f>
        <v/>
      </c>
      <c r="F133" s="4" t="str">
        <f>IFERROR(IF(T_UsersExtract[[#This Row],[ObjectClass]]="","",T_UsersExtract[[#This Row],[ObjectClass]]), "")</f>
        <v/>
      </c>
      <c r="G133" s="4" t="str">
        <f>IFERROR(IF(T_UsersExtract[[#This Row],[Enabled]]="","",T_UsersExtract[[#This Row],[Enabled]]), "")</f>
        <v/>
      </c>
      <c r="H133" s="25" t="str">
        <f>IFERROR(IF(T_UsersExtract[[#This Row],[WhenCreated]]="","",T_UsersExtract[[#This Row],[WhenCreated]]), "")</f>
        <v/>
      </c>
      <c r="I133" s="25" t="str">
        <f>IFERROR(IF(T_UsersExtract[[#This Row],[PasswordLastSet]]="","",T_UsersExtract[[#This Row],[PasswordLastSet]]), "")</f>
        <v/>
      </c>
      <c r="J133" s="4" t="str">
        <f>IFERROR(IF(T_UsersExtract[[#This Row],[CannotChangePassword]]="","",T_UsersExtract[[#This Row],[CannotChangePassword]]), "")</f>
        <v/>
      </c>
      <c r="K13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3" s="4" t="str">
        <f>IFERROR(IF(T_UsersExtract[[#This Row],[PasswordNotRequired]]="","",T_UsersExtract[[#This Row],[PasswordNotRequired]]), "")</f>
        <v/>
      </c>
      <c r="M13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3" s="4" t="str">
        <f>IFERROR(IF(T_UsersExtract[[#This Row],[PasswordNeverExpires]]="","",T_UsersExtract[[#This Row],[PasswordNeverExpires]]), "")</f>
        <v/>
      </c>
      <c r="O13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3" s="4" t="str">
        <f>IFERROR(IF(T_UsersExtract[[#This Row],[PasswordExpired]]="","",T_UsersExtract[[#This Row],[PasswordExpired]]), "")</f>
        <v/>
      </c>
      <c r="Q13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3" s="4" t="str">
        <f>IFERROR(     IF(T_UsersExtract[[#This Row],[LockedOut]]="", "", T_UsersExtract[[#This Row],[LockedOut]]),     ""     )</f>
        <v/>
      </c>
      <c r="S133" s="4" t="str">
        <f>IFERROR(IF(T_UsersExtract[[#This Row],[PrimaryGroup]]="","",T_UsersExtract[[#This Row],[PrimaryGroup]]), "")</f>
        <v/>
      </c>
      <c r="T133" s="4" t="str">
        <f>IFERROR(VLOOKUP('Users Passwords Groups'!D133,T_UsersGroupsExtract[],2), "")</f>
        <v/>
      </c>
    </row>
    <row r="134" spans="1:20" ht="15" customHeight="1" x14ac:dyDescent="0.25">
      <c r="A134" s="4" t="e">
        <f>VLOOKUP(T_UsersPasswordsGroups[[#This Row],[Nom de compte SAM]],T_PointageAD[[Nom de compte SAM]:[Fonction]], 7)</f>
        <v>#N/A</v>
      </c>
      <c r="B134" s="4" t="str">
        <f>IFERROR(IF(T_UsersExtract[[#This Row],[GivenName]]="","",T_UsersExtract[[#This Row],[GivenName]]), "")</f>
        <v/>
      </c>
      <c r="C134" s="4" t="str">
        <f>IFERROR(IF(T_UsersExtract[[#This Row],[Name]]="","",T_UsersExtract[[#This Row],[Name]]), "")</f>
        <v/>
      </c>
      <c r="D134" s="4" t="str">
        <f>IFERROR(IF(T_UsersExtract[[#This Row],[SamAccountName]]="","",T_UsersExtract[[#This Row],[SamAccountName]]),"")</f>
        <v/>
      </c>
      <c r="E134" s="4" t="str">
        <f>IFERROR(IF(T_UsersExtract[[#This Row],[UserPrincipalName]]="","",T_UsersExtract[[#This Row],[UserPrincipalName]]),"")</f>
        <v/>
      </c>
      <c r="F134" s="4" t="str">
        <f>IFERROR(IF(T_UsersExtract[[#This Row],[ObjectClass]]="","",T_UsersExtract[[#This Row],[ObjectClass]]), "")</f>
        <v/>
      </c>
      <c r="G134" s="4" t="str">
        <f>IFERROR(IF(T_UsersExtract[[#This Row],[Enabled]]="","",T_UsersExtract[[#This Row],[Enabled]]), "")</f>
        <v/>
      </c>
      <c r="H134" s="25" t="str">
        <f>IFERROR(IF(T_UsersExtract[[#This Row],[WhenCreated]]="","",T_UsersExtract[[#This Row],[WhenCreated]]), "")</f>
        <v/>
      </c>
      <c r="I134" s="25" t="str">
        <f>IFERROR(IF(T_UsersExtract[[#This Row],[PasswordLastSet]]="","",T_UsersExtract[[#This Row],[PasswordLastSet]]), "")</f>
        <v/>
      </c>
      <c r="J134" s="4" t="str">
        <f>IFERROR(IF(T_UsersExtract[[#This Row],[CannotChangePassword]]="","",T_UsersExtract[[#This Row],[CannotChangePassword]]), "")</f>
        <v/>
      </c>
      <c r="K13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4" s="4" t="str">
        <f>IFERROR(IF(T_UsersExtract[[#This Row],[PasswordNotRequired]]="","",T_UsersExtract[[#This Row],[PasswordNotRequired]]), "")</f>
        <v/>
      </c>
      <c r="M13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4" s="4" t="str">
        <f>IFERROR(IF(T_UsersExtract[[#This Row],[PasswordNeverExpires]]="","",T_UsersExtract[[#This Row],[PasswordNeverExpires]]), "")</f>
        <v/>
      </c>
      <c r="O13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4" s="4" t="str">
        <f>IFERROR(IF(T_UsersExtract[[#This Row],[PasswordExpired]]="","",T_UsersExtract[[#This Row],[PasswordExpired]]), "")</f>
        <v/>
      </c>
      <c r="Q13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4" s="4" t="str">
        <f>IFERROR(     IF(T_UsersExtract[[#This Row],[LockedOut]]="", "", T_UsersExtract[[#This Row],[LockedOut]]),     ""     )</f>
        <v/>
      </c>
      <c r="S134" s="4" t="str">
        <f>IFERROR(IF(T_UsersExtract[[#This Row],[PrimaryGroup]]="","",T_UsersExtract[[#This Row],[PrimaryGroup]]), "")</f>
        <v/>
      </c>
      <c r="T134" s="4" t="str">
        <f>IFERROR(VLOOKUP('Users Passwords Groups'!D134,T_UsersGroupsExtract[],2), "")</f>
        <v/>
      </c>
    </row>
    <row r="135" spans="1:20" ht="15" customHeight="1" x14ac:dyDescent="0.25">
      <c r="A135" s="4" t="e">
        <f>VLOOKUP(T_UsersPasswordsGroups[[#This Row],[Nom de compte SAM]],T_PointageAD[[Nom de compte SAM]:[Fonction]], 7)</f>
        <v>#N/A</v>
      </c>
      <c r="B135" s="4" t="str">
        <f>IFERROR(IF(T_UsersExtract[[#This Row],[GivenName]]="","",T_UsersExtract[[#This Row],[GivenName]]), "")</f>
        <v/>
      </c>
      <c r="C135" s="4" t="str">
        <f>IFERROR(IF(T_UsersExtract[[#This Row],[Name]]="","",T_UsersExtract[[#This Row],[Name]]), "")</f>
        <v/>
      </c>
      <c r="D135" s="4" t="str">
        <f>IFERROR(IF(T_UsersExtract[[#This Row],[SamAccountName]]="","",T_UsersExtract[[#This Row],[SamAccountName]]),"")</f>
        <v/>
      </c>
      <c r="E135" s="4" t="str">
        <f>IFERROR(IF(T_UsersExtract[[#This Row],[UserPrincipalName]]="","",T_UsersExtract[[#This Row],[UserPrincipalName]]),"")</f>
        <v/>
      </c>
      <c r="F135" s="4" t="str">
        <f>IFERROR(IF(T_UsersExtract[[#This Row],[ObjectClass]]="","",T_UsersExtract[[#This Row],[ObjectClass]]), "")</f>
        <v/>
      </c>
      <c r="G135" s="4" t="str">
        <f>IFERROR(IF(T_UsersExtract[[#This Row],[Enabled]]="","",T_UsersExtract[[#This Row],[Enabled]]), "")</f>
        <v/>
      </c>
      <c r="H135" s="25" t="str">
        <f>IFERROR(IF(T_UsersExtract[[#This Row],[WhenCreated]]="","",T_UsersExtract[[#This Row],[WhenCreated]]), "")</f>
        <v/>
      </c>
      <c r="I135" s="25" t="str">
        <f>IFERROR(IF(T_UsersExtract[[#This Row],[PasswordLastSet]]="","",T_UsersExtract[[#This Row],[PasswordLastSet]]), "")</f>
        <v/>
      </c>
      <c r="J135" s="4" t="str">
        <f>IFERROR(IF(T_UsersExtract[[#This Row],[CannotChangePassword]]="","",T_UsersExtract[[#This Row],[CannotChangePassword]]), "")</f>
        <v/>
      </c>
      <c r="K13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5" s="4" t="str">
        <f>IFERROR(IF(T_UsersExtract[[#This Row],[PasswordNotRequired]]="","",T_UsersExtract[[#This Row],[PasswordNotRequired]]), "")</f>
        <v/>
      </c>
      <c r="M13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5" s="4" t="str">
        <f>IFERROR(IF(T_UsersExtract[[#This Row],[PasswordNeverExpires]]="","",T_UsersExtract[[#This Row],[PasswordNeverExpires]]), "")</f>
        <v/>
      </c>
      <c r="O13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5" s="4" t="str">
        <f>IFERROR(IF(T_UsersExtract[[#This Row],[PasswordExpired]]="","",T_UsersExtract[[#This Row],[PasswordExpired]]), "")</f>
        <v/>
      </c>
      <c r="Q13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5" s="4" t="str">
        <f>IFERROR(     IF(T_UsersExtract[[#This Row],[LockedOut]]="", "", T_UsersExtract[[#This Row],[LockedOut]]),     ""     )</f>
        <v/>
      </c>
      <c r="S135" s="4" t="str">
        <f>IFERROR(IF(T_UsersExtract[[#This Row],[PrimaryGroup]]="","",T_UsersExtract[[#This Row],[PrimaryGroup]]), "")</f>
        <v/>
      </c>
      <c r="T135" s="4" t="str">
        <f>IFERROR(VLOOKUP('Users Passwords Groups'!D135,T_UsersGroupsExtract[],2), "")</f>
        <v/>
      </c>
    </row>
    <row r="136" spans="1:20" ht="15" customHeight="1" x14ac:dyDescent="0.25">
      <c r="A136" s="4" t="e">
        <f>VLOOKUP(T_UsersPasswordsGroups[[#This Row],[Nom de compte SAM]],T_PointageAD[[Nom de compte SAM]:[Fonction]], 7)</f>
        <v>#N/A</v>
      </c>
      <c r="B136" s="4" t="str">
        <f>IFERROR(IF(T_UsersExtract[[#This Row],[GivenName]]="","",T_UsersExtract[[#This Row],[GivenName]]), "")</f>
        <v/>
      </c>
      <c r="C136" s="4" t="str">
        <f>IFERROR(IF(T_UsersExtract[[#This Row],[Name]]="","",T_UsersExtract[[#This Row],[Name]]), "")</f>
        <v/>
      </c>
      <c r="D136" s="4" t="str">
        <f>IFERROR(IF(T_UsersExtract[[#This Row],[SamAccountName]]="","",T_UsersExtract[[#This Row],[SamAccountName]]),"")</f>
        <v/>
      </c>
      <c r="E136" s="4" t="str">
        <f>IFERROR(IF(T_UsersExtract[[#This Row],[UserPrincipalName]]="","",T_UsersExtract[[#This Row],[UserPrincipalName]]),"")</f>
        <v/>
      </c>
      <c r="F136" s="4" t="str">
        <f>IFERROR(IF(T_UsersExtract[[#This Row],[ObjectClass]]="","",T_UsersExtract[[#This Row],[ObjectClass]]), "")</f>
        <v/>
      </c>
      <c r="G136" s="4" t="str">
        <f>IFERROR(IF(T_UsersExtract[[#This Row],[Enabled]]="","",T_UsersExtract[[#This Row],[Enabled]]), "")</f>
        <v/>
      </c>
      <c r="H136" s="25" t="str">
        <f>IFERROR(IF(T_UsersExtract[[#This Row],[WhenCreated]]="","",T_UsersExtract[[#This Row],[WhenCreated]]), "")</f>
        <v/>
      </c>
      <c r="I136" s="25" t="str">
        <f>IFERROR(IF(T_UsersExtract[[#This Row],[PasswordLastSet]]="","",T_UsersExtract[[#This Row],[PasswordLastSet]]), "")</f>
        <v/>
      </c>
      <c r="J136" s="4" t="str">
        <f>IFERROR(IF(T_UsersExtract[[#This Row],[CannotChangePassword]]="","",T_UsersExtract[[#This Row],[CannotChangePassword]]), "")</f>
        <v/>
      </c>
      <c r="K13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6" s="4" t="str">
        <f>IFERROR(IF(T_UsersExtract[[#This Row],[PasswordNotRequired]]="","",T_UsersExtract[[#This Row],[PasswordNotRequired]]), "")</f>
        <v/>
      </c>
      <c r="M13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6" s="4" t="str">
        <f>IFERROR(IF(T_UsersExtract[[#This Row],[PasswordNeverExpires]]="","",T_UsersExtract[[#This Row],[PasswordNeverExpires]]), "")</f>
        <v/>
      </c>
      <c r="O13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6" s="4" t="str">
        <f>IFERROR(IF(T_UsersExtract[[#This Row],[PasswordExpired]]="","",T_UsersExtract[[#This Row],[PasswordExpired]]), "")</f>
        <v/>
      </c>
      <c r="Q13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6" s="4" t="str">
        <f>IFERROR(     IF(T_UsersExtract[[#This Row],[LockedOut]]="", "", T_UsersExtract[[#This Row],[LockedOut]]),     ""     )</f>
        <v/>
      </c>
      <c r="S136" s="4" t="str">
        <f>IFERROR(IF(T_UsersExtract[[#This Row],[PrimaryGroup]]="","",T_UsersExtract[[#This Row],[PrimaryGroup]]), "")</f>
        <v/>
      </c>
      <c r="T136" s="4" t="str">
        <f>IFERROR(VLOOKUP('Users Passwords Groups'!D136,T_UsersGroupsExtract[],2), "")</f>
        <v/>
      </c>
    </row>
    <row r="137" spans="1:20" ht="15" customHeight="1" x14ac:dyDescent="0.25">
      <c r="A137" s="4" t="e">
        <f>VLOOKUP(T_UsersPasswordsGroups[[#This Row],[Nom de compte SAM]],T_PointageAD[[Nom de compte SAM]:[Fonction]], 7)</f>
        <v>#N/A</v>
      </c>
      <c r="B137" s="4" t="str">
        <f>IFERROR(IF(T_UsersExtract[[#This Row],[GivenName]]="","",T_UsersExtract[[#This Row],[GivenName]]), "")</f>
        <v/>
      </c>
      <c r="C137" s="4" t="str">
        <f>IFERROR(IF(T_UsersExtract[[#This Row],[Name]]="","",T_UsersExtract[[#This Row],[Name]]), "")</f>
        <v/>
      </c>
      <c r="D137" s="4" t="str">
        <f>IFERROR(IF(T_UsersExtract[[#This Row],[SamAccountName]]="","",T_UsersExtract[[#This Row],[SamAccountName]]),"")</f>
        <v/>
      </c>
      <c r="E137" s="4" t="str">
        <f>IFERROR(IF(T_UsersExtract[[#This Row],[UserPrincipalName]]="","",T_UsersExtract[[#This Row],[UserPrincipalName]]),"")</f>
        <v/>
      </c>
      <c r="F137" s="4" t="str">
        <f>IFERROR(IF(T_UsersExtract[[#This Row],[ObjectClass]]="","",T_UsersExtract[[#This Row],[ObjectClass]]), "")</f>
        <v/>
      </c>
      <c r="G137" s="4" t="str">
        <f>IFERROR(IF(T_UsersExtract[[#This Row],[Enabled]]="","",T_UsersExtract[[#This Row],[Enabled]]), "")</f>
        <v/>
      </c>
      <c r="H137" s="25" t="str">
        <f>IFERROR(IF(T_UsersExtract[[#This Row],[WhenCreated]]="","",T_UsersExtract[[#This Row],[WhenCreated]]), "")</f>
        <v/>
      </c>
      <c r="I137" s="25" t="str">
        <f>IFERROR(IF(T_UsersExtract[[#This Row],[PasswordLastSet]]="","",T_UsersExtract[[#This Row],[PasswordLastSet]]), "")</f>
        <v/>
      </c>
      <c r="J137" s="4" t="str">
        <f>IFERROR(IF(T_UsersExtract[[#This Row],[CannotChangePassword]]="","",T_UsersExtract[[#This Row],[CannotChangePassword]]), "")</f>
        <v/>
      </c>
      <c r="K13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7" s="4" t="str">
        <f>IFERROR(IF(T_UsersExtract[[#This Row],[PasswordNotRequired]]="","",T_UsersExtract[[#This Row],[PasswordNotRequired]]), "")</f>
        <v/>
      </c>
      <c r="M13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7" s="4" t="str">
        <f>IFERROR(IF(T_UsersExtract[[#This Row],[PasswordNeverExpires]]="","",T_UsersExtract[[#This Row],[PasswordNeverExpires]]), "")</f>
        <v/>
      </c>
      <c r="O13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7" s="4" t="str">
        <f>IFERROR(IF(T_UsersExtract[[#This Row],[PasswordExpired]]="","",T_UsersExtract[[#This Row],[PasswordExpired]]), "")</f>
        <v/>
      </c>
      <c r="Q13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7" s="4" t="str">
        <f>IFERROR(     IF(T_UsersExtract[[#This Row],[LockedOut]]="", "", T_UsersExtract[[#This Row],[LockedOut]]),     ""     )</f>
        <v/>
      </c>
      <c r="S137" s="4" t="str">
        <f>IFERROR(IF(T_UsersExtract[[#This Row],[PrimaryGroup]]="","",T_UsersExtract[[#This Row],[PrimaryGroup]]), "")</f>
        <v/>
      </c>
      <c r="T137" s="4" t="str">
        <f>IFERROR(VLOOKUP('Users Passwords Groups'!D137,T_UsersGroupsExtract[],2), "")</f>
        <v/>
      </c>
    </row>
    <row r="138" spans="1:20" ht="15" customHeight="1" x14ac:dyDescent="0.25">
      <c r="A138" s="4" t="e">
        <f>VLOOKUP(T_UsersPasswordsGroups[[#This Row],[Nom de compte SAM]],T_PointageAD[[Nom de compte SAM]:[Fonction]], 7)</f>
        <v>#N/A</v>
      </c>
      <c r="B138" s="4" t="str">
        <f>IFERROR(IF(T_UsersExtract[[#This Row],[GivenName]]="","",T_UsersExtract[[#This Row],[GivenName]]), "")</f>
        <v/>
      </c>
      <c r="C138" s="4" t="str">
        <f>IFERROR(IF(T_UsersExtract[[#This Row],[Name]]="","",T_UsersExtract[[#This Row],[Name]]), "")</f>
        <v/>
      </c>
      <c r="D138" s="4" t="str">
        <f>IFERROR(IF(T_UsersExtract[[#This Row],[SamAccountName]]="","",T_UsersExtract[[#This Row],[SamAccountName]]),"")</f>
        <v/>
      </c>
      <c r="E138" s="4" t="str">
        <f>IFERROR(IF(T_UsersExtract[[#This Row],[UserPrincipalName]]="","",T_UsersExtract[[#This Row],[UserPrincipalName]]),"")</f>
        <v/>
      </c>
      <c r="F138" s="4" t="str">
        <f>IFERROR(IF(T_UsersExtract[[#This Row],[ObjectClass]]="","",T_UsersExtract[[#This Row],[ObjectClass]]), "")</f>
        <v/>
      </c>
      <c r="G138" s="4" t="str">
        <f>IFERROR(IF(T_UsersExtract[[#This Row],[Enabled]]="","",T_UsersExtract[[#This Row],[Enabled]]), "")</f>
        <v/>
      </c>
      <c r="H138" s="25" t="str">
        <f>IFERROR(IF(T_UsersExtract[[#This Row],[WhenCreated]]="","",T_UsersExtract[[#This Row],[WhenCreated]]), "")</f>
        <v/>
      </c>
      <c r="I138" s="25" t="str">
        <f>IFERROR(IF(T_UsersExtract[[#This Row],[PasswordLastSet]]="","",T_UsersExtract[[#This Row],[PasswordLastSet]]), "")</f>
        <v/>
      </c>
      <c r="J138" s="4" t="str">
        <f>IFERROR(IF(T_UsersExtract[[#This Row],[CannotChangePassword]]="","",T_UsersExtract[[#This Row],[CannotChangePassword]]), "")</f>
        <v/>
      </c>
      <c r="K13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8" s="4" t="str">
        <f>IFERROR(IF(T_UsersExtract[[#This Row],[PasswordNotRequired]]="","",T_UsersExtract[[#This Row],[PasswordNotRequired]]), "")</f>
        <v/>
      </c>
      <c r="M13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8" s="4" t="str">
        <f>IFERROR(IF(T_UsersExtract[[#This Row],[PasswordNeverExpires]]="","",T_UsersExtract[[#This Row],[PasswordNeverExpires]]), "")</f>
        <v/>
      </c>
      <c r="O13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8" s="4" t="str">
        <f>IFERROR(IF(T_UsersExtract[[#This Row],[PasswordExpired]]="","",T_UsersExtract[[#This Row],[PasswordExpired]]), "")</f>
        <v/>
      </c>
      <c r="Q13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8" s="4" t="str">
        <f>IFERROR(     IF(T_UsersExtract[[#This Row],[LockedOut]]="", "", T_UsersExtract[[#This Row],[LockedOut]]),     ""     )</f>
        <v/>
      </c>
      <c r="S138" s="4" t="str">
        <f>IFERROR(IF(T_UsersExtract[[#This Row],[PrimaryGroup]]="","",T_UsersExtract[[#This Row],[PrimaryGroup]]), "")</f>
        <v/>
      </c>
      <c r="T138" s="4" t="str">
        <f>IFERROR(VLOOKUP('Users Passwords Groups'!D138,T_UsersGroupsExtract[],2), "")</f>
        <v/>
      </c>
    </row>
    <row r="139" spans="1:20" ht="15" customHeight="1" x14ac:dyDescent="0.25">
      <c r="A139" s="4" t="e">
        <f>VLOOKUP(T_UsersPasswordsGroups[[#This Row],[Nom de compte SAM]],T_PointageAD[[Nom de compte SAM]:[Fonction]], 7)</f>
        <v>#N/A</v>
      </c>
      <c r="B139" s="4" t="str">
        <f>IFERROR(IF(T_UsersExtract[[#This Row],[GivenName]]="","",T_UsersExtract[[#This Row],[GivenName]]), "")</f>
        <v/>
      </c>
      <c r="C139" s="4" t="str">
        <f>IFERROR(IF(T_UsersExtract[[#This Row],[Name]]="","",T_UsersExtract[[#This Row],[Name]]), "")</f>
        <v/>
      </c>
      <c r="D139" s="4" t="str">
        <f>IFERROR(IF(T_UsersExtract[[#This Row],[SamAccountName]]="","",T_UsersExtract[[#This Row],[SamAccountName]]),"")</f>
        <v/>
      </c>
      <c r="E139" s="4" t="str">
        <f>IFERROR(IF(T_UsersExtract[[#This Row],[UserPrincipalName]]="","",T_UsersExtract[[#This Row],[UserPrincipalName]]),"")</f>
        <v/>
      </c>
      <c r="F139" s="4" t="str">
        <f>IFERROR(IF(T_UsersExtract[[#This Row],[ObjectClass]]="","",T_UsersExtract[[#This Row],[ObjectClass]]), "")</f>
        <v/>
      </c>
      <c r="G139" s="4" t="str">
        <f>IFERROR(IF(T_UsersExtract[[#This Row],[Enabled]]="","",T_UsersExtract[[#This Row],[Enabled]]), "")</f>
        <v/>
      </c>
      <c r="H139" s="25" t="str">
        <f>IFERROR(IF(T_UsersExtract[[#This Row],[WhenCreated]]="","",T_UsersExtract[[#This Row],[WhenCreated]]), "")</f>
        <v/>
      </c>
      <c r="I139" s="25" t="str">
        <f>IFERROR(IF(T_UsersExtract[[#This Row],[PasswordLastSet]]="","",T_UsersExtract[[#This Row],[PasswordLastSet]]), "")</f>
        <v/>
      </c>
      <c r="J139" s="4" t="str">
        <f>IFERROR(IF(T_UsersExtract[[#This Row],[CannotChangePassword]]="","",T_UsersExtract[[#This Row],[CannotChangePassword]]), "")</f>
        <v/>
      </c>
      <c r="K13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39" s="4" t="str">
        <f>IFERROR(IF(T_UsersExtract[[#This Row],[PasswordNotRequired]]="","",T_UsersExtract[[#This Row],[PasswordNotRequired]]), "")</f>
        <v/>
      </c>
      <c r="M13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39" s="4" t="str">
        <f>IFERROR(IF(T_UsersExtract[[#This Row],[PasswordNeverExpires]]="","",T_UsersExtract[[#This Row],[PasswordNeverExpires]]), "")</f>
        <v/>
      </c>
      <c r="O13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39" s="4" t="str">
        <f>IFERROR(IF(T_UsersExtract[[#This Row],[PasswordExpired]]="","",T_UsersExtract[[#This Row],[PasswordExpired]]), "")</f>
        <v/>
      </c>
      <c r="Q13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39" s="4" t="str">
        <f>IFERROR(     IF(T_UsersExtract[[#This Row],[LockedOut]]="", "", T_UsersExtract[[#This Row],[LockedOut]]),     ""     )</f>
        <v/>
      </c>
      <c r="S139" s="4" t="str">
        <f>IFERROR(IF(T_UsersExtract[[#This Row],[PrimaryGroup]]="","",T_UsersExtract[[#This Row],[PrimaryGroup]]), "")</f>
        <v/>
      </c>
      <c r="T139" s="4" t="str">
        <f>IFERROR(VLOOKUP('Users Passwords Groups'!D139,T_UsersGroupsExtract[],2), "")</f>
        <v/>
      </c>
    </row>
    <row r="140" spans="1:20" ht="15" customHeight="1" x14ac:dyDescent="0.25">
      <c r="A140" s="4" t="e">
        <f>VLOOKUP(T_UsersPasswordsGroups[[#This Row],[Nom de compte SAM]],T_PointageAD[[Nom de compte SAM]:[Fonction]], 7)</f>
        <v>#N/A</v>
      </c>
      <c r="B140" s="4" t="str">
        <f>IFERROR(IF(T_UsersExtract[[#This Row],[GivenName]]="","",T_UsersExtract[[#This Row],[GivenName]]), "")</f>
        <v/>
      </c>
      <c r="C140" s="4" t="str">
        <f>IFERROR(IF(T_UsersExtract[[#This Row],[Name]]="","",T_UsersExtract[[#This Row],[Name]]), "")</f>
        <v/>
      </c>
      <c r="D140" s="4" t="str">
        <f>IFERROR(IF(T_UsersExtract[[#This Row],[SamAccountName]]="","",T_UsersExtract[[#This Row],[SamAccountName]]),"")</f>
        <v/>
      </c>
      <c r="E140" s="4" t="str">
        <f>IFERROR(IF(T_UsersExtract[[#This Row],[UserPrincipalName]]="","",T_UsersExtract[[#This Row],[UserPrincipalName]]),"")</f>
        <v/>
      </c>
      <c r="F140" s="4" t="str">
        <f>IFERROR(IF(T_UsersExtract[[#This Row],[ObjectClass]]="","",T_UsersExtract[[#This Row],[ObjectClass]]), "")</f>
        <v/>
      </c>
      <c r="G140" s="4" t="str">
        <f>IFERROR(IF(T_UsersExtract[[#This Row],[Enabled]]="","",T_UsersExtract[[#This Row],[Enabled]]), "")</f>
        <v/>
      </c>
      <c r="H140" s="25" t="str">
        <f>IFERROR(IF(T_UsersExtract[[#This Row],[WhenCreated]]="","",T_UsersExtract[[#This Row],[WhenCreated]]), "")</f>
        <v/>
      </c>
      <c r="I140" s="25" t="str">
        <f>IFERROR(IF(T_UsersExtract[[#This Row],[PasswordLastSet]]="","",T_UsersExtract[[#This Row],[PasswordLastSet]]), "")</f>
        <v/>
      </c>
      <c r="J140" s="4" t="str">
        <f>IFERROR(IF(T_UsersExtract[[#This Row],[CannotChangePassword]]="","",T_UsersExtract[[#This Row],[CannotChangePassword]]), "")</f>
        <v/>
      </c>
      <c r="K14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0" s="4" t="str">
        <f>IFERROR(IF(T_UsersExtract[[#This Row],[PasswordNotRequired]]="","",T_UsersExtract[[#This Row],[PasswordNotRequired]]), "")</f>
        <v/>
      </c>
      <c r="M14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0" s="4" t="str">
        <f>IFERROR(IF(T_UsersExtract[[#This Row],[PasswordNeverExpires]]="","",T_UsersExtract[[#This Row],[PasswordNeverExpires]]), "")</f>
        <v/>
      </c>
      <c r="O14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0" s="4" t="str">
        <f>IFERROR(IF(T_UsersExtract[[#This Row],[PasswordExpired]]="","",T_UsersExtract[[#This Row],[PasswordExpired]]), "")</f>
        <v/>
      </c>
      <c r="Q14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0" s="4" t="str">
        <f>IFERROR(     IF(T_UsersExtract[[#This Row],[LockedOut]]="", "", T_UsersExtract[[#This Row],[LockedOut]]),     ""     )</f>
        <v/>
      </c>
      <c r="S140" s="4" t="str">
        <f>IFERROR(IF(T_UsersExtract[[#This Row],[PrimaryGroup]]="","",T_UsersExtract[[#This Row],[PrimaryGroup]]), "")</f>
        <v/>
      </c>
      <c r="T140" s="4" t="str">
        <f>IFERROR(VLOOKUP('Users Passwords Groups'!D140,T_UsersGroupsExtract[],2), "")</f>
        <v/>
      </c>
    </row>
    <row r="141" spans="1:20" ht="15" customHeight="1" x14ac:dyDescent="0.25">
      <c r="A141" s="4" t="e">
        <f>VLOOKUP(T_UsersPasswordsGroups[[#This Row],[Nom de compte SAM]],T_PointageAD[[Nom de compte SAM]:[Fonction]], 7)</f>
        <v>#N/A</v>
      </c>
      <c r="B141" s="4" t="str">
        <f>IFERROR(IF(T_UsersExtract[[#This Row],[GivenName]]="","",T_UsersExtract[[#This Row],[GivenName]]), "")</f>
        <v/>
      </c>
      <c r="C141" s="4" t="str">
        <f>IFERROR(IF(T_UsersExtract[[#This Row],[Name]]="","",T_UsersExtract[[#This Row],[Name]]), "")</f>
        <v/>
      </c>
      <c r="D141" s="4" t="str">
        <f>IFERROR(IF(T_UsersExtract[[#This Row],[SamAccountName]]="","",T_UsersExtract[[#This Row],[SamAccountName]]),"")</f>
        <v/>
      </c>
      <c r="E141" s="4" t="str">
        <f>IFERROR(IF(T_UsersExtract[[#This Row],[UserPrincipalName]]="","",T_UsersExtract[[#This Row],[UserPrincipalName]]),"")</f>
        <v/>
      </c>
      <c r="F141" s="4" t="str">
        <f>IFERROR(IF(T_UsersExtract[[#This Row],[ObjectClass]]="","",T_UsersExtract[[#This Row],[ObjectClass]]), "")</f>
        <v/>
      </c>
      <c r="G141" s="4" t="str">
        <f>IFERROR(IF(T_UsersExtract[[#This Row],[Enabled]]="","",T_UsersExtract[[#This Row],[Enabled]]), "")</f>
        <v/>
      </c>
      <c r="H141" s="25" t="str">
        <f>IFERROR(IF(T_UsersExtract[[#This Row],[WhenCreated]]="","",T_UsersExtract[[#This Row],[WhenCreated]]), "")</f>
        <v/>
      </c>
      <c r="I141" s="25" t="str">
        <f>IFERROR(IF(T_UsersExtract[[#This Row],[PasswordLastSet]]="","",T_UsersExtract[[#This Row],[PasswordLastSet]]), "")</f>
        <v/>
      </c>
      <c r="J141" s="4" t="str">
        <f>IFERROR(IF(T_UsersExtract[[#This Row],[CannotChangePassword]]="","",T_UsersExtract[[#This Row],[CannotChangePassword]]), "")</f>
        <v/>
      </c>
      <c r="K14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1" s="4" t="str">
        <f>IFERROR(IF(T_UsersExtract[[#This Row],[PasswordNotRequired]]="","",T_UsersExtract[[#This Row],[PasswordNotRequired]]), "")</f>
        <v/>
      </c>
      <c r="M14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1" s="4" t="str">
        <f>IFERROR(IF(T_UsersExtract[[#This Row],[PasswordNeverExpires]]="","",T_UsersExtract[[#This Row],[PasswordNeverExpires]]), "")</f>
        <v/>
      </c>
      <c r="O14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1" s="4" t="str">
        <f>IFERROR(IF(T_UsersExtract[[#This Row],[PasswordExpired]]="","",T_UsersExtract[[#This Row],[PasswordExpired]]), "")</f>
        <v/>
      </c>
      <c r="Q14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1" s="4" t="str">
        <f>IFERROR(     IF(T_UsersExtract[[#This Row],[LockedOut]]="", "", T_UsersExtract[[#This Row],[LockedOut]]),     ""     )</f>
        <v/>
      </c>
      <c r="S141" s="4" t="str">
        <f>IFERROR(IF(T_UsersExtract[[#This Row],[PrimaryGroup]]="","",T_UsersExtract[[#This Row],[PrimaryGroup]]), "")</f>
        <v/>
      </c>
      <c r="T141" s="4" t="str">
        <f>IFERROR(VLOOKUP('Users Passwords Groups'!D141,T_UsersGroupsExtract[],2), "")</f>
        <v/>
      </c>
    </row>
    <row r="142" spans="1:20" ht="15" customHeight="1" x14ac:dyDescent="0.25">
      <c r="A142" s="4" t="e">
        <f>VLOOKUP(T_UsersPasswordsGroups[[#This Row],[Nom de compte SAM]],T_PointageAD[[Nom de compte SAM]:[Fonction]], 7)</f>
        <v>#N/A</v>
      </c>
      <c r="B142" s="4" t="str">
        <f>IFERROR(IF(T_UsersExtract[[#This Row],[GivenName]]="","",T_UsersExtract[[#This Row],[GivenName]]), "")</f>
        <v/>
      </c>
      <c r="C142" s="4" t="str">
        <f>IFERROR(IF(T_UsersExtract[[#This Row],[Name]]="","",T_UsersExtract[[#This Row],[Name]]), "")</f>
        <v/>
      </c>
      <c r="D142" s="4" t="str">
        <f>IFERROR(IF(T_UsersExtract[[#This Row],[SamAccountName]]="","",T_UsersExtract[[#This Row],[SamAccountName]]),"")</f>
        <v/>
      </c>
      <c r="E142" s="4" t="str">
        <f>IFERROR(IF(T_UsersExtract[[#This Row],[UserPrincipalName]]="","",T_UsersExtract[[#This Row],[UserPrincipalName]]),"")</f>
        <v/>
      </c>
      <c r="F142" s="4" t="str">
        <f>IFERROR(IF(T_UsersExtract[[#This Row],[ObjectClass]]="","",T_UsersExtract[[#This Row],[ObjectClass]]), "")</f>
        <v/>
      </c>
      <c r="G142" s="4" t="str">
        <f>IFERROR(IF(T_UsersExtract[[#This Row],[Enabled]]="","",T_UsersExtract[[#This Row],[Enabled]]), "")</f>
        <v/>
      </c>
      <c r="H142" s="25" t="str">
        <f>IFERROR(IF(T_UsersExtract[[#This Row],[WhenCreated]]="","",T_UsersExtract[[#This Row],[WhenCreated]]), "")</f>
        <v/>
      </c>
      <c r="I142" s="25" t="str">
        <f>IFERROR(IF(T_UsersExtract[[#This Row],[PasswordLastSet]]="","",T_UsersExtract[[#This Row],[PasswordLastSet]]), "")</f>
        <v/>
      </c>
      <c r="J142" s="4" t="str">
        <f>IFERROR(IF(T_UsersExtract[[#This Row],[CannotChangePassword]]="","",T_UsersExtract[[#This Row],[CannotChangePassword]]), "")</f>
        <v/>
      </c>
      <c r="K14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2" s="4" t="str">
        <f>IFERROR(IF(T_UsersExtract[[#This Row],[PasswordNotRequired]]="","",T_UsersExtract[[#This Row],[PasswordNotRequired]]), "")</f>
        <v/>
      </c>
      <c r="M14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2" s="4" t="str">
        <f>IFERROR(IF(T_UsersExtract[[#This Row],[PasswordNeverExpires]]="","",T_UsersExtract[[#This Row],[PasswordNeverExpires]]), "")</f>
        <v/>
      </c>
      <c r="O14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2" s="4" t="str">
        <f>IFERROR(IF(T_UsersExtract[[#This Row],[PasswordExpired]]="","",T_UsersExtract[[#This Row],[PasswordExpired]]), "")</f>
        <v/>
      </c>
      <c r="Q14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2" s="4" t="str">
        <f>IFERROR(     IF(T_UsersExtract[[#This Row],[LockedOut]]="", "", T_UsersExtract[[#This Row],[LockedOut]]),     ""     )</f>
        <v/>
      </c>
      <c r="S142" s="4" t="str">
        <f>IFERROR(IF(T_UsersExtract[[#This Row],[PrimaryGroup]]="","",T_UsersExtract[[#This Row],[PrimaryGroup]]), "")</f>
        <v/>
      </c>
      <c r="T142" s="4" t="str">
        <f>IFERROR(VLOOKUP('Users Passwords Groups'!D142,T_UsersGroupsExtract[],2), "")</f>
        <v/>
      </c>
    </row>
    <row r="143" spans="1:20" ht="15" customHeight="1" x14ac:dyDescent="0.25">
      <c r="A143" s="4" t="e">
        <f>VLOOKUP(T_UsersPasswordsGroups[[#This Row],[Nom de compte SAM]],T_PointageAD[[Nom de compte SAM]:[Fonction]], 7)</f>
        <v>#N/A</v>
      </c>
      <c r="B143" s="4" t="str">
        <f>IFERROR(IF(T_UsersExtract[[#This Row],[GivenName]]="","",T_UsersExtract[[#This Row],[GivenName]]), "")</f>
        <v/>
      </c>
      <c r="C143" s="4" t="str">
        <f>IFERROR(IF(T_UsersExtract[[#This Row],[Name]]="","",T_UsersExtract[[#This Row],[Name]]), "")</f>
        <v/>
      </c>
      <c r="D143" s="4" t="str">
        <f>IFERROR(IF(T_UsersExtract[[#This Row],[SamAccountName]]="","",T_UsersExtract[[#This Row],[SamAccountName]]),"")</f>
        <v/>
      </c>
      <c r="E143" s="4" t="str">
        <f>IFERROR(IF(T_UsersExtract[[#This Row],[UserPrincipalName]]="","",T_UsersExtract[[#This Row],[UserPrincipalName]]),"")</f>
        <v/>
      </c>
      <c r="F143" s="4" t="str">
        <f>IFERROR(IF(T_UsersExtract[[#This Row],[ObjectClass]]="","",T_UsersExtract[[#This Row],[ObjectClass]]), "")</f>
        <v/>
      </c>
      <c r="G143" s="4" t="str">
        <f>IFERROR(IF(T_UsersExtract[[#This Row],[Enabled]]="","",T_UsersExtract[[#This Row],[Enabled]]), "")</f>
        <v/>
      </c>
      <c r="H143" s="25" t="str">
        <f>IFERROR(IF(T_UsersExtract[[#This Row],[WhenCreated]]="","",T_UsersExtract[[#This Row],[WhenCreated]]), "")</f>
        <v/>
      </c>
      <c r="I143" s="25" t="str">
        <f>IFERROR(IF(T_UsersExtract[[#This Row],[PasswordLastSet]]="","",T_UsersExtract[[#This Row],[PasswordLastSet]]), "")</f>
        <v/>
      </c>
      <c r="J143" s="4" t="str">
        <f>IFERROR(IF(T_UsersExtract[[#This Row],[CannotChangePassword]]="","",T_UsersExtract[[#This Row],[CannotChangePassword]]), "")</f>
        <v/>
      </c>
      <c r="K14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3" s="4" t="str">
        <f>IFERROR(IF(T_UsersExtract[[#This Row],[PasswordNotRequired]]="","",T_UsersExtract[[#This Row],[PasswordNotRequired]]), "")</f>
        <v/>
      </c>
      <c r="M14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3" s="4" t="str">
        <f>IFERROR(IF(T_UsersExtract[[#This Row],[PasswordNeverExpires]]="","",T_UsersExtract[[#This Row],[PasswordNeverExpires]]), "")</f>
        <v/>
      </c>
      <c r="O14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3" s="4" t="str">
        <f>IFERROR(IF(T_UsersExtract[[#This Row],[PasswordExpired]]="","",T_UsersExtract[[#This Row],[PasswordExpired]]), "")</f>
        <v/>
      </c>
      <c r="Q14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3" s="4" t="str">
        <f>IFERROR(     IF(T_UsersExtract[[#This Row],[LockedOut]]="", "", T_UsersExtract[[#This Row],[LockedOut]]),     ""     )</f>
        <v/>
      </c>
      <c r="S143" s="4" t="str">
        <f>IFERROR(IF(T_UsersExtract[[#This Row],[PrimaryGroup]]="","",T_UsersExtract[[#This Row],[PrimaryGroup]]), "")</f>
        <v/>
      </c>
      <c r="T143" s="4" t="str">
        <f>IFERROR(VLOOKUP('Users Passwords Groups'!D143,T_UsersGroupsExtract[],2), "")</f>
        <v/>
      </c>
    </row>
    <row r="144" spans="1:20" ht="15" customHeight="1" x14ac:dyDescent="0.25">
      <c r="A144" s="4" t="e">
        <f>VLOOKUP(T_UsersPasswordsGroups[[#This Row],[Nom de compte SAM]],T_PointageAD[[Nom de compte SAM]:[Fonction]], 7)</f>
        <v>#N/A</v>
      </c>
      <c r="B144" s="4" t="str">
        <f>IFERROR(IF(T_UsersExtract[[#This Row],[GivenName]]="","",T_UsersExtract[[#This Row],[GivenName]]), "")</f>
        <v/>
      </c>
      <c r="C144" s="4" t="str">
        <f>IFERROR(IF(T_UsersExtract[[#This Row],[Name]]="","",T_UsersExtract[[#This Row],[Name]]), "")</f>
        <v/>
      </c>
      <c r="D144" s="4" t="str">
        <f>IFERROR(IF(T_UsersExtract[[#This Row],[SamAccountName]]="","",T_UsersExtract[[#This Row],[SamAccountName]]),"")</f>
        <v/>
      </c>
      <c r="E144" s="4" t="str">
        <f>IFERROR(IF(T_UsersExtract[[#This Row],[UserPrincipalName]]="","",T_UsersExtract[[#This Row],[UserPrincipalName]]),"")</f>
        <v/>
      </c>
      <c r="F144" s="4" t="str">
        <f>IFERROR(IF(T_UsersExtract[[#This Row],[ObjectClass]]="","",T_UsersExtract[[#This Row],[ObjectClass]]), "")</f>
        <v/>
      </c>
      <c r="G144" s="4" t="str">
        <f>IFERROR(IF(T_UsersExtract[[#This Row],[Enabled]]="","",T_UsersExtract[[#This Row],[Enabled]]), "")</f>
        <v/>
      </c>
      <c r="H144" s="25" t="str">
        <f>IFERROR(IF(T_UsersExtract[[#This Row],[WhenCreated]]="","",T_UsersExtract[[#This Row],[WhenCreated]]), "")</f>
        <v/>
      </c>
      <c r="I144" s="25" t="str">
        <f>IFERROR(IF(T_UsersExtract[[#This Row],[PasswordLastSet]]="","",T_UsersExtract[[#This Row],[PasswordLastSet]]), "")</f>
        <v/>
      </c>
      <c r="J144" s="4" t="str">
        <f>IFERROR(IF(T_UsersExtract[[#This Row],[CannotChangePassword]]="","",T_UsersExtract[[#This Row],[CannotChangePassword]]), "")</f>
        <v/>
      </c>
      <c r="K14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4" s="4" t="str">
        <f>IFERROR(IF(T_UsersExtract[[#This Row],[PasswordNotRequired]]="","",T_UsersExtract[[#This Row],[PasswordNotRequired]]), "")</f>
        <v/>
      </c>
      <c r="M14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4" s="4" t="str">
        <f>IFERROR(IF(T_UsersExtract[[#This Row],[PasswordNeverExpires]]="","",T_UsersExtract[[#This Row],[PasswordNeverExpires]]), "")</f>
        <v/>
      </c>
      <c r="O14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4" s="4" t="str">
        <f>IFERROR(IF(T_UsersExtract[[#This Row],[PasswordExpired]]="","",T_UsersExtract[[#This Row],[PasswordExpired]]), "")</f>
        <v/>
      </c>
      <c r="Q14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4" s="4" t="str">
        <f>IFERROR(     IF(T_UsersExtract[[#This Row],[LockedOut]]="", "", T_UsersExtract[[#This Row],[LockedOut]]),     ""     )</f>
        <v/>
      </c>
      <c r="S144" s="4" t="str">
        <f>IFERROR(IF(T_UsersExtract[[#This Row],[PrimaryGroup]]="","",T_UsersExtract[[#This Row],[PrimaryGroup]]), "")</f>
        <v/>
      </c>
      <c r="T144" s="4" t="str">
        <f>IFERROR(VLOOKUP('Users Passwords Groups'!D144,T_UsersGroupsExtract[],2), "")</f>
        <v/>
      </c>
    </row>
    <row r="145" spans="1:20" ht="15" customHeight="1" x14ac:dyDescent="0.25">
      <c r="A145" s="4" t="e">
        <f>VLOOKUP(T_UsersPasswordsGroups[[#This Row],[Nom de compte SAM]],T_PointageAD[[Nom de compte SAM]:[Fonction]], 7)</f>
        <v>#N/A</v>
      </c>
      <c r="B145" s="4" t="str">
        <f>IFERROR(IF(T_UsersExtract[[#This Row],[GivenName]]="","",T_UsersExtract[[#This Row],[GivenName]]), "")</f>
        <v/>
      </c>
      <c r="C145" s="4" t="str">
        <f>IFERROR(IF(T_UsersExtract[[#This Row],[Name]]="","",T_UsersExtract[[#This Row],[Name]]), "")</f>
        <v/>
      </c>
      <c r="D145" s="4" t="str">
        <f>IFERROR(IF(T_UsersExtract[[#This Row],[SamAccountName]]="","",T_UsersExtract[[#This Row],[SamAccountName]]),"")</f>
        <v/>
      </c>
      <c r="E145" s="4" t="str">
        <f>IFERROR(IF(T_UsersExtract[[#This Row],[UserPrincipalName]]="","",T_UsersExtract[[#This Row],[UserPrincipalName]]),"")</f>
        <v/>
      </c>
      <c r="F145" s="4" t="str">
        <f>IFERROR(IF(T_UsersExtract[[#This Row],[ObjectClass]]="","",T_UsersExtract[[#This Row],[ObjectClass]]), "")</f>
        <v/>
      </c>
      <c r="G145" s="4" t="str">
        <f>IFERROR(IF(T_UsersExtract[[#This Row],[Enabled]]="","",T_UsersExtract[[#This Row],[Enabled]]), "")</f>
        <v/>
      </c>
      <c r="H145" s="25" t="str">
        <f>IFERROR(IF(T_UsersExtract[[#This Row],[WhenCreated]]="","",T_UsersExtract[[#This Row],[WhenCreated]]), "")</f>
        <v/>
      </c>
      <c r="I145" s="25" t="str">
        <f>IFERROR(IF(T_UsersExtract[[#This Row],[PasswordLastSet]]="","",T_UsersExtract[[#This Row],[PasswordLastSet]]), "")</f>
        <v/>
      </c>
      <c r="J145" s="4" t="str">
        <f>IFERROR(IF(T_UsersExtract[[#This Row],[CannotChangePassword]]="","",T_UsersExtract[[#This Row],[CannotChangePassword]]), "")</f>
        <v/>
      </c>
      <c r="K14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5" s="4" t="str">
        <f>IFERROR(IF(T_UsersExtract[[#This Row],[PasswordNotRequired]]="","",T_UsersExtract[[#This Row],[PasswordNotRequired]]), "")</f>
        <v/>
      </c>
      <c r="M14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5" s="4" t="str">
        <f>IFERROR(IF(T_UsersExtract[[#This Row],[PasswordNeverExpires]]="","",T_UsersExtract[[#This Row],[PasswordNeverExpires]]), "")</f>
        <v/>
      </c>
      <c r="O14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5" s="4" t="str">
        <f>IFERROR(IF(T_UsersExtract[[#This Row],[PasswordExpired]]="","",T_UsersExtract[[#This Row],[PasswordExpired]]), "")</f>
        <v/>
      </c>
      <c r="Q14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5" s="4" t="str">
        <f>IFERROR(     IF(T_UsersExtract[[#This Row],[LockedOut]]="", "", T_UsersExtract[[#This Row],[LockedOut]]),     ""     )</f>
        <v/>
      </c>
      <c r="S145" s="4" t="str">
        <f>IFERROR(IF(T_UsersExtract[[#This Row],[PrimaryGroup]]="","",T_UsersExtract[[#This Row],[PrimaryGroup]]), "")</f>
        <v/>
      </c>
      <c r="T145" s="4" t="str">
        <f>IFERROR(VLOOKUP('Users Passwords Groups'!D145,T_UsersGroupsExtract[],2), "")</f>
        <v/>
      </c>
    </row>
    <row r="146" spans="1:20" ht="15" customHeight="1" x14ac:dyDescent="0.25">
      <c r="A146" s="4" t="e">
        <f>VLOOKUP(T_UsersPasswordsGroups[[#This Row],[Nom de compte SAM]],T_PointageAD[[Nom de compte SAM]:[Fonction]], 7)</f>
        <v>#N/A</v>
      </c>
      <c r="B146" s="4" t="str">
        <f>IFERROR(IF(T_UsersExtract[[#This Row],[GivenName]]="","",T_UsersExtract[[#This Row],[GivenName]]), "")</f>
        <v/>
      </c>
      <c r="C146" s="4" t="str">
        <f>IFERROR(IF(T_UsersExtract[[#This Row],[Name]]="","",T_UsersExtract[[#This Row],[Name]]), "")</f>
        <v/>
      </c>
      <c r="D146" s="4" t="str">
        <f>IFERROR(IF(T_UsersExtract[[#This Row],[SamAccountName]]="","",T_UsersExtract[[#This Row],[SamAccountName]]),"")</f>
        <v/>
      </c>
      <c r="E146" s="4" t="str">
        <f>IFERROR(IF(T_UsersExtract[[#This Row],[UserPrincipalName]]="","",T_UsersExtract[[#This Row],[UserPrincipalName]]),"")</f>
        <v/>
      </c>
      <c r="F146" s="4" t="str">
        <f>IFERROR(IF(T_UsersExtract[[#This Row],[ObjectClass]]="","",T_UsersExtract[[#This Row],[ObjectClass]]), "")</f>
        <v/>
      </c>
      <c r="G146" s="4" t="str">
        <f>IFERROR(IF(T_UsersExtract[[#This Row],[Enabled]]="","",T_UsersExtract[[#This Row],[Enabled]]), "")</f>
        <v/>
      </c>
      <c r="H146" s="25" t="str">
        <f>IFERROR(IF(T_UsersExtract[[#This Row],[WhenCreated]]="","",T_UsersExtract[[#This Row],[WhenCreated]]), "")</f>
        <v/>
      </c>
      <c r="I146" s="25" t="str">
        <f>IFERROR(IF(T_UsersExtract[[#This Row],[PasswordLastSet]]="","",T_UsersExtract[[#This Row],[PasswordLastSet]]), "")</f>
        <v/>
      </c>
      <c r="J146" s="4" t="str">
        <f>IFERROR(IF(T_UsersExtract[[#This Row],[CannotChangePassword]]="","",T_UsersExtract[[#This Row],[CannotChangePassword]]), "")</f>
        <v/>
      </c>
      <c r="K14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6" s="4" t="str">
        <f>IFERROR(IF(T_UsersExtract[[#This Row],[PasswordNotRequired]]="","",T_UsersExtract[[#This Row],[PasswordNotRequired]]), "")</f>
        <v/>
      </c>
      <c r="M14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6" s="4" t="str">
        <f>IFERROR(IF(T_UsersExtract[[#This Row],[PasswordNeverExpires]]="","",T_UsersExtract[[#This Row],[PasswordNeverExpires]]), "")</f>
        <v/>
      </c>
      <c r="O14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6" s="4" t="str">
        <f>IFERROR(IF(T_UsersExtract[[#This Row],[PasswordExpired]]="","",T_UsersExtract[[#This Row],[PasswordExpired]]), "")</f>
        <v/>
      </c>
      <c r="Q14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6" s="4" t="str">
        <f>IFERROR(     IF(T_UsersExtract[[#This Row],[LockedOut]]="", "", T_UsersExtract[[#This Row],[LockedOut]]),     ""     )</f>
        <v/>
      </c>
      <c r="S146" s="4" t="str">
        <f>IFERROR(IF(T_UsersExtract[[#This Row],[PrimaryGroup]]="","",T_UsersExtract[[#This Row],[PrimaryGroup]]), "")</f>
        <v/>
      </c>
      <c r="T146" s="4" t="str">
        <f>IFERROR(VLOOKUP('Users Passwords Groups'!D146,T_UsersGroupsExtract[],2), "")</f>
        <v/>
      </c>
    </row>
    <row r="147" spans="1:20" ht="15" customHeight="1" x14ac:dyDescent="0.25">
      <c r="A147" s="4" t="e">
        <f>VLOOKUP(T_UsersPasswordsGroups[[#This Row],[Nom de compte SAM]],T_PointageAD[[Nom de compte SAM]:[Fonction]], 7)</f>
        <v>#N/A</v>
      </c>
      <c r="B147" s="4" t="str">
        <f>IFERROR(IF(T_UsersExtract[[#This Row],[GivenName]]="","",T_UsersExtract[[#This Row],[GivenName]]), "")</f>
        <v/>
      </c>
      <c r="C147" s="4" t="str">
        <f>IFERROR(IF(T_UsersExtract[[#This Row],[Name]]="","",T_UsersExtract[[#This Row],[Name]]), "")</f>
        <v/>
      </c>
      <c r="D147" s="4" t="str">
        <f>IFERROR(IF(T_UsersExtract[[#This Row],[SamAccountName]]="","",T_UsersExtract[[#This Row],[SamAccountName]]),"")</f>
        <v/>
      </c>
      <c r="E147" s="4" t="str">
        <f>IFERROR(IF(T_UsersExtract[[#This Row],[UserPrincipalName]]="","",T_UsersExtract[[#This Row],[UserPrincipalName]]),"")</f>
        <v/>
      </c>
      <c r="F147" s="4" t="str">
        <f>IFERROR(IF(T_UsersExtract[[#This Row],[ObjectClass]]="","",T_UsersExtract[[#This Row],[ObjectClass]]), "")</f>
        <v/>
      </c>
      <c r="G147" s="4" t="str">
        <f>IFERROR(IF(T_UsersExtract[[#This Row],[Enabled]]="","",T_UsersExtract[[#This Row],[Enabled]]), "")</f>
        <v/>
      </c>
      <c r="H147" s="25" t="str">
        <f>IFERROR(IF(T_UsersExtract[[#This Row],[WhenCreated]]="","",T_UsersExtract[[#This Row],[WhenCreated]]), "")</f>
        <v/>
      </c>
      <c r="I147" s="25" t="str">
        <f>IFERROR(IF(T_UsersExtract[[#This Row],[PasswordLastSet]]="","",T_UsersExtract[[#This Row],[PasswordLastSet]]), "")</f>
        <v/>
      </c>
      <c r="J147" s="4" t="str">
        <f>IFERROR(IF(T_UsersExtract[[#This Row],[CannotChangePassword]]="","",T_UsersExtract[[#This Row],[CannotChangePassword]]), "")</f>
        <v/>
      </c>
      <c r="K14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7" s="4" t="str">
        <f>IFERROR(IF(T_UsersExtract[[#This Row],[PasswordNotRequired]]="","",T_UsersExtract[[#This Row],[PasswordNotRequired]]), "")</f>
        <v/>
      </c>
      <c r="M14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7" s="4" t="str">
        <f>IFERROR(IF(T_UsersExtract[[#This Row],[PasswordNeverExpires]]="","",T_UsersExtract[[#This Row],[PasswordNeverExpires]]), "")</f>
        <v/>
      </c>
      <c r="O14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7" s="4" t="str">
        <f>IFERROR(IF(T_UsersExtract[[#This Row],[PasswordExpired]]="","",T_UsersExtract[[#This Row],[PasswordExpired]]), "")</f>
        <v/>
      </c>
      <c r="Q14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7" s="4" t="str">
        <f>IFERROR(     IF(T_UsersExtract[[#This Row],[LockedOut]]="", "", T_UsersExtract[[#This Row],[LockedOut]]),     ""     )</f>
        <v/>
      </c>
      <c r="S147" s="4" t="str">
        <f>IFERROR(IF(T_UsersExtract[[#This Row],[PrimaryGroup]]="","",T_UsersExtract[[#This Row],[PrimaryGroup]]), "")</f>
        <v/>
      </c>
      <c r="T147" s="4" t="str">
        <f>IFERROR(VLOOKUP('Users Passwords Groups'!D147,T_UsersGroupsExtract[],2), "")</f>
        <v/>
      </c>
    </row>
    <row r="148" spans="1:20" ht="15" customHeight="1" x14ac:dyDescent="0.25">
      <c r="A148" s="4" t="e">
        <f>VLOOKUP(T_UsersPasswordsGroups[[#This Row],[Nom de compte SAM]],T_PointageAD[[Nom de compte SAM]:[Fonction]], 7)</f>
        <v>#N/A</v>
      </c>
      <c r="B148" s="4" t="str">
        <f>IFERROR(IF(T_UsersExtract[[#This Row],[GivenName]]="","",T_UsersExtract[[#This Row],[GivenName]]), "")</f>
        <v/>
      </c>
      <c r="C148" s="4" t="str">
        <f>IFERROR(IF(T_UsersExtract[[#This Row],[Name]]="","",T_UsersExtract[[#This Row],[Name]]), "")</f>
        <v/>
      </c>
      <c r="D148" s="4" t="str">
        <f>IFERROR(IF(T_UsersExtract[[#This Row],[SamAccountName]]="","",T_UsersExtract[[#This Row],[SamAccountName]]),"")</f>
        <v/>
      </c>
      <c r="E148" s="4" t="str">
        <f>IFERROR(IF(T_UsersExtract[[#This Row],[UserPrincipalName]]="","",T_UsersExtract[[#This Row],[UserPrincipalName]]),"")</f>
        <v/>
      </c>
      <c r="F148" s="4" t="str">
        <f>IFERROR(IF(T_UsersExtract[[#This Row],[ObjectClass]]="","",T_UsersExtract[[#This Row],[ObjectClass]]), "")</f>
        <v/>
      </c>
      <c r="G148" s="4" t="str">
        <f>IFERROR(IF(T_UsersExtract[[#This Row],[Enabled]]="","",T_UsersExtract[[#This Row],[Enabled]]), "")</f>
        <v/>
      </c>
      <c r="H148" s="25" t="str">
        <f>IFERROR(IF(T_UsersExtract[[#This Row],[WhenCreated]]="","",T_UsersExtract[[#This Row],[WhenCreated]]), "")</f>
        <v/>
      </c>
      <c r="I148" s="25" t="str">
        <f>IFERROR(IF(T_UsersExtract[[#This Row],[PasswordLastSet]]="","",T_UsersExtract[[#This Row],[PasswordLastSet]]), "")</f>
        <v/>
      </c>
      <c r="J148" s="4" t="str">
        <f>IFERROR(IF(T_UsersExtract[[#This Row],[CannotChangePassword]]="","",T_UsersExtract[[#This Row],[CannotChangePassword]]), "")</f>
        <v/>
      </c>
      <c r="K14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8" s="4" t="str">
        <f>IFERROR(IF(T_UsersExtract[[#This Row],[PasswordNotRequired]]="","",T_UsersExtract[[#This Row],[PasswordNotRequired]]), "")</f>
        <v/>
      </c>
      <c r="M14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8" s="4" t="str">
        <f>IFERROR(IF(T_UsersExtract[[#This Row],[PasswordNeverExpires]]="","",T_UsersExtract[[#This Row],[PasswordNeverExpires]]), "")</f>
        <v/>
      </c>
      <c r="O14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8" s="4" t="str">
        <f>IFERROR(IF(T_UsersExtract[[#This Row],[PasswordExpired]]="","",T_UsersExtract[[#This Row],[PasswordExpired]]), "")</f>
        <v/>
      </c>
      <c r="Q14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8" s="4" t="str">
        <f>IFERROR(     IF(T_UsersExtract[[#This Row],[LockedOut]]="", "", T_UsersExtract[[#This Row],[LockedOut]]),     ""     )</f>
        <v/>
      </c>
      <c r="S148" s="4" t="str">
        <f>IFERROR(IF(T_UsersExtract[[#This Row],[PrimaryGroup]]="","",T_UsersExtract[[#This Row],[PrimaryGroup]]), "")</f>
        <v/>
      </c>
      <c r="T148" s="4" t="str">
        <f>IFERROR(VLOOKUP('Users Passwords Groups'!D148,T_UsersGroupsExtract[],2), "")</f>
        <v/>
      </c>
    </row>
    <row r="149" spans="1:20" ht="15" customHeight="1" x14ac:dyDescent="0.25">
      <c r="A149" s="4" t="e">
        <f>VLOOKUP(T_UsersPasswordsGroups[[#This Row],[Nom de compte SAM]],T_PointageAD[[Nom de compte SAM]:[Fonction]], 7)</f>
        <v>#N/A</v>
      </c>
      <c r="B149" s="4" t="str">
        <f>IFERROR(IF(T_UsersExtract[[#This Row],[GivenName]]="","",T_UsersExtract[[#This Row],[GivenName]]), "")</f>
        <v/>
      </c>
      <c r="C149" s="4" t="str">
        <f>IFERROR(IF(T_UsersExtract[[#This Row],[Name]]="","",T_UsersExtract[[#This Row],[Name]]), "")</f>
        <v/>
      </c>
      <c r="D149" s="4" t="str">
        <f>IFERROR(IF(T_UsersExtract[[#This Row],[SamAccountName]]="","",T_UsersExtract[[#This Row],[SamAccountName]]),"")</f>
        <v/>
      </c>
      <c r="E149" s="4" t="str">
        <f>IFERROR(IF(T_UsersExtract[[#This Row],[UserPrincipalName]]="","",T_UsersExtract[[#This Row],[UserPrincipalName]]),"")</f>
        <v/>
      </c>
      <c r="F149" s="4" t="str">
        <f>IFERROR(IF(T_UsersExtract[[#This Row],[ObjectClass]]="","",T_UsersExtract[[#This Row],[ObjectClass]]), "")</f>
        <v/>
      </c>
      <c r="G149" s="4" t="str">
        <f>IFERROR(IF(T_UsersExtract[[#This Row],[Enabled]]="","",T_UsersExtract[[#This Row],[Enabled]]), "")</f>
        <v/>
      </c>
      <c r="H149" s="25" t="str">
        <f>IFERROR(IF(T_UsersExtract[[#This Row],[WhenCreated]]="","",T_UsersExtract[[#This Row],[WhenCreated]]), "")</f>
        <v/>
      </c>
      <c r="I149" s="25" t="str">
        <f>IFERROR(IF(T_UsersExtract[[#This Row],[PasswordLastSet]]="","",T_UsersExtract[[#This Row],[PasswordLastSet]]), "")</f>
        <v/>
      </c>
      <c r="J149" s="4" t="str">
        <f>IFERROR(IF(T_UsersExtract[[#This Row],[CannotChangePassword]]="","",T_UsersExtract[[#This Row],[CannotChangePassword]]), "")</f>
        <v/>
      </c>
      <c r="K14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49" s="4" t="str">
        <f>IFERROR(IF(T_UsersExtract[[#This Row],[PasswordNotRequired]]="","",T_UsersExtract[[#This Row],[PasswordNotRequired]]), "")</f>
        <v/>
      </c>
      <c r="M14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49" s="4" t="str">
        <f>IFERROR(IF(T_UsersExtract[[#This Row],[PasswordNeverExpires]]="","",T_UsersExtract[[#This Row],[PasswordNeverExpires]]), "")</f>
        <v/>
      </c>
      <c r="O14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49" s="4" t="str">
        <f>IFERROR(IF(T_UsersExtract[[#This Row],[PasswordExpired]]="","",T_UsersExtract[[#This Row],[PasswordExpired]]), "")</f>
        <v/>
      </c>
      <c r="Q14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49" s="4" t="str">
        <f>IFERROR(     IF(T_UsersExtract[[#This Row],[LockedOut]]="", "", T_UsersExtract[[#This Row],[LockedOut]]),     ""     )</f>
        <v/>
      </c>
      <c r="S149" s="4" t="str">
        <f>IFERROR(IF(T_UsersExtract[[#This Row],[PrimaryGroup]]="","",T_UsersExtract[[#This Row],[PrimaryGroup]]), "")</f>
        <v/>
      </c>
      <c r="T149" s="4" t="str">
        <f>IFERROR(VLOOKUP('Users Passwords Groups'!D149,T_UsersGroupsExtract[],2), "")</f>
        <v/>
      </c>
    </row>
    <row r="150" spans="1:20" ht="15" customHeight="1" x14ac:dyDescent="0.25">
      <c r="A150" s="4" t="e">
        <f>VLOOKUP(T_UsersPasswordsGroups[[#This Row],[Nom de compte SAM]],T_PointageAD[[Nom de compte SAM]:[Fonction]], 7)</f>
        <v>#N/A</v>
      </c>
      <c r="B150" s="4" t="str">
        <f>IFERROR(IF(T_UsersExtract[[#This Row],[GivenName]]="","",T_UsersExtract[[#This Row],[GivenName]]), "")</f>
        <v/>
      </c>
      <c r="C150" s="4" t="str">
        <f>IFERROR(IF(T_UsersExtract[[#This Row],[Name]]="","",T_UsersExtract[[#This Row],[Name]]), "")</f>
        <v/>
      </c>
      <c r="D150" s="4" t="str">
        <f>IFERROR(IF(T_UsersExtract[[#This Row],[SamAccountName]]="","",T_UsersExtract[[#This Row],[SamAccountName]]),"")</f>
        <v/>
      </c>
      <c r="E150" s="4" t="str">
        <f>IFERROR(IF(T_UsersExtract[[#This Row],[UserPrincipalName]]="","",T_UsersExtract[[#This Row],[UserPrincipalName]]),"")</f>
        <v/>
      </c>
      <c r="F150" s="4" t="str">
        <f>IFERROR(IF(T_UsersExtract[[#This Row],[ObjectClass]]="","",T_UsersExtract[[#This Row],[ObjectClass]]), "")</f>
        <v/>
      </c>
      <c r="G150" s="4" t="str">
        <f>IFERROR(IF(T_UsersExtract[[#This Row],[Enabled]]="","",T_UsersExtract[[#This Row],[Enabled]]), "")</f>
        <v/>
      </c>
      <c r="H150" s="25" t="str">
        <f>IFERROR(IF(T_UsersExtract[[#This Row],[WhenCreated]]="","",T_UsersExtract[[#This Row],[WhenCreated]]), "")</f>
        <v/>
      </c>
      <c r="I150" s="25" t="str">
        <f>IFERROR(IF(T_UsersExtract[[#This Row],[PasswordLastSet]]="","",T_UsersExtract[[#This Row],[PasswordLastSet]]), "")</f>
        <v/>
      </c>
      <c r="J150" s="4" t="str">
        <f>IFERROR(IF(T_UsersExtract[[#This Row],[CannotChangePassword]]="","",T_UsersExtract[[#This Row],[CannotChangePassword]]), "")</f>
        <v/>
      </c>
      <c r="K15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0" s="4" t="str">
        <f>IFERROR(IF(T_UsersExtract[[#This Row],[PasswordNotRequired]]="","",T_UsersExtract[[#This Row],[PasswordNotRequired]]), "")</f>
        <v/>
      </c>
      <c r="M15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0" s="4" t="str">
        <f>IFERROR(IF(T_UsersExtract[[#This Row],[PasswordNeverExpires]]="","",T_UsersExtract[[#This Row],[PasswordNeverExpires]]), "")</f>
        <v/>
      </c>
      <c r="O15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0" s="4" t="str">
        <f>IFERROR(IF(T_UsersExtract[[#This Row],[PasswordExpired]]="","",T_UsersExtract[[#This Row],[PasswordExpired]]), "")</f>
        <v/>
      </c>
      <c r="Q15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0" s="4" t="str">
        <f>IFERROR(     IF(T_UsersExtract[[#This Row],[LockedOut]]="", "", T_UsersExtract[[#This Row],[LockedOut]]),     ""     )</f>
        <v/>
      </c>
      <c r="S150" s="4" t="str">
        <f>IFERROR(IF(T_UsersExtract[[#This Row],[PrimaryGroup]]="","",T_UsersExtract[[#This Row],[PrimaryGroup]]), "")</f>
        <v/>
      </c>
      <c r="T150" s="4" t="str">
        <f>IFERROR(VLOOKUP('Users Passwords Groups'!D150,T_UsersGroupsExtract[],2), "")</f>
        <v/>
      </c>
    </row>
    <row r="151" spans="1:20" ht="15" customHeight="1" x14ac:dyDescent="0.25">
      <c r="A151" s="4" t="e">
        <f>VLOOKUP(T_UsersPasswordsGroups[[#This Row],[Nom de compte SAM]],T_PointageAD[[Nom de compte SAM]:[Fonction]], 7)</f>
        <v>#N/A</v>
      </c>
      <c r="B151" s="4" t="str">
        <f>IFERROR(IF(T_UsersExtract[[#This Row],[GivenName]]="","",T_UsersExtract[[#This Row],[GivenName]]), "")</f>
        <v/>
      </c>
      <c r="C151" s="4" t="str">
        <f>IFERROR(IF(T_UsersExtract[[#This Row],[Name]]="","",T_UsersExtract[[#This Row],[Name]]), "")</f>
        <v/>
      </c>
      <c r="D151" s="4" t="str">
        <f>IFERROR(IF(T_UsersExtract[[#This Row],[SamAccountName]]="","",T_UsersExtract[[#This Row],[SamAccountName]]),"")</f>
        <v/>
      </c>
      <c r="E151" s="4" t="str">
        <f>IFERROR(IF(T_UsersExtract[[#This Row],[UserPrincipalName]]="","",T_UsersExtract[[#This Row],[UserPrincipalName]]),"")</f>
        <v/>
      </c>
      <c r="F151" s="4" t="str">
        <f>IFERROR(IF(T_UsersExtract[[#This Row],[ObjectClass]]="","",T_UsersExtract[[#This Row],[ObjectClass]]), "")</f>
        <v/>
      </c>
      <c r="G151" s="4" t="str">
        <f>IFERROR(IF(T_UsersExtract[[#This Row],[Enabled]]="","",T_UsersExtract[[#This Row],[Enabled]]), "")</f>
        <v/>
      </c>
      <c r="H151" s="25" t="str">
        <f>IFERROR(IF(T_UsersExtract[[#This Row],[WhenCreated]]="","",T_UsersExtract[[#This Row],[WhenCreated]]), "")</f>
        <v/>
      </c>
      <c r="I151" s="25" t="str">
        <f>IFERROR(IF(T_UsersExtract[[#This Row],[PasswordLastSet]]="","",T_UsersExtract[[#This Row],[PasswordLastSet]]), "")</f>
        <v/>
      </c>
      <c r="J151" s="4" t="str">
        <f>IFERROR(IF(T_UsersExtract[[#This Row],[CannotChangePassword]]="","",T_UsersExtract[[#This Row],[CannotChangePassword]]), "")</f>
        <v/>
      </c>
      <c r="K15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1" s="4" t="str">
        <f>IFERROR(IF(T_UsersExtract[[#This Row],[PasswordNotRequired]]="","",T_UsersExtract[[#This Row],[PasswordNotRequired]]), "")</f>
        <v/>
      </c>
      <c r="M15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1" s="4" t="str">
        <f>IFERROR(IF(T_UsersExtract[[#This Row],[PasswordNeverExpires]]="","",T_UsersExtract[[#This Row],[PasswordNeverExpires]]), "")</f>
        <v/>
      </c>
      <c r="O15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1" s="4" t="str">
        <f>IFERROR(IF(T_UsersExtract[[#This Row],[PasswordExpired]]="","",T_UsersExtract[[#This Row],[PasswordExpired]]), "")</f>
        <v/>
      </c>
      <c r="Q15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1" s="4" t="str">
        <f>IFERROR(     IF(T_UsersExtract[[#This Row],[LockedOut]]="", "", T_UsersExtract[[#This Row],[LockedOut]]),     ""     )</f>
        <v/>
      </c>
      <c r="S151" s="4" t="str">
        <f>IFERROR(IF(T_UsersExtract[[#This Row],[PrimaryGroup]]="","",T_UsersExtract[[#This Row],[PrimaryGroup]]), "")</f>
        <v/>
      </c>
      <c r="T151" s="4" t="str">
        <f>IFERROR(VLOOKUP('Users Passwords Groups'!D151,T_UsersGroupsExtract[],2), "")</f>
        <v/>
      </c>
    </row>
    <row r="152" spans="1:20" ht="15" customHeight="1" x14ac:dyDescent="0.25">
      <c r="A152" s="4" t="e">
        <f>VLOOKUP(T_UsersPasswordsGroups[[#This Row],[Nom de compte SAM]],T_PointageAD[[Nom de compte SAM]:[Fonction]], 7)</f>
        <v>#N/A</v>
      </c>
      <c r="B152" s="4" t="str">
        <f>IFERROR(IF(T_UsersExtract[[#This Row],[GivenName]]="","",T_UsersExtract[[#This Row],[GivenName]]), "")</f>
        <v/>
      </c>
      <c r="C152" s="4" t="str">
        <f>IFERROR(IF(T_UsersExtract[[#This Row],[Name]]="","",T_UsersExtract[[#This Row],[Name]]), "")</f>
        <v/>
      </c>
      <c r="D152" s="4" t="str">
        <f>IFERROR(IF(T_UsersExtract[[#This Row],[SamAccountName]]="","",T_UsersExtract[[#This Row],[SamAccountName]]),"")</f>
        <v/>
      </c>
      <c r="E152" s="4" t="str">
        <f>IFERROR(IF(T_UsersExtract[[#This Row],[UserPrincipalName]]="","",T_UsersExtract[[#This Row],[UserPrincipalName]]),"")</f>
        <v/>
      </c>
      <c r="F152" s="4" t="str">
        <f>IFERROR(IF(T_UsersExtract[[#This Row],[ObjectClass]]="","",T_UsersExtract[[#This Row],[ObjectClass]]), "")</f>
        <v/>
      </c>
      <c r="G152" s="4" t="str">
        <f>IFERROR(IF(T_UsersExtract[[#This Row],[Enabled]]="","",T_UsersExtract[[#This Row],[Enabled]]), "")</f>
        <v/>
      </c>
      <c r="H152" s="25" t="str">
        <f>IFERROR(IF(T_UsersExtract[[#This Row],[WhenCreated]]="","",T_UsersExtract[[#This Row],[WhenCreated]]), "")</f>
        <v/>
      </c>
      <c r="I152" s="25" t="str">
        <f>IFERROR(IF(T_UsersExtract[[#This Row],[PasswordLastSet]]="","",T_UsersExtract[[#This Row],[PasswordLastSet]]), "")</f>
        <v/>
      </c>
      <c r="J152" s="4" t="str">
        <f>IFERROR(IF(T_UsersExtract[[#This Row],[CannotChangePassword]]="","",T_UsersExtract[[#This Row],[CannotChangePassword]]), "")</f>
        <v/>
      </c>
      <c r="K15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2" s="4" t="str">
        <f>IFERROR(IF(T_UsersExtract[[#This Row],[PasswordNotRequired]]="","",T_UsersExtract[[#This Row],[PasswordNotRequired]]), "")</f>
        <v/>
      </c>
      <c r="M15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2" s="4" t="str">
        <f>IFERROR(IF(T_UsersExtract[[#This Row],[PasswordNeverExpires]]="","",T_UsersExtract[[#This Row],[PasswordNeverExpires]]), "")</f>
        <v/>
      </c>
      <c r="O15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2" s="4" t="str">
        <f>IFERROR(IF(T_UsersExtract[[#This Row],[PasswordExpired]]="","",T_UsersExtract[[#This Row],[PasswordExpired]]), "")</f>
        <v/>
      </c>
      <c r="Q15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2" s="4" t="str">
        <f>IFERROR(     IF(T_UsersExtract[[#This Row],[LockedOut]]="", "", T_UsersExtract[[#This Row],[LockedOut]]),     ""     )</f>
        <v/>
      </c>
      <c r="S152" s="4" t="str">
        <f>IFERROR(IF(T_UsersExtract[[#This Row],[PrimaryGroup]]="","",T_UsersExtract[[#This Row],[PrimaryGroup]]), "")</f>
        <v/>
      </c>
      <c r="T152" s="4" t="str">
        <f>IFERROR(VLOOKUP('Users Passwords Groups'!D152,T_UsersGroupsExtract[],2), "")</f>
        <v/>
      </c>
    </row>
    <row r="153" spans="1:20" ht="15" customHeight="1" x14ac:dyDescent="0.25">
      <c r="A153" s="4" t="e">
        <f>VLOOKUP(T_UsersPasswordsGroups[[#This Row],[Nom de compte SAM]],T_PointageAD[[Nom de compte SAM]:[Fonction]], 7)</f>
        <v>#N/A</v>
      </c>
      <c r="B153" s="4" t="str">
        <f>IFERROR(IF(T_UsersExtract[[#This Row],[GivenName]]="","",T_UsersExtract[[#This Row],[GivenName]]), "")</f>
        <v/>
      </c>
      <c r="C153" s="4" t="str">
        <f>IFERROR(IF(T_UsersExtract[[#This Row],[Name]]="","",T_UsersExtract[[#This Row],[Name]]), "")</f>
        <v/>
      </c>
      <c r="D153" s="4" t="str">
        <f>IFERROR(IF(T_UsersExtract[[#This Row],[SamAccountName]]="","",T_UsersExtract[[#This Row],[SamAccountName]]),"")</f>
        <v/>
      </c>
      <c r="E153" s="4" t="str">
        <f>IFERROR(IF(T_UsersExtract[[#This Row],[UserPrincipalName]]="","",T_UsersExtract[[#This Row],[UserPrincipalName]]),"")</f>
        <v/>
      </c>
      <c r="F153" s="4" t="str">
        <f>IFERROR(IF(T_UsersExtract[[#This Row],[ObjectClass]]="","",T_UsersExtract[[#This Row],[ObjectClass]]), "")</f>
        <v/>
      </c>
      <c r="G153" s="4" t="str">
        <f>IFERROR(IF(T_UsersExtract[[#This Row],[Enabled]]="","",T_UsersExtract[[#This Row],[Enabled]]), "")</f>
        <v/>
      </c>
      <c r="H153" s="25" t="str">
        <f>IFERROR(IF(T_UsersExtract[[#This Row],[WhenCreated]]="","",T_UsersExtract[[#This Row],[WhenCreated]]), "")</f>
        <v/>
      </c>
      <c r="I153" s="25" t="str">
        <f>IFERROR(IF(T_UsersExtract[[#This Row],[PasswordLastSet]]="","",T_UsersExtract[[#This Row],[PasswordLastSet]]), "")</f>
        <v/>
      </c>
      <c r="J153" s="4" t="str">
        <f>IFERROR(IF(T_UsersExtract[[#This Row],[CannotChangePassword]]="","",T_UsersExtract[[#This Row],[CannotChangePassword]]), "")</f>
        <v/>
      </c>
      <c r="K15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3" s="4" t="str">
        <f>IFERROR(IF(T_UsersExtract[[#This Row],[PasswordNotRequired]]="","",T_UsersExtract[[#This Row],[PasswordNotRequired]]), "")</f>
        <v/>
      </c>
      <c r="M15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3" s="4" t="str">
        <f>IFERROR(IF(T_UsersExtract[[#This Row],[PasswordNeverExpires]]="","",T_UsersExtract[[#This Row],[PasswordNeverExpires]]), "")</f>
        <v/>
      </c>
      <c r="O15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3" s="4" t="str">
        <f>IFERROR(IF(T_UsersExtract[[#This Row],[PasswordExpired]]="","",T_UsersExtract[[#This Row],[PasswordExpired]]), "")</f>
        <v/>
      </c>
      <c r="Q15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3" s="4" t="str">
        <f>IFERROR(     IF(T_UsersExtract[[#This Row],[LockedOut]]="", "", T_UsersExtract[[#This Row],[LockedOut]]),     ""     )</f>
        <v/>
      </c>
      <c r="S153" s="4" t="str">
        <f>IFERROR(IF(T_UsersExtract[[#This Row],[PrimaryGroup]]="","",T_UsersExtract[[#This Row],[PrimaryGroup]]), "")</f>
        <v/>
      </c>
      <c r="T153" s="4" t="str">
        <f>IFERROR(VLOOKUP('Users Passwords Groups'!D153,T_UsersGroupsExtract[],2), "")</f>
        <v/>
      </c>
    </row>
    <row r="154" spans="1:20" ht="15" customHeight="1" x14ac:dyDescent="0.25">
      <c r="A154" s="4" t="e">
        <f>VLOOKUP(T_UsersPasswordsGroups[[#This Row],[Nom de compte SAM]],T_PointageAD[[Nom de compte SAM]:[Fonction]], 7)</f>
        <v>#N/A</v>
      </c>
      <c r="B154" s="4" t="str">
        <f>IFERROR(IF(T_UsersExtract[[#This Row],[GivenName]]="","",T_UsersExtract[[#This Row],[GivenName]]), "")</f>
        <v/>
      </c>
      <c r="C154" s="4" t="str">
        <f>IFERROR(IF(T_UsersExtract[[#This Row],[Name]]="","",T_UsersExtract[[#This Row],[Name]]), "")</f>
        <v/>
      </c>
      <c r="D154" s="4" t="str">
        <f>IFERROR(IF(T_UsersExtract[[#This Row],[SamAccountName]]="","",T_UsersExtract[[#This Row],[SamAccountName]]),"")</f>
        <v/>
      </c>
      <c r="E154" s="4" t="str">
        <f>IFERROR(IF(T_UsersExtract[[#This Row],[UserPrincipalName]]="","",T_UsersExtract[[#This Row],[UserPrincipalName]]),"")</f>
        <v/>
      </c>
      <c r="F154" s="4" t="str">
        <f>IFERROR(IF(T_UsersExtract[[#This Row],[ObjectClass]]="","",T_UsersExtract[[#This Row],[ObjectClass]]), "")</f>
        <v/>
      </c>
      <c r="G154" s="4" t="str">
        <f>IFERROR(IF(T_UsersExtract[[#This Row],[Enabled]]="","",T_UsersExtract[[#This Row],[Enabled]]), "")</f>
        <v/>
      </c>
      <c r="H154" s="25" t="str">
        <f>IFERROR(IF(T_UsersExtract[[#This Row],[WhenCreated]]="","",T_UsersExtract[[#This Row],[WhenCreated]]), "")</f>
        <v/>
      </c>
      <c r="I154" s="25" t="str">
        <f>IFERROR(IF(T_UsersExtract[[#This Row],[PasswordLastSet]]="","",T_UsersExtract[[#This Row],[PasswordLastSet]]), "")</f>
        <v/>
      </c>
      <c r="J154" s="4" t="str">
        <f>IFERROR(IF(T_UsersExtract[[#This Row],[CannotChangePassword]]="","",T_UsersExtract[[#This Row],[CannotChangePassword]]), "")</f>
        <v/>
      </c>
      <c r="K15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4" s="4" t="str">
        <f>IFERROR(IF(T_UsersExtract[[#This Row],[PasswordNotRequired]]="","",T_UsersExtract[[#This Row],[PasswordNotRequired]]), "")</f>
        <v/>
      </c>
      <c r="M15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4" s="4" t="str">
        <f>IFERROR(IF(T_UsersExtract[[#This Row],[PasswordNeverExpires]]="","",T_UsersExtract[[#This Row],[PasswordNeverExpires]]), "")</f>
        <v/>
      </c>
      <c r="O15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4" s="4" t="str">
        <f>IFERROR(IF(T_UsersExtract[[#This Row],[PasswordExpired]]="","",T_UsersExtract[[#This Row],[PasswordExpired]]), "")</f>
        <v/>
      </c>
      <c r="Q15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4" s="4" t="str">
        <f>IFERROR(     IF(T_UsersExtract[[#This Row],[LockedOut]]="", "", T_UsersExtract[[#This Row],[LockedOut]]),     ""     )</f>
        <v/>
      </c>
      <c r="S154" s="4" t="str">
        <f>IFERROR(IF(T_UsersExtract[[#This Row],[PrimaryGroup]]="","",T_UsersExtract[[#This Row],[PrimaryGroup]]), "")</f>
        <v/>
      </c>
      <c r="T154" s="4" t="str">
        <f>IFERROR(VLOOKUP('Users Passwords Groups'!D154,T_UsersGroupsExtract[],2), "")</f>
        <v/>
      </c>
    </row>
    <row r="155" spans="1:20" ht="15" customHeight="1" x14ac:dyDescent="0.25">
      <c r="A155" s="4" t="e">
        <f>VLOOKUP(T_UsersPasswordsGroups[[#This Row],[Nom de compte SAM]],T_PointageAD[[Nom de compte SAM]:[Fonction]], 7)</f>
        <v>#N/A</v>
      </c>
      <c r="B155" s="4" t="str">
        <f>IFERROR(IF(T_UsersExtract[[#This Row],[GivenName]]="","",T_UsersExtract[[#This Row],[GivenName]]), "")</f>
        <v/>
      </c>
      <c r="C155" s="4" t="str">
        <f>IFERROR(IF(T_UsersExtract[[#This Row],[Name]]="","",T_UsersExtract[[#This Row],[Name]]), "")</f>
        <v/>
      </c>
      <c r="D155" s="4" t="str">
        <f>IFERROR(IF(T_UsersExtract[[#This Row],[SamAccountName]]="","",T_UsersExtract[[#This Row],[SamAccountName]]),"")</f>
        <v/>
      </c>
      <c r="E155" s="4" t="str">
        <f>IFERROR(IF(T_UsersExtract[[#This Row],[UserPrincipalName]]="","",T_UsersExtract[[#This Row],[UserPrincipalName]]),"")</f>
        <v/>
      </c>
      <c r="F155" s="4" t="str">
        <f>IFERROR(IF(T_UsersExtract[[#This Row],[ObjectClass]]="","",T_UsersExtract[[#This Row],[ObjectClass]]), "")</f>
        <v/>
      </c>
      <c r="G155" s="4" t="str">
        <f>IFERROR(IF(T_UsersExtract[[#This Row],[Enabled]]="","",T_UsersExtract[[#This Row],[Enabled]]), "")</f>
        <v/>
      </c>
      <c r="H155" s="25" t="str">
        <f>IFERROR(IF(T_UsersExtract[[#This Row],[WhenCreated]]="","",T_UsersExtract[[#This Row],[WhenCreated]]), "")</f>
        <v/>
      </c>
      <c r="I155" s="25" t="str">
        <f>IFERROR(IF(T_UsersExtract[[#This Row],[PasswordLastSet]]="","",T_UsersExtract[[#This Row],[PasswordLastSet]]), "")</f>
        <v/>
      </c>
      <c r="J155" s="4" t="str">
        <f>IFERROR(IF(T_UsersExtract[[#This Row],[CannotChangePassword]]="","",T_UsersExtract[[#This Row],[CannotChangePassword]]), "")</f>
        <v/>
      </c>
      <c r="K15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5" s="4" t="str">
        <f>IFERROR(IF(T_UsersExtract[[#This Row],[PasswordNotRequired]]="","",T_UsersExtract[[#This Row],[PasswordNotRequired]]), "")</f>
        <v/>
      </c>
      <c r="M15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5" s="4" t="str">
        <f>IFERROR(IF(T_UsersExtract[[#This Row],[PasswordNeverExpires]]="","",T_UsersExtract[[#This Row],[PasswordNeverExpires]]), "")</f>
        <v/>
      </c>
      <c r="O15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5" s="4" t="str">
        <f>IFERROR(IF(T_UsersExtract[[#This Row],[PasswordExpired]]="","",T_UsersExtract[[#This Row],[PasswordExpired]]), "")</f>
        <v/>
      </c>
      <c r="Q15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5" s="4" t="str">
        <f>IFERROR(     IF(T_UsersExtract[[#This Row],[LockedOut]]="", "", T_UsersExtract[[#This Row],[LockedOut]]),     ""     )</f>
        <v/>
      </c>
      <c r="S155" s="4" t="str">
        <f>IFERROR(IF(T_UsersExtract[[#This Row],[PrimaryGroup]]="","",T_UsersExtract[[#This Row],[PrimaryGroup]]), "")</f>
        <v/>
      </c>
      <c r="T155" s="4" t="str">
        <f>IFERROR(VLOOKUP('Users Passwords Groups'!D155,T_UsersGroupsExtract[],2), "")</f>
        <v/>
      </c>
    </row>
    <row r="156" spans="1:20" ht="15" customHeight="1" x14ac:dyDescent="0.25">
      <c r="A156" s="4" t="e">
        <f>VLOOKUP(T_UsersPasswordsGroups[[#This Row],[Nom de compte SAM]],T_PointageAD[[Nom de compte SAM]:[Fonction]], 7)</f>
        <v>#N/A</v>
      </c>
      <c r="B156" s="4" t="str">
        <f>IFERROR(IF(T_UsersExtract[[#This Row],[GivenName]]="","",T_UsersExtract[[#This Row],[GivenName]]), "")</f>
        <v/>
      </c>
      <c r="C156" s="4" t="str">
        <f>IFERROR(IF(T_UsersExtract[[#This Row],[Name]]="","",T_UsersExtract[[#This Row],[Name]]), "")</f>
        <v/>
      </c>
      <c r="D156" s="4" t="str">
        <f>IFERROR(IF(T_UsersExtract[[#This Row],[SamAccountName]]="","",T_UsersExtract[[#This Row],[SamAccountName]]),"")</f>
        <v/>
      </c>
      <c r="E156" s="4" t="str">
        <f>IFERROR(IF(T_UsersExtract[[#This Row],[UserPrincipalName]]="","",T_UsersExtract[[#This Row],[UserPrincipalName]]),"")</f>
        <v/>
      </c>
      <c r="F156" s="4" t="str">
        <f>IFERROR(IF(T_UsersExtract[[#This Row],[ObjectClass]]="","",T_UsersExtract[[#This Row],[ObjectClass]]), "")</f>
        <v/>
      </c>
      <c r="G156" s="4" t="str">
        <f>IFERROR(IF(T_UsersExtract[[#This Row],[Enabled]]="","",T_UsersExtract[[#This Row],[Enabled]]), "")</f>
        <v/>
      </c>
      <c r="H156" s="25" t="str">
        <f>IFERROR(IF(T_UsersExtract[[#This Row],[WhenCreated]]="","",T_UsersExtract[[#This Row],[WhenCreated]]), "")</f>
        <v/>
      </c>
      <c r="I156" s="25" t="str">
        <f>IFERROR(IF(T_UsersExtract[[#This Row],[PasswordLastSet]]="","",T_UsersExtract[[#This Row],[PasswordLastSet]]), "")</f>
        <v/>
      </c>
      <c r="J156" s="4" t="str">
        <f>IFERROR(IF(T_UsersExtract[[#This Row],[CannotChangePassword]]="","",T_UsersExtract[[#This Row],[CannotChangePassword]]), "")</f>
        <v/>
      </c>
      <c r="K15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6" s="4" t="str">
        <f>IFERROR(IF(T_UsersExtract[[#This Row],[PasswordNotRequired]]="","",T_UsersExtract[[#This Row],[PasswordNotRequired]]), "")</f>
        <v/>
      </c>
      <c r="M15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6" s="4" t="str">
        <f>IFERROR(IF(T_UsersExtract[[#This Row],[PasswordNeverExpires]]="","",T_UsersExtract[[#This Row],[PasswordNeverExpires]]), "")</f>
        <v/>
      </c>
      <c r="O15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6" s="4" t="str">
        <f>IFERROR(IF(T_UsersExtract[[#This Row],[PasswordExpired]]="","",T_UsersExtract[[#This Row],[PasswordExpired]]), "")</f>
        <v/>
      </c>
      <c r="Q15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6" s="4" t="str">
        <f>IFERROR(     IF(T_UsersExtract[[#This Row],[LockedOut]]="", "", T_UsersExtract[[#This Row],[LockedOut]]),     ""     )</f>
        <v/>
      </c>
      <c r="S156" s="4" t="str">
        <f>IFERROR(IF(T_UsersExtract[[#This Row],[PrimaryGroup]]="","",T_UsersExtract[[#This Row],[PrimaryGroup]]), "")</f>
        <v/>
      </c>
      <c r="T156" s="4" t="str">
        <f>IFERROR(VLOOKUP('Users Passwords Groups'!D156,T_UsersGroupsExtract[],2), "")</f>
        <v/>
      </c>
    </row>
    <row r="157" spans="1:20" ht="15" customHeight="1" x14ac:dyDescent="0.25">
      <c r="A157" s="4" t="e">
        <f>VLOOKUP(T_UsersPasswordsGroups[[#This Row],[Nom de compte SAM]],T_PointageAD[[Nom de compte SAM]:[Fonction]], 7)</f>
        <v>#N/A</v>
      </c>
      <c r="B157" s="4" t="str">
        <f>IFERROR(IF(T_UsersExtract[[#This Row],[GivenName]]="","",T_UsersExtract[[#This Row],[GivenName]]), "")</f>
        <v/>
      </c>
      <c r="C157" s="4" t="str">
        <f>IFERROR(IF(T_UsersExtract[[#This Row],[Name]]="","",T_UsersExtract[[#This Row],[Name]]), "")</f>
        <v/>
      </c>
      <c r="D157" s="4" t="str">
        <f>IFERROR(IF(T_UsersExtract[[#This Row],[SamAccountName]]="","",T_UsersExtract[[#This Row],[SamAccountName]]),"")</f>
        <v/>
      </c>
      <c r="E157" s="4" t="str">
        <f>IFERROR(IF(T_UsersExtract[[#This Row],[UserPrincipalName]]="","",T_UsersExtract[[#This Row],[UserPrincipalName]]),"")</f>
        <v/>
      </c>
      <c r="F157" s="4" t="str">
        <f>IFERROR(IF(T_UsersExtract[[#This Row],[ObjectClass]]="","",T_UsersExtract[[#This Row],[ObjectClass]]), "")</f>
        <v/>
      </c>
      <c r="G157" s="4" t="str">
        <f>IFERROR(IF(T_UsersExtract[[#This Row],[Enabled]]="","",T_UsersExtract[[#This Row],[Enabled]]), "")</f>
        <v/>
      </c>
      <c r="H157" s="25" t="str">
        <f>IFERROR(IF(T_UsersExtract[[#This Row],[WhenCreated]]="","",T_UsersExtract[[#This Row],[WhenCreated]]), "")</f>
        <v/>
      </c>
      <c r="I157" s="25" t="str">
        <f>IFERROR(IF(T_UsersExtract[[#This Row],[PasswordLastSet]]="","",T_UsersExtract[[#This Row],[PasswordLastSet]]), "")</f>
        <v/>
      </c>
      <c r="J157" s="4" t="str">
        <f>IFERROR(IF(T_UsersExtract[[#This Row],[CannotChangePassword]]="","",T_UsersExtract[[#This Row],[CannotChangePassword]]), "")</f>
        <v/>
      </c>
      <c r="K15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7" s="4" t="str">
        <f>IFERROR(IF(T_UsersExtract[[#This Row],[PasswordNotRequired]]="","",T_UsersExtract[[#This Row],[PasswordNotRequired]]), "")</f>
        <v/>
      </c>
      <c r="M15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7" s="4" t="str">
        <f>IFERROR(IF(T_UsersExtract[[#This Row],[PasswordNeverExpires]]="","",T_UsersExtract[[#This Row],[PasswordNeverExpires]]), "")</f>
        <v/>
      </c>
      <c r="O15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7" s="4" t="str">
        <f>IFERROR(IF(T_UsersExtract[[#This Row],[PasswordExpired]]="","",T_UsersExtract[[#This Row],[PasswordExpired]]), "")</f>
        <v/>
      </c>
      <c r="Q15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7" s="4" t="str">
        <f>IFERROR(     IF(T_UsersExtract[[#This Row],[LockedOut]]="", "", T_UsersExtract[[#This Row],[LockedOut]]),     ""     )</f>
        <v/>
      </c>
      <c r="S157" s="4" t="str">
        <f>IFERROR(IF(T_UsersExtract[[#This Row],[PrimaryGroup]]="","",T_UsersExtract[[#This Row],[PrimaryGroup]]), "")</f>
        <v/>
      </c>
      <c r="T157" s="4" t="str">
        <f>IFERROR(VLOOKUP('Users Passwords Groups'!D157,T_UsersGroupsExtract[],2), "")</f>
        <v/>
      </c>
    </row>
    <row r="158" spans="1:20" ht="15" customHeight="1" x14ac:dyDescent="0.25">
      <c r="A158" s="4" t="e">
        <f>VLOOKUP(T_UsersPasswordsGroups[[#This Row],[Nom de compte SAM]],T_PointageAD[[Nom de compte SAM]:[Fonction]], 7)</f>
        <v>#N/A</v>
      </c>
      <c r="B158" s="4" t="str">
        <f>IFERROR(IF(T_UsersExtract[[#This Row],[GivenName]]="","",T_UsersExtract[[#This Row],[GivenName]]), "")</f>
        <v/>
      </c>
      <c r="C158" s="4" t="str">
        <f>IFERROR(IF(T_UsersExtract[[#This Row],[Name]]="","",T_UsersExtract[[#This Row],[Name]]), "")</f>
        <v/>
      </c>
      <c r="D158" s="4" t="str">
        <f>IFERROR(IF(T_UsersExtract[[#This Row],[SamAccountName]]="","",T_UsersExtract[[#This Row],[SamAccountName]]),"")</f>
        <v/>
      </c>
      <c r="E158" s="4" t="str">
        <f>IFERROR(IF(T_UsersExtract[[#This Row],[UserPrincipalName]]="","",T_UsersExtract[[#This Row],[UserPrincipalName]]),"")</f>
        <v/>
      </c>
      <c r="F158" s="4" t="str">
        <f>IFERROR(IF(T_UsersExtract[[#This Row],[ObjectClass]]="","",T_UsersExtract[[#This Row],[ObjectClass]]), "")</f>
        <v/>
      </c>
      <c r="G158" s="4" t="str">
        <f>IFERROR(IF(T_UsersExtract[[#This Row],[Enabled]]="","",T_UsersExtract[[#This Row],[Enabled]]), "")</f>
        <v/>
      </c>
      <c r="H158" s="25" t="str">
        <f>IFERROR(IF(T_UsersExtract[[#This Row],[WhenCreated]]="","",T_UsersExtract[[#This Row],[WhenCreated]]), "")</f>
        <v/>
      </c>
      <c r="I158" s="25" t="str">
        <f>IFERROR(IF(T_UsersExtract[[#This Row],[PasswordLastSet]]="","",T_UsersExtract[[#This Row],[PasswordLastSet]]), "")</f>
        <v/>
      </c>
      <c r="J158" s="4" t="str">
        <f>IFERROR(IF(T_UsersExtract[[#This Row],[CannotChangePassword]]="","",T_UsersExtract[[#This Row],[CannotChangePassword]]), "")</f>
        <v/>
      </c>
      <c r="K15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8" s="4" t="str">
        <f>IFERROR(IF(T_UsersExtract[[#This Row],[PasswordNotRequired]]="","",T_UsersExtract[[#This Row],[PasswordNotRequired]]), "")</f>
        <v/>
      </c>
      <c r="M15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8" s="4" t="str">
        <f>IFERROR(IF(T_UsersExtract[[#This Row],[PasswordNeverExpires]]="","",T_UsersExtract[[#This Row],[PasswordNeverExpires]]), "")</f>
        <v/>
      </c>
      <c r="O15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8" s="4" t="str">
        <f>IFERROR(IF(T_UsersExtract[[#This Row],[PasswordExpired]]="","",T_UsersExtract[[#This Row],[PasswordExpired]]), "")</f>
        <v/>
      </c>
      <c r="Q15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8" s="4" t="str">
        <f>IFERROR(     IF(T_UsersExtract[[#This Row],[LockedOut]]="", "", T_UsersExtract[[#This Row],[LockedOut]]),     ""     )</f>
        <v/>
      </c>
      <c r="S158" s="4" t="str">
        <f>IFERROR(IF(T_UsersExtract[[#This Row],[PrimaryGroup]]="","",T_UsersExtract[[#This Row],[PrimaryGroup]]), "")</f>
        <v/>
      </c>
      <c r="T158" s="4" t="str">
        <f>IFERROR(VLOOKUP('Users Passwords Groups'!D158,T_UsersGroupsExtract[],2), "")</f>
        <v/>
      </c>
    </row>
    <row r="159" spans="1:20" ht="15" customHeight="1" x14ac:dyDescent="0.25">
      <c r="A159" s="4" t="e">
        <f>VLOOKUP(T_UsersPasswordsGroups[[#This Row],[Nom de compte SAM]],T_PointageAD[[Nom de compte SAM]:[Fonction]], 7)</f>
        <v>#N/A</v>
      </c>
      <c r="B159" s="4" t="str">
        <f>IFERROR(IF(T_UsersExtract[[#This Row],[GivenName]]="","",T_UsersExtract[[#This Row],[GivenName]]), "")</f>
        <v/>
      </c>
      <c r="C159" s="4" t="str">
        <f>IFERROR(IF(T_UsersExtract[[#This Row],[Name]]="","",T_UsersExtract[[#This Row],[Name]]), "")</f>
        <v/>
      </c>
      <c r="D159" s="4" t="str">
        <f>IFERROR(IF(T_UsersExtract[[#This Row],[SamAccountName]]="","",T_UsersExtract[[#This Row],[SamAccountName]]),"")</f>
        <v/>
      </c>
      <c r="E159" s="4" t="str">
        <f>IFERROR(IF(T_UsersExtract[[#This Row],[UserPrincipalName]]="","",T_UsersExtract[[#This Row],[UserPrincipalName]]),"")</f>
        <v/>
      </c>
      <c r="F159" s="4" t="str">
        <f>IFERROR(IF(T_UsersExtract[[#This Row],[ObjectClass]]="","",T_UsersExtract[[#This Row],[ObjectClass]]), "")</f>
        <v/>
      </c>
      <c r="G159" s="4" t="str">
        <f>IFERROR(IF(T_UsersExtract[[#This Row],[Enabled]]="","",T_UsersExtract[[#This Row],[Enabled]]), "")</f>
        <v/>
      </c>
      <c r="H159" s="25" t="str">
        <f>IFERROR(IF(T_UsersExtract[[#This Row],[WhenCreated]]="","",T_UsersExtract[[#This Row],[WhenCreated]]), "")</f>
        <v/>
      </c>
      <c r="I159" s="25" t="str">
        <f>IFERROR(IF(T_UsersExtract[[#This Row],[PasswordLastSet]]="","",T_UsersExtract[[#This Row],[PasswordLastSet]]), "")</f>
        <v/>
      </c>
      <c r="J159" s="4" t="str">
        <f>IFERROR(IF(T_UsersExtract[[#This Row],[CannotChangePassword]]="","",T_UsersExtract[[#This Row],[CannotChangePassword]]), "")</f>
        <v/>
      </c>
      <c r="K15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59" s="4" t="str">
        <f>IFERROR(IF(T_UsersExtract[[#This Row],[PasswordNotRequired]]="","",T_UsersExtract[[#This Row],[PasswordNotRequired]]), "")</f>
        <v/>
      </c>
      <c r="M15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59" s="4" t="str">
        <f>IFERROR(IF(T_UsersExtract[[#This Row],[PasswordNeverExpires]]="","",T_UsersExtract[[#This Row],[PasswordNeverExpires]]), "")</f>
        <v/>
      </c>
      <c r="O15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59" s="4" t="str">
        <f>IFERROR(IF(T_UsersExtract[[#This Row],[PasswordExpired]]="","",T_UsersExtract[[#This Row],[PasswordExpired]]), "")</f>
        <v/>
      </c>
      <c r="Q15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59" s="4" t="str">
        <f>IFERROR(     IF(T_UsersExtract[[#This Row],[LockedOut]]="", "", T_UsersExtract[[#This Row],[LockedOut]]),     ""     )</f>
        <v/>
      </c>
      <c r="S159" s="4" t="str">
        <f>IFERROR(IF(T_UsersExtract[[#This Row],[PrimaryGroup]]="","",T_UsersExtract[[#This Row],[PrimaryGroup]]), "")</f>
        <v/>
      </c>
      <c r="T159" s="4" t="str">
        <f>IFERROR(VLOOKUP('Users Passwords Groups'!D159,T_UsersGroupsExtract[],2), "")</f>
        <v/>
      </c>
    </row>
    <row r="160" spans="1:20" ht="15" customHeight="1" x14ac:dyDescent="0.25">
      <c r="A160" s="4" t="e">
        <f>VLOOKUP(T_UsersPasswordsGroups[[#This Row],[Nom de compte SAM]],T_PointageAD[[Nom de compte SAM]:[Fonction]], 7)</f>
        <v>#N/A</v>
      </c>
      <c r="B160" s="4" t="str">
        <f>IFERROR(IF(T_UsersExtract[[#This Row],[GivenName]]="","",T_UsersExtract[[#This Row],[GivenName]]), "")</f>
        <v/>
      </c>
      <c r="C160" s="4" t="str">
        <f>IFERROR(IF(T_UsersExtract[[#This Row],[Name]]="","",T_UsersExtract[[#This Row],[Name]]), "")</f>
        <v/>
      </c>
      <c r="D160" s="4" t="str">
        <f>IFERROR(IF(T_UsersExtract[[#This Row],[SamAccountName]]="","",T_UsersExtract[[#This Row],[SamAccountName]]),"")</f>
        <v/>
      </c>
      <c r="E160" s="4" t="str">
        <f>IFERROR(IF(T_UsersExtract[[#This Row],[UserPrincipalName]]="","",T_UsersExtract[[#This Row],[UserPrincipalName]]),"")</f>
        <v/>
      </c>
      <c r="F160" s="4" t="str">
        <f>IFERROR(IF(T_UsersExtract[[#This Row],[ObjectClass]]="","",T_UsersExtract[[#This Row],[ObjectClass]]), "")</f>
        <v/>
      </c>
      <c r="G160" s="4" t="str">
        <f>IFERROR(IF(T_UsersExtract[[#This Row],[Enabled]]="","",T_UsersExtract[[#This Row],[Enabled]]), "")</f>
        <v/>
      </c>
      <c r="H160" s="25" t="str">
        <f>IFERROR(IF(T_UsersExtract[[#This Row],[WhenCreated]]="","",T_UsersExtract[[#This Row],[WhenCreated]]), "")</f>
        <v/>
      </c>
      <c r="I160" s="25" t="str">
        <f>IFERROR(IF(T_UsersExtract[[#This Row],[PasswordLastSet]]="","",T_UsersExtract[[#This Row],[PasswordLastSet]]), "")</f>
        <v/>
      </c>
      <c r="J160" s="4" t="str">
        <f>IFERROR(IF(T_UsersExtract[[#This Row],[CannotChangePassword]]="","",T_UsersExtract[[#This Row],[CannotChangePassword]]), "")</f>
        <v/>
      </c>
      <c r="K16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0" s="4" t="str">
        <f>IFERROR(IF(T_UsersExtract[[#This Row],[PasswordNotRequired]]="","",T_UsersExtract[[#This Row],[PasswordNotRequired]]), "")</f>
        <v/>
      </c>
      <c r="M16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0" s="4" t="str">
        <f>IFERROR(IF(T_UsersExtract[[#This Row],[PasswordNeverExpires]]="","",T_UsersExtract[[#This Row],[PasswordNeverExpires]]), "")</f>
        <v/>
      </c>
      <c r="O16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0" s="4" t="str">
        <f>IFERROR(IF(T_UsersExtract[[#This Row],[PasswordExpired]]="","",T_UsersExtract[[#This Row],[PasswordExpired]]), "")</f>
        <v/>
      </c>
      <c r="Q16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0" s="4" t="str">
        <f>IFERROR(     IF(T_UsersExtract[[#This Row],[LockedOut]]="", "", T_UsersExtract[[#This Row],[LockedOut]]),     ""     )</f>
        <v/>
      </c>
      <c r="S160" s="4" t="str">
        <f>IFERROR(IF(T_UsersExtract[[#This Row],[PrimaryGroup]]="","",T_UsersExtract[[#This Row],[PrimaryGroup]]), "")</f>
        <v/>
      </c>
      <c r="T160" s="4" t="str">
        <f>IFERROR(VLOOKUP('Users Passwords Groups'!D160,T_UsersGroupsExtract[],2), "")</f>
        <v/>
      </c>
    </row>
    <row r="161" spans="1:20" ht="15" customHeight="1" x14ac:dyDescent="0.25">
      <c r="A161" s="4" t="e">
        <f>VLOOKUP(T_UsersPasswordsGroups[[#This Row],[Nom de compte SAM]],T_PointageAD[[Nom de compte SAM]:[Fonction]], 7)</f>
        <v>#N/A</v>
      </c>
      <c r="B161" s="4" t="str">
        <f>IFERROR(IF(T_UsersExtract[[#This Row],[GivenName]]="","",T_UsersExtract[[#This Row],[GivenName]]), "")</f>
        <v/>
      </c>
      <c r="C161" s="4" t="str">
        <f>IFERROR(IF(T_UsersExtract[[#This Row],[Name]]="","",T_UsersExtract[[#This Row],[Name]]), "")</f>
        <v/>
      </c>
      <c r="D161" s="4" t="str">
        <f>IFERROR(IF(T_UsersExtract[[#This Row],[SamAccountName]]="","",T_UsersExtract[[#This Row],[SamAccountName]]),"")</f>
        <v/>
      </c>
      <c r="E161" s="4" t="str">
        <f>IFERROR(IF(T_UsersExtract[[#This Row],[UserPrincipalName]]="","",T_UsersExtract[[#This Row],[UserPrincipalName]]),"")</f>
        <v/>
      </c>
      <c r="F161" s="4" t="str">
        <f>IFERROR(IF(T_UsersExtract[[#This Row],[ObjectClass]]="","",T_UsersExtract[[#This Row],[ObjectClass]]), "")</f>
        <v/>
      </c>
      <c r="G161" s="4" t="str">
        <f>IFERROR(IF(T_UsersExtract[[#This Row],[Enabled]]="","",T_UsersExtract[[#This Row],[Enabled]]), "")</f>
        <v/>
      </c>
      <c r="H161" s="25" t="str">
        <f>IFERROR(IF(T_UsersExtract[[#This Row],[WhenCreated]]="","",T_UsersExtract[[#This Row],[WhenCreated]]), "")</f>
        <v/>
      </c>
      <c r="I161" s="25" t="str">
        <f>IFERROR(IF(T_UsersExtract[[#This Row],[PasswordLastSet]]="","",T_UsersExtract[[#This Row],[PasswordLastSet]]), "")</f>
        <v/>
      </c>
      <c r="J161" s="4" t="str">
        <f>IFERROR(IF(T_UsersExtract[[#This Row],[CannotChangePassword]]="","",T_UsersExtract[[#This Row],[CannotChangePassword]]), "")</f>
        <v/>
      </c>
      <c r="K16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1" s="4" t="str">
        <f>IFERROR(IF(T_UsersExtract[[#This Row],[PasswordNotRequired]]="","",T_UsersExtract[[#This Row],[PasswordNotRequired]]), "")</f>
        <v/>
      </c>
      <c r="M16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1" s="4" t="str">
        <f>IFERROR(IF(T_UsersExtract[[#This Row],[PasswordNeverExpires]]="","",T_UsersExtract[[#This Row],[PasswordNeverExpires]]), "")</f>
        <v/>
      </c>
      <c r="O16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1" s="4" t="str">
        <f>IFERROR(IF(T_UsersExtract[[#This Row],[PasswordExpired]]="","",T_UsersExtract[[#This Row],[PasswordExpired]]), "")</f>
        <v/>
      </c>
      <c r="Q16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1" s="4" t="str">
        <f>IFERROR(     IF(T_UsersExtract[[#This Row],[LockedOut]]="", "", T_UsersExtract[[#This Row],[LockedOut]]),     ""     )</f>
        <v/>
      </c>
      <c r="S161" s="4" t="str">
        <f>IFERROR(IF(T_UsersExtract[[#This Row],[PrimaryGroup]]="","",T_UsersExtract[[#This Row],[PrimaryGroup]]), "")</f>
        <v/>
      </c>
      <c r="T161" s="4" t="str">
        <f>IFERROR(VLOOKUP('Users Passwords Groups'!D161,T_UsersGroupsExtract[],2), "")</f>
        <v/>
      </c>
    </row>
    <row r="162" spans="1:20" ht="15" customHeight="1" x14ac:dyDescent="0.25">
      <c r="A162" s="4" t="e">
        <f>VLOOKUP(T_UsersPasswordsGroups[[#This Row],[Nom de compte SAM]],T_PointageAD[[Nom de compte SAM]:[Fonction]], 7)</f>
        <v>#N/A</v>
      </c>
      <c r="B162" s="4" t="str">
        <f>IFERROR(IF(T_UsersExtract[[#This Row],[GivenName]]="","",T_UsersExtract[[#This Row],[GivenName]]), "")</f>
        <v/>
      </c>
      <c r="C162" s="4" t="str">
        <f>IFERROR(IF(T_UsersExtract[[#This Row],[Name]]="","",T_UsersExtract[[#This Row],[Name]]), "")</f>
        <v/>
      </c>
      <c r="D162" s="4" t="str">
        <f>IFERROR(IF(T_UsersExtract[[#This Row],[SamAccountName]]="","",T_UsersExtract[[#This Row],[SamAccountName]]),"")</f>
        <v/>
      </c>
      <c r="E162" s="4" t="str">
        <f>IFERROR(IF(T_UsersExtract[[#This Row],[UserPrincipalName]]="","",T_UsersExtract[[#This Row],[UserPrincipalName]]),"")</f>
        <v/>
      </c>
      <c r="F162" s="4" t="str">
        <f>IFERROR(IF(T_UsersExtract[[#This Row],[ObjectClass]]="","",T_UsersExtract[[#This Row],[ObjectClass]]), "")</f>
        <v/>
      </c>
      <c r="G162" s="4" t="str">
        <f>IFERROR(IF(T_UsersExtract[[#This Row],[Enabled]]="","",T_UsersExtract[[#This Row],[Enabled]]), "")</f>
        <v/>
      </c>
      <c r="H162" s="25" t="str">
        <f>IFERROR(IF(T_UsersExtract[[#This Row],[WhenCreated]]="","",T_UsersExtract[[#This Row],[WhenCreated]]), "")</f>
        <v/>
      </c>
      <c r="I162" s="25" t="str">
        <f>IFERROR(IF(T_UsersExtract[[#This Row],[PasswordLastSet]]="","",T_UsersExtract[[#This Row],[PasswordLastSet]]), "")</f>
        <v/>
      </c>
      <c r="J162" s="4" t="str">
        <f>IFERROR(IF(T_UsersExtract[[#This Row],[CannotChangePassword]]="","",T_UsersExtract[[#This Row],[CannotChangePassword]]), "")</f>
        <v/>
      </c>
      <c r="K16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2" s="4" t="str">
        <f>IFERROR(IF(T_UsersExtract[[#This Row],[PasswordNotRequired]]="","",T_UsersExtract[[#This Row],[PasswordNotRequired]]), "")</f>
        <v/>
      </c>
      <c r="M16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2" s="4" t="str">
        <f>IFERROR(IF(T_UsersExtract[[#This Row],[PasswordNeverExpires]]="","",T_UsersExtract[[#This Row],[PasswordNeverExpires]]), "")</f>
        <v/>
      </c>
      <c r="O16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2" s="4" t="str">
        <f>IFERROR(IF(T_UsersExtract[[#This Row],[PasswordExpired]]="","",T_UsersExtract[[#This Row],[PasswordExpired]]), "")</f>
        <v/>
      </c>
      <c r="Q16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2" s="4" t="str">
        <f>IFERROR(     IF(T_UsersExtract[[#This Row],[LockedOut]]="", "", T_UsersExtract[[#This Row],[LockedOut]]),     ""     )</f>
        <v/>
      </c>
      <c r="S162" s="4" t="str">
        <f>IFERROR(IF(T_UsersExtract[[#This Row],[PrimaryGroup]]="","",T_UsersExtract[[#This Row],[PrimaryGroup]]), "")</f>
        <v/>
      </c>
      <c r="T162" s="4" t="str">
        <f>IFERROR(VLOOKUP('Users Passwords Groups'!D162,T_UsersGroupsExtract[],2), "")</f>
        <v/>
      </c>
    </row>
    <row r="163" spans="1:20" ht="15" customHeight="1" x14ac:dyDescent="0.25">
      <c r="A163" s="4" t="e">
        <f>VLOOKUP(T_UsersPasswordsGroups[[#This Row],[Nom de compte SAM]],T_PointageAD[[Nom de compte SAM]:[Fonction]], 7)</f>
        <v>#N/A</v>
      </c>
      <c r="B163" s="4" t="str">
        <f>IFERROR(IF(T_UsersExtract[[#This Row],[GivenName]]="","",T_UsersExtract[[#This Row],[GivenName]]), "")</f>
        <v/>
      </c>
      <c r="C163" s="4" t="str">
        <f>IFERROR(IF(T_UsersExtract[[#This Row],[Name]]="","",T_UsersExtract[[#This Row],[Name]]), "")</f>
        <v/>
      </c>
      <c r="D163" s="4" t="str">
        <f>IFERROR(IF(T_UsersExtract[[#This Row],[SamAccountName]]="","",T_UsersExtract[[#This Row],[SamAccountName]]),"")</f>
        <v/>
      </c>
      <c r="E163" s="4" t="str">
        <f>IFERROR(IF(T_UsersExtract[[#This Row],[UserPrincipalName]]="","",T_UsersExtract[[#This Row],[UserPrincipalName]]),"")</f>
        <v/>
      </c>
      <c r="F163" s="4" t="str">
        <f>IFERROR(IF(T_UsersExtract[[#This Row],[ObjectClass]]="","",T_UsersExtract[[#This Row],[ObjectClass]]), "")</f>
        <v/>
      </c>
      <c r="G163" s="4" t="str">
        <f>IFERROR(IF(T_UsersExtract[[#This Row],[Enabled]]="","",T_UsersExtract[[#This Row],[Enabled]]), "")</f>
        <v/>
      </c>
      <c r="H163" s="25" t="str">
        <f>IFERROR(IF(T_UsersExtract[[#This Row],[WhenCreated]]="","",T_UsersExtract[[#This Row],[WhenCreated]]), "")</f>
        <v/>
      </c>
      <c r="I163" s="25" t="str">
        <f>IFERROR(IF(T_UsersExtract[[#This Row],[PasswordLastSet]]="","",T_UsersExtract[[#This Row],[PasswordLastSet]]), "")</f>
        <v/>
      </c>
      <c r="J163" s="4" t="str">
        <f>IFERROR(IF(T_UsersExtract[[#This Row],[CannotChangePassword]]="","",T_UsersExtract[[#This Row],[CannotChangePassword]]), "")</f>
        <v/>
      </c>
      <c r="K16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3" s="4" t="str">
        <f>IFERROR(IF(T_UsersExtract[[#This Row],[PasswordNotRequired]]="","",T_UsersExtract[[#This Row],[PasswordNotRequired]]), "")</f>
        <v/>
      </c>
      <c r="M16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3" s="4" t="str">
        <f>IFERROR(IF(T_UsersExtract[[#This Row],[PasswordNeverExpires]]="","",T_UsersExtract[[#This Row],[PasswordNeverExpires]]), "")</f>
        <v/>
      </c>
      <c r="O16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3" s="4" t="str">
        <f>IFERROR(IF(T_UsersExtract[[#This Row],[PasswordExpired]]="","",T_UsersExtract[[#This Row],[PasswordExpired]]), "")</f>
        <v/>
      </c>
      <c r="Q16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3" s="4" t="str">
        <f>IFERROR(     IF(T_UsersExtract[[#This Row],[LockedOut]]="", "", T_UsersExtract[[#This Row],[LockedOut]]),     ""     )</f>
        <v/>
      </c>
      <c r="S163" s="4" t="str">
        <f>IFERROR(IF(T_UsersExtract[[#This Row],[PrimaryGroup]]="","",T_UsersExtract[[#This Row],[PrimaryGroup]]), "")</f>
        <v/>
      </c>
      <c r="T163" s="4" t="str">
        <f>IFERROR(VLOOKUP('Users Passwords Groups'!D163,T_UsersGroupsExtract[],2), "")</f>
        <v/>
      </c>
    </row>
    <row r="164" spans="1:20" ht="15" customHeight="1" x14ac:dyDescent="0.25">
      <c r="A164" s="4" t="e">
        <f>VLOOKUP(T_UsersPasswordsGroups[[#This Row],[Nom de compte SAM]],T_PointageAD[[Nom de compte SAM]:[Fonction]], 7)</f>
        <v>#N/A</v>
      </c>
      <c r="B164" s="4" t="str">
        <f>IFERROR(IF(T_UsersExtract[[#This Row],[GivenName]]="","",T_UsersExtract[[#This Row],[GivenName]]), "")</f>
        <v/>
      </c>
      <c r="C164" s="4" t="str">
        <f>IFERROR(IF(T_UsersExtract[[#This Row],[Name]]="","",T_UsersExtract[[#This Row],[Name]]), "")</f>
        <v/>
      </c>
      <c r="D164" s="4" t="str">
        <f>IFERROR(IF(T_UsersExtract[[#This Row],[SamAccountName]]="","",T_UsersExtract[[#This Row],[SamAccountName]]),"")</f>
        <v/>
      </c>
      <c r="E164" s="4" t="str">
        <f>IFERROR(IF(T_UsersExtract[[#This Row],[UserPrincipalName]]="","",T_UsersExtract[[#This Row],[UserPrincipalName]]),"")</f>
        <v/>
      </c>
      <c r="F164" s="4" t="str">
        <f>IFERROR(IF(T_UsersExtract[[#This Row],[ObjectClass]]="","",T_UsersExtract[[#This Row],[ObjectClass]]), "")</f>
        <v/>
      </c>
      <c r="G164" s="4" t="str">
        <f>IFERROR(IF(T_UsersExtract[[#This Row],[Enabled]]="","",T_UsersExtract[[#This Row],[Enabled]]), "")</f>
        <v/>
      </c>
      <c r="H164" s="25" t="str">
        <f>IFERROR(IF(T_UsersExtract[[#This Row],[WhenCreated]]="","",T_UsersExtract[[#This Row],[WhenCreated]]), "")</f>
        <v/>
      </c>
      <c r="I164" s="25" t="str">
        <f>IFERROR(IF(T_UsersExtract[[#This Row],[PasswordLastSet]]="","",T_UsersExtract[[#This Row],[PasswordLastSet]]), "")</f>
        <v/>
      </c>
      <c r="J164" s="4" t="str">
        <f>IFERROR(IF(T_UsersExtract[[#This Row],[CannotChangePassword]]="","",T_UsersExtract[[#This Row],[CannotChangePassword]]), "")</f>
        <v/>
      </c>
      <c r="K16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4" s="4" t="str">
        <f>IFERROR(IF(T_UsersExtract[[#This Row],[PasswordNotRequired]]="","",T_UsersExtract[[#This Row],[PasswordNotRequired]]), "")</f>
        <v/>
      </c>
      <c r="M16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4" s="4" t="str">
        <f>IFERROR(IF(T_UsersExtract[[#This Row],[PasswordNeverExpires]]="","",T_UsersExtract[[#This Row],[PasswordNeverExpires]]), "")</f>
        <v/>
      </c>
      <c r="O16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4" s="4" t="str">
        <f>IFERROR(IF(T_UsersExtract[[#This Row],[PasswordExpired]]="","",T_UsersExtract[[#This Row],[PasswordExpired]]), "")</f>
        <v/>
      </c>
      <c r="Q16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4" s="4" t="str">
        <f>IFERROR(     IF(T_UsersExtract[[#This Row],[LockedOut]]="", "", T_UsersExtract[[#This Row],[LockedOut]]),     ""     )</f>
        <v/>
      </c>
      <c r="S164" s="4" t="str">
        <f>IFERROR(IF(T_UsersExtract[[#This Row],[PrimaryGroup]]="","",T_UsersExtract[[#This Row],[PrimaryGroup]]), "")</f>
        <v/>
      </c>
      <c r="T164" s="4" t="str">
        <f>IFERROR(VLOOKUP('Users Passwords Groups'!D164,T_UsersGroupsExtract[],2), "")</f>
        <v/>
      </c>
    </row>
    <row r="165" spans="1:20" ht="15" customHeight="1" x14ac:dyDescent="0.25">
      <c r="A165" s="4" t="e">
        <f>VLOOKUP(T_UsersPasswordsGroups[[#This Row],[Nom de compte SAM]],T_PointageAD[[Nom de compte SAM]:[Fonction]], 7)</f>
        <v>#N/A</v>
      </c>
      <c r="B165" s="4" t="str">
        <f>IFERROR(IF(T_UsersExtract[[#This Row],[GivenName]]="","",T_UsersExtract[[#This Row],[GivenName]]), "")</f>
        <v/>
      </c>
      <c r="C165" s="4" t="str">
        <f>IFERROR(IF(T_UsersExtract[[#This Row],[Name]]="","",T_UsersExtract[[#This Row],[Name]]), "")</f>
        <v/>
      </c>
      <c r="D165" s="4" t="str">
        <f>IFERROR(IF(T_UsersExtract[[#This Row],[SamAccountName]]="","",T_UsersExtract[[#This Row],[SamAccountName]]),"")</f>
        <v/>
      </c>
      <c r="E165" s="4" t="str">
        <f>IFERROR(IF(T_UsersExtract[[#This Row],[UserPrincipalName]]="","",T_UsersExtract[[#This Row],[UserPrincipalName]]),"")</f>
        <v/>
      </c>
      <c r="F165" s="4" t="str">
        <f>IFERROR(IF(T_UsersExtract[[#This Row],[ObjectClass]]="","",T_UsersExtract[[#This Row],[ObjectClass]]), "")</f>
        <v/>
      </c>
      <c r="G165" s="4" t="str">
        <f>IFERROR(IF(T_UsersExtract[[#This Row],[Enabled]]="","",T_UsersExtract[[#This Row],[Enabled]]), "")</f>
        <v/>
      </c>
      <c r="H165" s="25" t="str">
        <f>IFERROR(IF(T_UsersExtract[[#This Row],[WhenCreated]]="","",T_UsersExtract[[#This Row],[WhenCreated]]), "")</f>
        <v/>
      </c>
      <c r="I165" s="25" t="str">
        <f>IFERROR(IF(T_UsersExtract[[#This Row],[PasswordLastSet]]="","",T_UsersExtract[[#This Row],[PasswordLastSet]]), "")</f>
        <v/>
      </c>
      <c r="J165" s="4" t="str">
        <f>IFERROR(IF(T_UsersExtract[[#This Row],[CannotChangePassword]]="","",T_UsersExtract[[#This Row],[CannotChangePassword]]), "")</f>
        <v/>
      </c>
      <c r="K16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5" s="4" t="str">
        <f>IFERROR(IF(T_UsersExtract[[#This Row],[PasswordNotRequired]]="","",T_UsersExtract[[#This Row],[PasswordNotRequired]]), "")</f>
        <v/>
      </c>
      <c r="M16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5" s="4" t="str">
        <f>IFERROR(IF(T_UsersExtract[[#This Row],[PasswordNeverExpires]]="","",T_UsersExtract[[#This Row],[PasswordNeverExpires]]), "")</f>
        <v/>
      </c>
      <c r="O16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5" s="4" t="str">
        <f>IFERROR(IF(T_UsersExtract[[#This Row],[PasswordExpired]]="","",T_UsersExtract[[#This Row],[PasswordExpired]]), "")</f>
        <v/>
      </c>
      <c r="Q16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5" s="4" t="str">
        <f>IFERROR(     IF(T_UsersExtract[[#This Row],[LockedOut]]="", "", T_UsersExtract[[#This Row],[LockedOut]]),     ""     )</f>
        <v/>
      </c>
      <c r="S165" s="4" t="str">
        <f>IFERROR(IF(T_UsersExtract[[#This Row],[PrimaryGroup]]="","",T_UsersExtract[[#This Row],[PrimaryGroup]]), "")</f>
        <v/>
      </c>
      <c r="T165" s="4" t="str">
        <f>IFERROR(VLOOKUP('Users Passwords Groups'!D165,T_UsersGroupsExtract[],2), "")</f>
        <v/>
      </c>
    </row>
    <row r="166" spans="1:20" ht="15" customHeight="1" x14ac:dyDescent="0.25">
      <c r="A166" s="4" t="e">
        <f>VLOOKUP(T_UsersPasswordsGroups[[#This Row],[Nom de compte SAM]],T_PointageAD[[Nom de compte SAM]:[Fonction]], 7)</f>
        <v>#N/A</v>
      </c>
      <c r="B166" s="4" t="str">
        <f>IFERROR(IF(T_UsersExtract[[#This Row],[GivenName]]="","",T_UsersExtract[[#This Row],[GivenName]]), "")</f>
        <v/>
      </c>
      <c r="C166" s="4" t="str">
        <f>IFERROR(IF(T_UsersExtract[[#This Row],[Name]]="","",T_UsersExtract[[#This Row],[Name]]), "")</f>
        <v/>
      </c>
      <c r="D166" s="4" t="str">
        <f>IFERROR(IF(T_UsersExtract[[#This Row],[SamAccountName]]="","",T_UsersExtract[[#This Row],[SamAccountName]]),"")</f>
        <v/>
      </c>
      <c r="E166" s="4" t="str">
        <f>IFERROR(IF(T_UsersExtract[[#This Row],[UserPrincipalName]]="","",T_UsersExtract[[#This Row],[UserPrincipalName]]),"")</f>
        <v/>
      </c>
      <c r="F166" s="4" t="str">
        <f>IFERROR(IF(T_UsersExtract[[#This Row],[ObjectClass]]="","",T_UsersExtract[[#This Row],[ObjectClass]]), "")</f>
        <v/>
      </c>
      <c r="G166" s="4" t="str">
        <f>IFERROR(IF(T_UsersExtract[[#This Row],[Enabled]]="","",T_UsersExtract[[#This Row],[Enabled]]), "")</f>
        <v/>
      </c>
      <c r="H166" s="25" t="str">
        <f>IFERROR(IF(T_UsersExtract[[#This Row],[WhenCreated]]="","",T_UsersExtract[[#This Row],[WhenCreated]]), "")</f>
        <v/>
      </c>
      <c r="I166" s="25" t="str">
        <f>IFERROR(IF(T_UsersExtract[[#This Row],[PasswordLastSet]]="","",T_UsersExtract[[#This Row],[PasswordLastSet]]), "")</f>
        <v/>
      </c>
      <c r="J166" s="4" t="str">
        <f>IFERROR(IF(T_UsersExtract[[#This Row],[CannotChangePassword]]="","",T_UsersExtract[[#This Row],[CannotChangePassword]]), "")</f>
        <v/>
      </c>
      <c r="K16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6" s="4" t="str">
        <f>IFERROR(IF(T_UsersExtract[[#This Row],[PasswordNotRequired]]="","",T_UsersExtract[[#This Row],[PasswordNotRequired]]), "")</f>
        <v/>
      </c>
      <c r="M16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6" s="4" t="str">
        <f>IFERROR(IF(T_UsersExtract[[#This Row],[PasswordNeverExpires]]="","",T_UsersExtract[[#This Row],[PasswordNeverExpires]]), "")</f>
        <v/>
      </c>
      <c r="O16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6" s="4" t="str">
        <f>IFERROR(IF(T_UsersExtract[[#This Row],[PasswordExpired]]="","",T_UsersExtract[[#This Row],[PasswordExpired]]), "")</f>
        <v/>
      </c>
      <c r="Q16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6" s="4" t="str">
        <f>IFERROR(     IF(T_UsersExtract[[#This Row],[LockedOut]]="", "", T_UsersExtract[[#This Row],[LockedOut]]),     ""     )</f>
        <v/>
      </c>
      <c r="S166" s="4" t="str">
        <f>IFERROR(IF(T_UsersExtract[[#This Row],[PrimaryGroup]]="","",T_UsersExtract[[#This Row],[PrimaryGroup]]), "")</f>
        <v/>
      </c>
      <c r="T166" s="4" t="str">
        <f>IFERROR(VLOOKUP('Users Passwords Groups'!D166,T_UsersGroupsExtract[],2), "")</f>
        <v/>
      </c>
    </row>
    <row r="167" spans="1:20" ht="15" customHeight="1" x14ac:dyDescent="0.25">
      <c r="A167" s="4" t="e">
        <f>VLOOKUP(T_UsersPasswordsGroups[[#This Row],[Nom de compte SAM]],T_PointageAD[[Nom de compte SAM]:[Fonction]], 7)</f>
        <v>#N/A</v>
      </c>
      <c r="B167" s="4" t="str">
        <f>IFERROR(IF(T_UsersExtract[[#This Row],[GivenName]]="","",T_UsersExtract[[#This Row],[GivenName]]), "")</f>
        <v/>
      </c>
      <c r="C167" s="4" t="str">
        <f>IFERROR(IF(T_UsersExtract[[#This Row],[Name]]="","",T_UsersExtract[[#This Row],[Name]]), "")</f>
        <v/>
      </c>
      <c r="D167" s="4" t="str">
        <f>IFERROR(IF(T_UsersExtract[[#This Row],[SamAccountName]]="","",T_UsersExtract[[#This Row],[SamAccountName]]),"")</f>
        <v/>
      </c>
      <c r="E167" s="4" t="str">
        <f>IFERROR(IF(T_UsersExtract[[#This Row],[UserPrincipalName]]="","",T_UsersExtract[[#This Row],[UserPrincipalName]]),"")</f>
        <v/>
      </c>
      <c r="F167" s="4" t="str">
        <f>IFERROR(IF(T_UsersExtract[[#This Row],[ObjectClass]]="","",T_UsersExtract[[#This Row],[ObjectClass]]), "")</f>
        <v/>
      </c>
      <c r="G167" s="4" t="str">
        <f>IFERROR(IF(T_UsersExtract[[#This Row],[Enabled]]="","",T_UsersExtract[[#This Row],[Enabled]]), "")</f>
        <v/>
      </c>
      <c r="H167" s="25" t="str">
        <f>IFERROR(IF(T_UsersExtract[[#This Row],[WhenCreated]]="","",T_UsersExtract[[#This Row],[WhenCreated]]), "")</f>
        <v/>
      </c>
      <c r="I167" s="25" t="str">
        <f>IFERROR(IF(T_UsersExtract[[#This Row],[PasswordLastSet]]="","",T_UsersExtract[[#This Row],[PasswordLastSet]]), "")</f>
        <v/>
      </c>
      <c r="J167" s="4" t="str">
        <f>IFERROR(IF(T_UsersExtract[[#This Row],[CannotChangePassword]]="","",T_UsersExtract[[#This Row],[CannotChangePassword]]), "")</f>
        <v/>
      </c>
      <c r="K16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7" s="4" t="str">
        <f>IFERROR(IF(T_UsersExtract[[#This Row],[PasswordNotRequired]]="","",T_UsersExtract[[#This Row],[PasswordNotRequired]]), "")</f>
        <v/>
      </c>
      <c r="M16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7" s="4" t="str">
        <f>IFERROR(IF(T_UsersExtract[[#This Row],[PasswordNeverExpires]]="","",T_UsersExtract[[#This Row],[PasswordNeverExpires]]), "")</f>
        <v/>
      </c>
      <c r="O16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7" s="4" t="str">
        <f>IFERROR(IF(T_UsersExtract[[#This Row],[PasswordExpired]]="","",T_UsersExtract[[#This Row],[PasswordExpired]]), "")</f>
        <v/>
      </c>
      <c r="Q16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7" s="4" t="str">
        <f>IFERROR(     IF(T_UsersExtract[[#This Row],[LockedOut]]="", "", T_UsersExtract[[#This Row],[LockedOut]]),     ""     )</f>
        <v/>
      </c>
      <c r="S167" s="4" t="str">
        <f>IFERROR(IF(T_UsersExtract[[#This Row],[PrimaryGroup]]="","",T_UsersExtract[[#This Row],[PrimaryGroup]]), "")</f>
        <v/>
      </c>
      <c r="T167" s="4" t="str">
        <f>IFERROR(VLOOKUP('Users Passwords Groups'!D167,T_UsersGroupsExtract[],2), "")</f>
        <v/>
      </c>
    </row>
    <row r="168" spans="1:20" ht="15" customHeight="1" x14ac:dyDescent="0.25">
      <c r="A168" s="4" t="e">
        <f>VLOOKUP(T_UsersPasswordsGroups[[#This Row],[Nom de compte SAM]],T_PointageAD[[Nom de compte SAM]:[Fonction]], 7)</f>
        <v>#N/A</v>
      </c>
      <c r="B168" s="4" t="str">
        <f>IFERROR(IF(T_UsersExtract[[#This Row],[GivenName]]="","",T_UsersExtract[[#This Row],[GivenName]]), "")</f>
        <v/>
      </c>
      <c r="C168" s="4" t="str">
        <f>IFERROR(IF(T_UsersExtract[[#This Row],[Name]]="","",T_UsersExtract[[#This Row],[Name]]), "")</f>
        <v/>
      </c>
      <c r="D168" s="4" t="str">
        <f>IFERROR(IF(T_UsersExtract[[#This Row],[SamAccountName]]="","",T_UsersExtract[[#This Row],[SamAccountName]]),"")</f>
        <v/>
      </c>
      <c r="E168" s="4" t="str">
        <f>IFERROR(IF(T_UsersExtract[[#This Row],[UserPrincipalName]]="","",T_UsersExtract[[#This Row],[UserPrincipalName]]),"")</f>
        <v/>
      </c>
      <c r="F168" s="4" t="str">
        <f>IFERROR(IF(T_UsersExtract[[#This Row],[ObjectClass]]="","",T_UsersExtract[[#This Row],[ObjectClass]]), "")</f>
        <v/>
      </c>
      <c r="G168" s="4" t="str">
        <f>IFERROR(IF(T_UsersExtract[[#This Row],[Enabled]]="","",T_UsersExtract[[#This Row],[Enabled]]), "")</f>
        <v/>
      </c>
      <c r="H168" s="25" t="str">
        <f>IFERROR(IF(T_UsersExtract[[#This Row],[WhenCreated]]="","",T_UsersExtract[[#This Row],[WhenCreated]]), "")</f>
        <v/>
      </c>
      <c r="I168" s="25" t="str">
        <f>IFERROR(IF(T_UsersExtract[[#This Row],[PasswordLastSet]]="","",T_UsersExtract[[#This Row],[PasswordLastSet]]), "")</f>
        <v/>
      </c>
      <c r="J168" s="4" t="str">
        <f>IFERROR(IF(T_UsersExtract[[#This Row],[CannotChangePassword]]="","",T_UsersExtract[[#This Row],[CannotChangePassword]]), "")</f>
        <v/>
      </c>
      <c r="K16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8" s="4" t="str">
        <f>IFERROR(IF(T_UsersExtract[[#This Row],[PasswordNotRequired]]="","",T_UsersExtract[[#This Row],[PasswordNotRequired]]), "")</f>
        <v/>
      </c>
      <c r="M16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8" s="4" t="str">
        <f>IFERROR(IF(T_UsersExtract[[#This Row],[PasswordNeverExpires]]="","",T_UsersExtract[[#This Row],[PasswordNeverExpires]]), "")</f>
        <v/>
      </c>
      <c r="O16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8" s="4" t="str">
        <f>IFERROR(IF(T_UsersExtract[[#This Row],[PasswordExpired]]="","",T_UsersExtract[[#This Row],[PasswordExpired]]), "")</f>
        <v/>
      </c>
      <c r="Q16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8" s="4" t="str">
        <f>IFERROR(     IF(T_UsersExtract[[#This Row],[LockedOut]]="", "", T_UsersExtract[[#This Row],[LockedOut]]),     ""     )</f>
        <v/>
      </c>
      <c r="S168" s="4" t="str">
        <f>IFERROR(IF(T_UsersExtract[[#This Row],[PrimaryGroup]]="","",T_UsersExtract[[#This Row],[PrimaryGroup]]), "")</f>
        <v/>
      </c>
      <c r="T168" s="4" t="str">
        <f>IFERROR(VLOOKUP('Users Passwords Groups'!D168,T_UsersGroupsExtract[],2), "")</f>
        <v/>
      </c>
    </row>
    <row r="169" spans="1:20" ht="15" customHeight="1" x14ac:dyDescent="0.25">
      <c r="A169" s="4" t="e">
        <f>VLOOKUP(T_UsersPasswordsGroups[[#This Row],[Nom de compte SAM]],T_PointageAD[[Nom de compte SAM]:[Fonction]], 7)</f>
        <v>#N/A</v>
      </c>
      <c r="B169" s="4" t="str">
        <f>IFERROR(IF(T_UsersExtract[[#This Row],[GivenName]]="","",T_UsersExtract[[#This Row],[GivenName]]), "")</f>
        <v/>
      </c>
      <c r="C169" s="4" t="str">
        <f>IFERROR(IF(T_UsersExtract[[#This Row],[Name]]="","",T_UsersExtract[[#This Row],[Name]]), "")</f>
        <v/>
      </c>
      <c r="D169" s="4" t="str">
        <f>IFERROR(IF(T_UsersExtract[[#This Row],[SamAccountName]]="","",T_UsersExtract[[#This Row],[SamAccountName]]),"")</f>
        <v/>
      </c>
      <c r="E169" s="4" t="str">
        <f>IFERROR(IF(T_UsersExtract[[#This Row],[UserPrincipalName]]="","",T_UsersExtract[[#This Row],[UserPrincipalName]]),"")</f>
        <v/>
      </c>
      <c r="F169" s="4" t="str">
        <f>IFERROR(IF(T_UsersExtract[[#This Row],[ObjectClass]]="","",T_UsersExtract[[#This Row],[ObjectClass]]), "")</f>
        <v/>
      </c>
      <c r="G169" s="4" t="str">
        <f>IFERROR(IF(T_UsersExtract[[#This Row],[Enabled]]="","",T_UsersExtract[[#This Row],[Enabled]]), "")</f>
        <v/>
      </c>
      <c r="H169" s="25" t="str">
        <f>IFERROR(IF(T_UsersExtract[[#This Row],[WhenCreated]]="","",T_UsersExtract[[#This Row],[WhenCreated]]), "")</f>
        <v/>
      </c>
      <c r="I169" s="25" t="str">
        <f>IFERROR(IF(T_UsersExtract[[#This Row],[PasswordLastSet]]="","",T_UsersExtract[[#This Row],[PasswordLastSet]]), "")</f>
        <v/>
      </c>
      <c r="J169" s="4" t="str">
        <f>IFERROR(IF(T_UsersExtract[[#This Row],[CannotChangePassword]]="","",T_UsersExtract[[#This Row],[CannotChangePassword]]), "")</f>
        <v/>
      </c>
      <c r="K16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69" s="4" t="str">
        <f>IFERROR(IF(T_UsersExtract[[#This Row],[PasswordNotRequired]]="","",T_UsersExtract[[#This Row],[PasswordNotRequired]]), "")</f>
        <v/>
      </c>
      <c r="M16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69" s="4" t="str">
        <f>IFERROR(IF(T_UsersExtract[[#This Row],[PasswordNeverExpires]]="","",T_UsersExtract[[#This Row],[PasswordNeverExpires]]), "")</f>
        <v/>
      </c>
      <c r="O16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69" s="4" t="str">
        <f>IFERROR(IF(T_UsersExtract[[#This Row],[PasswordExpired]]="","",T_UsersExtract[[#This Row],[PasswordExpired]]), "")</f>
        <v/>
      </c>
      <c r="Q16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69" s="4" t="str">
        <f>IFERROR(     IF(T_UsersExtract[[#This Row],[LockedOut]]="", "", T_UsersExtract[[#This Row],[LockedOut]]),     ""     )</f>
        <v/>
      </c>
      <c r="S169" s="4" t="str">
        <f>IFERROR(IF(T_UsersExtract[[#This Row],[PrimaryGroup]]="","",T_UsersExtract[[#This Row],[PrimaryGroup]]), "")</f>
        <v/>
      </c>
      <c r="T169" s="4" t="str">
        <f>IFERROR(VLOOKUP('Users Passwords Groups'!D169,T_UsersGroupsExtract[],2), "")</f>
        <v/>
      </c>
    </row>
    <row r="170" spans="1:20" ht="15" customHeight="1" x14ac:dyDescent="0.25">
      <c r="A170" s="4" t="e">
        <f>VLOOKUP(T_UsersPasswordsGroups[[#This Row],[Nom de compte SAM]],T_PointageAD[[Nom de compte SAM]:[Fonction]], 7)</f>
        <v>#N/A</v>
      </c>
      <c r="B170" s="4" t="str">
        <f>IFERROR(IF(T_UsersExtract[[#This Row],[GivenName]]="","",T_UsersExtract[[#This Row],[GivenName]]), "")</f>
        <v/>
      </c>
      <c r="C170" s="4" t="str">
        <f>IFERROR(IF(T_UsersExtract[[#This Row],[Name]]="","",T_UsersExtract[[#This Row],[Name]]), "")</f>
        <v/>
      </c>
      <c r="D170" s="4" t="str">
        <f>IFERROR(IF(T_UsersExtract[[#This Row],[SamAccountName]]="","",T_UsersExtract[[#This Row],[SamAccountName]]),"")</f>
        <v/>
      </c>
      <c r="E170" s="4" t="str">
        <f>IFERROR(IF(T_UsersExtract[[#This Row],[UserPrincipalName]]="","",T_UsersExtract[[#This Row],[UserPrincipalName]]),"")</f>
        <v/>
      </c>
      <c r="F170" s="4" t="str">
        <f>IFERROR(IF(T_UsersExtract[[#This Row],[ObjectClass]]="","",T_UsersExtract[[#This Row],[ObjectClass]]), "")</f>
        <v/>
      </c>
      <c r="G170" s="4" t="str">
        <f>IFERROR(IF(T_UsersExtract[[#This Row],[Enabled]]="","",T_UsersExtract[[#This Row],[Enabled]]), "")</f>
        <v/>
      </c>
      <c r="H170" s="25" t="str">
        <f>IFERROR(IF(T_UsersExtract[[#This Row],[WhenCreated]]="","",T_UsersExtract[[#This Row],[WhenCreated]]), "")</f>
        <v/>
      </c>
      <c r="I170" s="25" t="str">
        <f>IFERROR(IF(T_UsersExtract[[#This Row],[PasswordLastSet]]="","",T_UsersExtract[[#This Row],[PasswordLastSet]]), "")</f>
        <v/>
      </c>
      <c r="J170" s="4" t="str">
        <f>IFERROR(IF(T_UsersExtract[[#This Row],[CannotChangePassword]]="","",T_UsersExtract[[#This Row],[CannotChangePassword]]), "")</f>
        <v/>
      </c>
      <c r="K17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0" s="4" t="str">
        <f>IFERROR(IF(T_UsersExtract[[#This Row],[PasswordNotRequired]]="","",T_UsersExtract[[#This Row],[PasswordNotRequired]]), "")</f>
        <v/>
      </c>
      <c r="M17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0" s="4" t="str">
        <f>IFERROR(IF(T_UsersExtract[[#This Row],[PasswordNeverExpires]]="","",T_UsersExtract[[#This Row],[PasswordNeverExpires]]), "")</f>
        <v/>
      </c>
      <c r="O17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0" s="4" t="str">
        <f>IFERROR(IF(T_UsersExtract[[#This Row],[PasswordExpired]]="","",T_UsersExtract[[#This Row],[PasswordExpired]]), "")</f>
        <v/>
      </c>
      <c r="Q17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0" s="4" t="str">
        <f>IFERROR(     IF(T_UsersExtract[[#This Row],[LockedOut]]="", "", T_UsersExtract[[#This Row],[LockedOut]]),     ""     )</f>
        <v/>
      </c>
      <c r="S170" s="4" t="str">
        <f>IFERROR(IF(T_UsersExtract[[#This Row],[PrimaryGroup]]="","",T_UsersExtract[[#This Row],[PrimaryGroup]]), "")</f>
        <v/>
      </c>
      <c r="T170" s="4" t="str">
        <f>IFERROR(VLOOKUP('Users Passwords Groups'!D170,T_UsersGroupsExtract[],2), "")</f>
        <v/>
      </c>
    </row>
    <row r="171" spans="1:20" ht="15" customHeight="1" x14ac:dyDescent="0.25">
      <c r="A171" s="4" t="e">
        <f>VLOOKUP(T_UsersPasswordsGroups[[#This Row],[Nom de compte SAM]],T_PointageAD[[Nom de compte SAM]:[Fonction]], 7)</f>
        <v>#N/A</v>
      </c>
      <c r="B171" s="4" t="str">
        <f>IFERROR(IF(T_UsersExtract[[#This Row],[GivenName]]="","",T_UsersExtract[[#This Row],[GivenName]]), "")</f>
        <v/>
      </c>
      <c r="C171" s="4" t="str">
        <f>IFERROR(IF(T_UsersExtract[[#This Row],[Name]]="","",T_UsersExtract[[#This Row],[Name]]), "")</f>
        <v/>
      </c>
      <c r="D171" s="4" t="str">
        <f>IFERROR(IF(T_UsersExtract[[#This Row],[SamAccountName]]="","",T_UsersExtract[[#This Row],[SamAccountName]]),"")</f>
        <v/>
      </c>
      <c r="E171" s="4" t="str">
        <f>IFERROR(IF(T_UsersExtract[[#This Row],[UserPrincipalName]]="","",T_UsersExtract[[#This Row],[UserPrincipalName]]),"")</f>
        <v/>
      </c>
      <c r="F171" s="4" t="str">
        <f>IFERROR(IF(T_UsersExtract[[#This Row],[ObjectClass]]="","",T_UsersExtract[[#This Row],[ObjectClass]]), "")</f>
        <v/>
      </c>
      <c r="G171" s="4" t="str">
        <f>IFERROR(IF(T_UsersExtract[[#This Row],[Enabled]]="","",T_UsersExtract[[#This Row],[Enabled]]), "")</f>
        <v/>
      </c>
      <c r="H171" s="25" t="str">
        <f>IFERROR(IF(T_UsersExtract[[#This Row],[WhenCreated]]="","",T_UsersExtract[[#This Row],[WhenCreated]]), "")</f>
        <v/>
      </c>
      <c r="I171" s="25" t="str">
        <f>IFERROR(IF(T_UsersExtract[[#This Row],[PasswordLastSet]]="","",T_UsersExtract[[#This Row],[PasswordLastSet]]), "")</f>
        <v/>
      </c>
      <c r="J171" s="4" t="str">
        <f>IFERROR(IF(T_UsersExtract[[#This Row],[CannotChangePassword]]="","",T_UsersExtract[[#This Row],[CannotChangePassword]]), "")</f>
        <v/>
      </c>
      <c r="K17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1" s="4" t="str">
        <f>IFERROR(IF(T_UsersExtract[[#This Row],[PasswordNotRequired]]="","",T_UsersExtract[[#This Row],[PasswordNotRequired]]), "")</f>
        <v/>
      </c>
      <c r="M17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1" s="4" t="str">
        <f>IFERROR(IF(T_UsersExtract[[#This Row],[PasswordNeverExpires]]="","",T_UsersExtract[[#This Row],[PasswordNeverExpires]]), "")</f>
        <v/>
      </c>
      <c r="O17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1" s="4" t="str">
        <f>IFERROR(IF(T_UsersExtract[[#This Row],[PasswordExpired]]="","",T_UsersExtract[[#This Row],[PasswordExpired]]), "")</f>
        <v/>
      </c>
      <c r="Q17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1" s="4" t="str">
        <f>IFERROR(     IF(T_UsersExtract[[#This Row],[LockedOut]]="", "", T_UsersExtract[[#This Row],[LockedOut]]),     ""     )</f>
        <v/>
      </c>
      <c r="S171" s="4" t="str">
        <f>IFERROR(IF(T_UsersExtract[[#This Row],[PrimaryGroup]]="","",T_UsersExtract[[#This Row],[PrimaryGroup]]), "")</f>
        <v/>
      </c>
      <c r="T171" s="4" t="str">
        <f>IFERROR(VLOOKUP('Users Passwords Groups'!D171,T_UsersGroupsExtract[],2), "")</f>
        <v/>
      </c>
    </row>
    <row r="172" spans="1:20" ht="15" customHeight="1" x14ac:dyDescent="0.25">
      <c r="A172" s="4" t="e">
        <f>VLOOKUP(T_UsersPasswordsGroups[[#This Row],[Nom de compte SAM]],T_PointageAD[[Nom de compte SAM]:[Fonction]], 7)</f>
        <v>#N/A</v>
      </c>
      <c r="B172" s="4" t="str">
        <f>IFERROR(IF(T_UsersExtract[[#This Row],[GivenName]]="","",T_UsersExtract[[#This Row],[GivenName]]), "")</f>
        <v/>
      </c>
      <c r="C172" s="4" t="str">
        <f>IFERROR(IF(T_UsersExtract[[#This Row],[Name]]="","",T_UsersExtract[[#This Row],[Name]]), "")</f>
        <v/>
      </c>
      <c r="D172" s="4" t="str">
        <f>IFERROR(IF(T_UsersExtract[[#This Row],[SamAccountName]]="","",T_UsersExtract[[#This Row],[SamAccountName]]),"")</f>
        <v/>
      </c>
      <c r="E172" s="4" t="str">
        <f>IFERROR(IF(T_UsersExtract[[#This Row],[UserPrincipalName]]="","",T_UsersExtract[[#This Row],[UserPrincipalName]]),"")</f>
        <v/>
      </c>
      <c r="F172" s="4" t="str">
        <f>IFERROR(IF(T_UsersExtract[[#This Row],[ObjectClass]]="","",T_UsersExtract[[#This Row],[ObjectClass]]), "")</f>
        <v/>
      </c>
      <c r="G172" s="4" t="str">
        <f>IFERROR(IF(T_UsersExtract[[#This Row],[Enabled]]="","",T_UsersExtract[[#This Row],[Enabled]]), "")</f>
        <v/>
      </c>
      <c r="H172" s="25" t="str">
        <f>IFERROR(IF(T_UsersExtract[[#This Row],[WhenCreated]]="","",T_UsersExtract[[#This Row],[WhenCreated]]), "")</f>
        <v/>
      </c>
      <c r="I172" s="25" t="str">
        <f>IFERROR(IF(T_UsersExtract[[#This Row],[PasswordLastSet]]="","",T_UsersExtract[[#This Row],[PasswordLastSet]]), "")</f>
        <v/>
      </c>
      <c r="J172" s="4" t="str">
        <f>IFERROR(IF(T_UsersExtract[[#This Row],[CannotChangePassword]]="","",T_UsersExtract[[#This Row],[CannotChangePassword]]), "")</f>
        <v/>
      </c>
      <c r="K17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2" s="4" t="str">
        <f>IFERROR(IF(T_UsersExtract[[#This Row],[PasswordNotRequired]]="","",T_UsersExtract[[#This Row],[PasswordNotRequired]]), "")</f>
        <v/>
      </c>
      <c r="M17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2" s="4" t="str">
        <f>IFERROR(IF(T_UsersExtract[[#This Row],[PasswordNeverExpires]]="","",T_UsersExtract[[#This Row],[PasswordNeverExpires]]), "")</f>
        <v/>
      </c>
      <c r="O17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2" s="4" t="str">
        <f>IFERROR(IF(T_UsersExtract[[#This Row],[PasswordExpired]]="","",T_UsersExtract[[#This Row],[PasswordExpired]]), "")</f>
        <v/>
      </c>
      <c r="Q17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2" s="4" t="str">
        <f>IFERROR(     IF(T_UsersExtract[[#This Row],[LockedOut]]="", "", T_UsersExtract[[#This Row],[LockedOut]]),     ""     )</f>
        <v/>
      </c>
      <c r="S172" s="4" t="str">
        <f>IFERROR(IF(T_UsersExtract[[#This Row],[PrimaryGroup]]="","",T_UsersExtract[[#This Row],[PrimaryGroup]]), "")</f>
        <v/>
      </c>
      <c r="T172" s="4" t="str">
        <f>IFERROR(VLOOKUP('Users Passwords Groups'!D172,T_UsersGroupsExtract[],2), "")</f>
        <v/>
      </c>
    </row>
    <row r="173" spans="1:20" ht="15" customHeight="1" x14ac:dyDescent="0.25">
      <c r="A173" s="4" t="e">
        <f>VLOOKUP(T_UsersPasswordsGroups[[#This Row],[Nom de compte SAM]],T_PointageAD[[Nom de compte SAM]:[Fonction]], 7)</f>
        <v>#N/A</v>
      </c>
      <c r="B173" s="4" t="str">
        <f>IFERROR(IF(T_UsersExtract[[#This Row],[GivenName]]="","",T_UsersExtract[[#This Row],[GivenName]]), "")</f>
        <v/>
      </c>
      <c r="C173" s="4" t="str">
        <f>IFERROR(IF(T_UsersExtract[[#This Row],[Name]]="","",T_UsersExtract[[#This Row],[Name]]), "")</f>
        <v/>
      </c>
      <c r="D173" s="4" t="str">
        <f>IFERROR(IF(T_UsersExtract[[#This Row],[SamAccountName]]="","",T_UsersExtract[[#This Row],[SamAccountName]]),"")</f>
        <v/>
      </c>
      <c r="E173" s="4" t="str">
        <f>IFERROR(IF(T_UsersExtract[[#This Row],[UserPrincipalName]]="","",T_UsersExtract[[#This Row],[UserPrincipalName]]),"")</f>
        <v/>
      </c>
      <c r="F173" s="4" t="str">
        <f>IFERROR(IF(T_UsersExtract[[#This Row],[ObjectClass]]="","",T_UsersExtract[[#This Row],[ObjectClass]]), "")</f>
        <v/>
      </c>
      <c r="G173" s="4" t="str">
        <f>IFERROR(IF(T_UsersExtract[[#This Row],[Enabled]]="","",T_UsersExtract[[#This Row],[Enabled]]), "")</f>
        <v/>
      </c>
      <c r="H173" s="25" t="str">
        <f>IFERROR(IF(T_UsersExtract[[#This Row],[WhenCreated]]="","",T_UsersExtract[[#This Row],[WhenCreated]]), "")</f>
        <v/>
      </c>
      <c r="I173" s="25" t="str">
        <f>IFERROR(IF(T_UsersExtract[[#This Row],[PasswordLastSet]]="","",T_UsersExtract[[#This Row],[PasswordLastSet]]), "")</f>
        <v/>
      </c>
      <c r="J173" s="4" t="str">
        <f>IFERROR(IF(T_UsersExtract[[#This Row],[CannotChangePassword]]="","",T_UsersExtract[[#This Row],[CannotChangePassword]]), "")</f>
        <v/>
      </c>
      <c r="K17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3" s="4" t="str">
        <f>IFERROR(IF(T_UsersExtract[[#This Row],[PasswordNotRequired]]="","",T_UsersExtract[[#This Row],[PasswordNotRequired]]), "")</f>
        <v/>
      </c>
      <c r="M17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3" s="4" t="str">
        <f>IFERROR(IF(T_UsersExtract[[#This Row],[PasswordNeverExpires]]="","",T_UsersExtract[[#This Row],[PasswordNeverExpires]]), "")</f>
        <v/>
      </c>
      <c r="O17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3" s="4" t="str">
        <f>IFERROR(IF(T_UsersExtract[[#This Row],[PasswordExpired]]="","",T_UsersExtract[[#This Row],[PasswordExpired]]), "")</f>
        <v/>
      </c>
      <c r="Q17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3" s="4" t="str">
        <f>IFERROR(     IF(T_UsersExtract[[#This Row],[LockedOut]]="", "", T_UsersExtract[[#This Row],[LockedOut]]),     ""     )</f>
        <v/>
      </c>
      <c r="S173" s="4" t="str">
        <f>IFERROR(IF(T_UsersExtract[[#This Row],[PrimaryGroup]]="","",T_UsersExtract[[#This Row],[PrimaryGroup]]), "")</f>
        <v/>
      </c>
      <c r="T173" s="4" t="str">
        <f>IFERROR(VLOOKUP('Users Passwords Groups'!D173,T_UsersGroupsExtract[],2), "")</f>
        <v/>
      </c>
    </row>
    <row r="174" spans="1:20" ht="15" customHeight="1" x14ac:dyDescent="0.25">
      <c r="A174" s="4" t="e">
        <f>VLOOKUP(T_UsersPasswordsGroups[[#This Row],[Nom de compte SAM]],T_PointageAD[[Nom de compte SAM]:[Fonction]], 7)</f>
        <v>#N/A</v>
      </c>
      <c r="B174" s="4" t="str">
        <f>IFERROR(IF(T_UsersExtract[[#This Row],[GivenName]]="","",T_UsersExtract[[#This Row],[GivenName]]), "")</f>
        <v/>
      </c>
      <c r="C174" s="4" t="str">
        <f>IFERROR(IF(T_UsersExtract[[#This Row],[Name]]="","",T_UsersExtract[[#This Row],[Name]]), "")</f>
        <v/>
      </c>
      <c r="D174" s="4" t="str">
        <f>IFERROR(IF(T_UsersExtract[[#This Row],[SamAccountName]]="","",T_UsersExtract[[#This Row],[SamAccountName]]),"")</f>
        <v/>
      </c>
      <c r="E174" s="4" t="str">
        <f>IFERROR(IF(T_UsersExtract[[#This Row],[UserPrincipalName]]="","",T_UsersExtract[[#This Row],[UserPrincipalName]]),"")</f>
        <v/>
      </c>
      <c r="F174" s="4" t="str">
        <f>IFERROR(IF(T_UsersExtract[[#This Row],[ObjectClass]]="","",T_UsersExtract[[#This Row],[ObjectClass]]), "")</f>
        <v/>
      </c>
      <c r="G174" s="4" t="str">
        <f>IFERROR(IF(T_UsersExtract[[#This Row],[Enabled]]="","",T_UsersExtract[[#This Row],[Enabled]]), "")</f>
        <v/>
      </c>
      <c r="H174" s="25" t="str">
        <f>IFERROR(IF(T_UsersExtract[[#This Row],[WhenCreated]]="","",T_UsersExtract[[#This Row],[WhenCreated]]), "")</f>
        <v/>
      </c>
      <c r="I174" s="25" t="str">
        <f>IFERROR(IF(T_UsersExtract[[#This Row],[PasswordLastSet]]="","",T_UsersExtract[[#This Row],[PasswordLastSet]]), "")</f>
        <v/>
      </c>
      <c r="J174" s="4" t="str">
        <f>IFERROR(IF(T_UsersExtract[[#This Row],[CannotChangePassword]]="","",T_UsersExtract[[#This Row],[CannotChangePassword]]), "")</f>
        <v/>
      </c>
      <c r="K17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4" s="4" t="str">
        <f>IFERROR(IF(T_UsersExtract[[#This Row],[PasswordNotRequired]]="","",T_UsersExtract[[#This Row],[PasswordNotRequired]]), "")</f>
        <v/>
      </c>
      <c r="M17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4" s="4" t="str">
        <f>IFERROR(IF(T_UsersExtract[[#This Row],[PasswordNeverExpires]]="","",T_UsersExtract[[#This Row],[PasswordNeverExpires]]), "")</f>
        <v/>
      </c>
      <c r="O17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4" s="4" t="str">
        <f>IFERROR(IF(T_UsersExtract[[#This Row],[PasswordExpired]]="","",T_UsersExtract[[#This Row],[PasswordExpired]]), "")</f>
        <v/>
      </c>
      <c r="Q17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4" s="4" t="str">
        <f>IFERROR(     IF(T_UsersExtract[[#This Row],[LockedOut]]="", "", T_UsersExtract[[#This Row],[LockedOut]]),     ""     )</f>
        <v/>
      </c>
      <c r="S174" s="4" t="str">
        <f>IFERROR(IF(T_UsersExtract[[#This Row],[PrimaryGroup]]="","",T_UsersExtract[[#This Row],[PrimaryGroup]]), "")</f>
        <v/>
      </c>
      <c r="T174" s="4" t="str">
        <f>IFERROR(VLOOKUP('Users Passwords Groups'!D174,T_UsersGroupsExtract[],2), "")</f>
        <v/>
      </c>
    </row>
    <row r="175" spans="1:20" ht="15" customHeight="1" x14ac:dyDescent="0.25">
      <c r="A175" s="4" t="e">
        <f>VLOOKUP(T_UsersPasswordsGroups[[#This Row],[Nom de compte SAM]],T_PointageAD[[Nom de compte SAM]:[Fonction]], 7)</f>
        <v>#N/A</v>
      </c>
      <c r="B175" s="4" t="str">
        <f>IFERROR(IF(T_UsersExtract[[#This Row],[GivenName]]="","",T_UsersExtract[[#This Row],[GivenName]]), "")</f>
        <v/>
      </c>
      <c r="C175" s="4" t="str">
        <f>IFERROR(IF(T_UsersExtract[[#This Row],[Name]]="","",T_UsersExtract[[#This Row],[Name]]), "")</f>
        <v/>
      </c>
      <c r="D175" s="4" t="str">
        <f>IFERROR(IF(T_UsersExtract[[#This Row],[SamAccountName]]="","",T_UsersExtract[[#This Row],[SamAccountName]]),"")</f>
        <v/>
      </c>
      <c r="E175" s="4" t="str">
        <f>IFERROR(IF(T_UsersExtract[[#This Row],[UserPrincipalName]]="","",T_UsersExtract[[#This Row],[UserPrincipalName]]),"")</f>
        <v/>
      </c>
      <c r="F175" s="4" t="str">
        <f>IFERROR(IF(T_UsersExtract[[#This Row],[ObjectClass]]="","",T_UsersExtract[[#This Row],[ObjectClass]]), "")</f>
        <v/>
      </c>
      <c r="G175" s="4" t="str">
        <f>IFERROR(IF(T_UsersExtract[[#This Row],[Enabled]]="","",T_UsersExtract[[#This Row],[Enabled]]), "")</f>
        <v/>
      </c>
      <c r="H175" s="25" t="str">
        <f>IFERROR(IF(T_UsersExtract[[#This Row],[WhenCreated]]="","",T_UsersExtract[[#This Row],[WhenCreated]]), "")</f>
        <v/>
      </c>
      <c r="I175" s="25" t="str">
        <f>IFERROR(IF(T_UsersExtract[[#This Row],[PasswordLastSet]]="","",T_UsersExtract[[#This Row],[PasswordLastSet]]), "")</f>
        <v/>
      </c>
      <c r="J175" s="4" t="str">
        <f>IFERROR(IF(T_UsersExtract[[#This Row],[CannotChangePassword]]="","",T_UsersExtract[[#This Row],[CannotChangePassword]]), "")</f>
        <v/>
      </c>
      <c r="K17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5" s="4" t="str">
        <f>IFERROR(IF(T_UsersExtract[[#This Row],[PasswordNotRequired]]="","",T_UsersExtract[[#This Row],[PasswordNotRequired]]), "")</f>
        <v/>
      </c>
      <c r="M17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5" s="4" t="str">
        <f>IFERROR(IF(T_UsersExtract[[#This Row],[PasswordNeverExpires]]="","",T_UsersExtract[[#This Row],[PasswordNeverExpires]]), "")</f>
        <v/>
      </c>
      <c r="O17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5" s="4" t="str">
        <f>IFERROR(IF(T_UsersExtract[[#This Row],[PasswordExpired]]="","",T_UsersExtract[[#This Row],[PasswordExpired]]), "")</f>
        <v/>
      </c>
      <c r="Q17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5" s="4" t="str">
        <f>IFERROR(     IF(T_UsersExtract[[#This Row],[LockedOut]]="", "", T_UsersExtract[[#This Row],[LockedOut]]),     ""     )</f>
        <v/>
      </c>
      <c r="S175" s="4" t="str">
        <f>IFERROR(IF(T_UsersExtract[[#This Row],[PrimaryGroup]]="","",T_UsersExtract[[#This Row],[PrimaryGroup]]), "")</f>
        <v/>
      </c>
      <c r="T175" s="4" t="str">
        <f>IFERROR(VLOOKUP('Users Passwords Groups'!D175,T_UsersGroupsExtract[],2), "")</f>
        <v/>
      </c>
    </row>
    <row r="176" spans="1:20" ht="15" customHeight="1" x14ac:dyDescent="0.25">
      <c r="A176" s="4" t="e">
        <f>VLOOKUP(T_UsersPasswordsGroups[[#This Row],[Nom de compte SAM]],T_PointageAD[[Nom de compte SAM]:[Fonction]], 7)</f>
        <v>#N/A</v>
      </c>
      <c r="B176" s="4" t="str">
        <f>IFERROR(IF(T_UsersExtract[[#This Row],[GivenName]]="","",T_UsersExtract[[#This Row],[GivenName]]), "")</f>
        <v/>
      </c>
      <c r="C176" s="4" t="str">
        <f>IFERROR(IF(T_UsersExtract[[#This Row],[Name]]="","",T_UsersExtract[[#This Row],[Name]]), "")</f>
        <v/>
      </c>
      <c r="D176" s="4" t="str">
        <f>IFERROR(IF(T_UsersExtract[[#This Row],[SamAccountName]]="","",T_UsersExtract[[#This Row],[SamAccountName]]),"")</f>
        <v/>
      </c>
      <c r="E176" s="4" t="str">
        <f>IFERROR(IF(T_UsersExtract[[#This Row],[UserPrincipalName]]="","",T_UsersExtract[[#This Row],[UserPrincipalName]]),"")</f>
        <v/>
      </c>
      <c r="F176" s="4" t="str">
        <f>IFERROR(IF(T_UsersExtract[[#This Row],[ObjectClass]]="","",T_UsersExtract[[#This Row],[ObjectClass]]), "")</f>
        <v/>
      </c>
      <c r="G176" s="4" t="str">
        <f>IFERROR(IF(T_UsersExtract[[#This Row],[Enabled]]="","",T_UsersExtract[[#This Row],[Enabled]]), "")</f>
        <v/>
      </c>
      <c r="H176" s="25" t="str">
        <f>IFERROR(IF(T_UsersExtract[[#This Row],[WhenCreated]]="","",T_UsersExtract[[#This Row],[WhenCreated]]), "")</f>
        <v/>
      </c>
      <c r="I176" s="25" t="str">
        <f>IFERROR(IF(T_UsersExtract[[#This Row],[PasswordLastSet]]="","",T_UsersExtract[[#This Row],[PasswordLastSet]]), "")</f>
        <v/>
      </c>
      <c r="J176" s="4" t="str">
        <f>IFERROR(IF(T_UsersExtract[[#This Row],[CannotChangePassword]]="","",T_UsersExtract[[#This Row],[CannotChangePassword]]), "")</f>
        <v/>
      </c>
      <c r="K17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6" s="4" t="str">
        <f>IFERROR(IF(T_UsersExtract[[#This Row],[PasswordNotRequired]]="","",T_UsersExtract[[#This Row],[PasswordNotRequired]]), "")</f>
        <v/>
      </c>
      <c r="M17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6" s="4" t="str">
        <f>IFERROR(IF(T_UsersExtract[[#This Row],[PasswordNeverExpires]]="","",T_UsersExtract[[#This Row],[PasswordNeverExpires]]), "")</f>
        <v/>
      </c>
      <c r="O17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6" s="4" t="str">
        <f>IFERROR(IF(T_UsersExtract[[#This Row],[PasswordExpired]]="","",T_UsersExtract[[#This Row],[PasswordExpired]]), "")</f>
        <v/>
      </c>
      <c r="Q17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6" s="4" t="str">
        <f>IFERROR(     IF(T_UsersExtract[[#This Row],[LockedOut]]="", "", T_UsersExtract[[#This Row],[LockedOut]]),     ""     )</f>
        <v/>
      </c>
      <c r="S176" s="4" t="str">
        <f>IFERROR(IF(T_UsersExtract[[#This Row],[PrimaryGroup]]="","",T_UsersExtract[[#This Row],[PrimaryGroup]]), "")</f>
        <v/>
      </c>
      <c r="T176" s="4" t="str">
        <f>IFERROR(VLOOKUP('Users Passwords Groups'!D176,T_UsersGroupsExtract[],2), "")</f>
        <v/>
      </c>
    </row>
    <row r="177" spans="1:20" ht="15" customHeight="1" x14ac:dyDescent="0.25">
      <c r="A177" s="4" t="e">
        <f>VLOOKUP(T_UsersPasswordsGroups[[#This Row],[Nom de compte SAM]],T_PointageAD[[Nom de compte SAM]:[Fonction]], 7)</f>
        <v>#N/A</v>
      </c>
      <c r="B177" s="4" t="str">
        <f>IFERROR(IF(T_UsersExtract[[#This Row],[GivenName]]="","",T_UsersExtract[[#This Row],[GivenName]]), "")</f>
        <v/>
      </c>
      <c r="C177" s="4" t="str">
        <f>IFERROR(IF(T_UsersExtract[[#This Row],[Name]]="","",T_UsersExtract[[#This Row],[Name]]), "")</f>
        <v/>
      </c>
      <c r="D177" s="4" t="str">
        <f>IFERROR(IF(T_UsersExtract[[#This Row],[SamAccountName]]="","",T_UsersExtract[[#This Row],[SamAccountName]]),"")</f>
        <v/>
      </c>
      <c r="E177" s="4" t="str">
        <f>IFERROR(IF(T_UsersExtract[[#This Row],[UserPrincipalName]]="","",T_UsersExtract[[#This Row],[UserPrincipalName]]),"")</f>
        <v/>
      </c>
      <c r="F177" s="4" t="str">
        <f>IFERROR(IF(T_UsersExtract[[#This Row],[ObjectClass]]="","",T_UsersExtract[[#This Row],[ObjectClass]]), "")</f>
        <v/>
      </c>
      <c r="G177" s="4" t="str">
        <f>IFERROR(IF(T_UsersExtract[[#This Row],[Enabled]]="","",T_UsersExtract[[#This Row],[Enabled]]), "")</f>
        <v/>
      </c>
      <c r="H177" s="25" t="str">
        <f>IFERROR(IF(T_UsersExtract[[#This Row],[WhenCreated]]="","",T_UsersExtract[[#This Row],[WhenCreated]]), "")</f>
        <v/>
      </c>
      <c r="I177" s="25" t="str">
        <f>IFERROR(IF(T_UsersExtract[[#This Row],[PasswordLastSet]]="","",T_UsersExtract[[#This Row],[PasswordLastSet]]), "")</f>
        <v/>
      </c>
      <c r="J177" s="4" t="str">
        <f>IFERROR(IF(T_UsersExtract[[#This Row],[CannotChangePassword]]="","",T_UsersExtract[[#This Row],[CannotChangePassword]]), "")</f>
        <v/>
      </c>
      <c r="K17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7" s="4" t="str">
        <f>IFERROR(IF(T_UsersExtract[[#This Row],[PasswordNotRequired]]="","",T_UsersExtract[[#This Row],[PasswordNotRequired]]), "")</f>
        <v/>
      </c>
      <c r="M17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7" s="4" t="str">
        <f>IFERROR(IF(T_UsersExtract[[#This Row],[PasswordNeverExpires]]="","",T_UsersExtract[[#This Row],[PasswordNeverExpires]]), "")</f>
        <v/>
      </c>
      <c r="O17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7" s="4" t="str">
        <f>IFERROR(IF(T_UsersExtract[[#This Row],[PasswordExpired]]="","",T_UsersExtract[[#This Row],[PasswordExpired]]), "")</f>
        <v/>
      </c>
      <c r="Q17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7" s="4" t="str">
        <f>IFERROR(     IF(T_UsersExtract[[#This Row],[LockedOut]]="", "", T_UsersExtract[[#This Row],[LockedOut]]),     ""     )</f>
        <v/>
      </c>
      <c r="S177" s="4" t="str">
        <f>IFERROR(IF(T_UsersExtract[[#This Row],[PrimaryGroup]]="","",T_UsersExtract[[#This Row],[PrimaryGroup]]), "")</f>
        <v/>
      </c>
      <c r="T177" s="4" t="str">
        <f>IFERROR(VLOOKUP('Users Passwords Groups'!D177,T_UsersGroupsExtract[],2), "")</f>
        <v/>
      </c>
    </row>
    <row r="178" spans="1:20" ht="15" customHeight="1" x14ac:dyDescent="0.25">
      <c r="A178" s="4" t="e">
        <f>VLOOKUP(T_UsersPasswordsGroups[[#This Row],[Nom de compte SAM]],T_PointageAD[[Nom de compte SAM]:[Fonction]], 7)</f>
        <v>#N/A</v>
      </c>
      <c r="B178" s="4" t="str">
        <f>IFERROR(IF(T_UsersExtract[[#This Row],[GivenName]]="","",T_UsersExtract[[#This Row],[GivenName]]), "")</f>
        <v/>
      </c>
      <c r="C178" s="4" t="str">
        <f>IFERROR(IF(T_UsersExtract[[#This Row],[Name]]="","",T_UsersExtract[[#This Row],[Name]]), "")</f>
        <v/>
      </c>
      <c r="D178" s="4" t="str">
        <f>IFERROR(IF(T_UsersExtract[[#This Row],[SamAccountName]]="","",T_UsersExtract[[#This Row],[SamAccountName]]),"")</f>
        <v/>
      </c>
      <c r="E178" s="4" t="str">
        <f>IFERROR(IF(T_UsersExtract[[#This Row],[UserPrincipalName]]="","",T_UsersExtract[[#This Row],[UserPrincipalName]]),"")</f>
        <v/>
      </c>
      <c r="F178" s="4" t="str">
        <f>IFERROR(IF(T_UsersExtract[[#This Row],[ObjectClass]]="","",T_UsersExtract[[#This Row],[ObjectClass]]), "")</f>
        <v/>
      </c>
      <c r="G178" s="4" t="str">
        <f>IFERROR(IF(T_UsersExtract[[#This Row],[Enabled]]="","",T_UsersExtract[[#This Row],[Enabled]]), "")</f>
        <v/>
      </c>
      <c r="H178" s="25" t="str">
        <f>IFERROR(IF(T_UsersExtract[[#This Row],[WhenCreated]]="","",T_UsersExtract[[#This Row],[WhenCreated]]), "")</f>
        <v/>
      </c>
      <c r="I178" s="25" t="str">
        <f>IFERROR(IF(T_UsersExtract[[#This Row],[PasswordLastSet]]="","",T_UsersExtract[[#This Row],[PasswordLastSet]]), "")</f>
        <v/>
      </c>
      <c r="J178" s="4" t="str">
        <f>IFERROR(IF(T_UsersExtract[[#This Row],[CannotChangePassword]]="","",T_UsersExtract[[#This Row],[CannotChangePassword]]), "")</f>
        <v/>
      </c>
      <c r="K17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8" s="4" t="str">
        <f>IFERROR(IF(T_UsersExtract[[#This Row],[PasswordNotRequired]]="","",T_UsersExtract[[#This Row],[PasswordNotRequired]]), "")</f>
        <v/>
      </c>
      <c r="M17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8" s="4" t="str">
        <f>IFERROR(IF(T_UsersExtract[[#This Row],[PasswordNeverExpires]]="","",T_UsersExtract[[#This Row],[PasswordNeverExpires]]), "")</f>
        <v/>
      </c>
      <c r="O17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8" s="4" t="str">
        <f>IFERROR(IF(T_UsersExtract[[#This Row],[PasswordExpired]]="","",T_UsersExtract[[#This Row],[PasswordExpired]]), "")</f>
        <v/>
      </c>
      <c r="Q17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8" s="4" t="str">
        <f>IFERROR(     IF(T_UsersExtract[[#This Row],[LockedOut]]="", "", T_UsersExtract[[#This Row],[LockedOut]]),     ""     )</f>
        <v/>
      </c>
      <c r="S178" s="4" t="str">
        <f>IFERROR(IF(T_UsersExtract[[#This Row],[PrimaryGroup]]="","",T_UsersExtract[[#This Row],[PrimaryGroup]]), "")</f>
        <v/>
      </c>
      <c r="T178" s="4" t="str">
        <f>IFERROR(VLOOKUP('Users Passwords Groups'!D178,T_UsersGroupsExtract[],2), "")</f>
        <v/>
      </c>
    </row>
    <row r="179" spans="1:20" ht="15" customHeight="1" x14ac:dyDescent="0.25">
      <c r="A179" s="4" t="e">
        <f>VLOOKUP(T_UsersPasswordsGroups[[#This Row],[Nom de compte SAM]],T_PointageAD[[Nom de compte SAM]:[Fonction]], 7)</f>
        <v>#N/A</v>
      </c>
      <c r="B179" s="4" t="str">
        <f>IFERROR(IF(T_UsersExtract[[#This Row],[GivenName]]="","",T_UsersExtract[[#This Row],[GivenName]]), "")</f>
        <v/>
      </c>
      <c r="C179" s="4" t="str">
        <f>IFERROR(IF(T_UsersExtract[[#This Row],[Name]]="","",T_UsersExtract[[#This Row],[Name]]), "")</f>
        <v/>
      </c>
      <c r="D179" s="4" t="str">
        <f>IFERROR(IF(T_UsersExtract[[#This Row],[SamAccountName]]="","",T_UsersExtract[[#This Row],[SamAccountName]]),"")</f>
        <v/>
      </c>
      <c r="E179" s="4" t="str">
        <f>IFERROR(IF(T_UsersExtract[[#This Row],[UserPrincipalName]]="","",T_UsersExtract[[#This Row],[UserPrincipalName]]),"")</f>
        <v/>
      </c>
      <c r="F179" s="4" t="str">
        <f>IFERROR(IF(T_UsersExtract[[#This Row],[ObjectClass]]="","",T_UsersExtract[[#This Row],[ObjectClass]]), "")</f>
        <v/>
      </c>
      <c r="G179" s="4" t="str">
        <f>IFERROR(IF(T_UsersExtract[[#This Row],[Enabled]]="","",T_UsersExtract[[#This Row],[Enabled]]), "")</f>
        <v/>
      </c>
      <c r="H179" s="25" t="str">
        <f>IFERROR(IF(T_UsersExtract[[#This Row],[WhenCreated]]="","",T_UsersExtract[[#This Row],[WhenCreated]]), "")</f>
        <v/>
      </c>
      <c r="I179" s="25" t="str">
        <f>IFERROR(IF(T_UsersExtract[[#This Row],[PasswordLastSet]]="","",T_UsersExtract[[#This Row],[PasswordLastSet]]), "")</f>
        <v/>
      </c>
      <c r="J179" s="4" t="str">
        <f>IFERROR(IF(T_UsersExtract[[#This Row],[CannotChangePassword]]="","",T_UsersExtract[[#This Row],[CannotChangePassword]]), "")</f>
        <v/>
      </c>
      <c r="K17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79" s="4" t="str">
        <f>IFERROR(IF(T_UsersExtract[[#This Row],[PasswordNotRequired]]="","",T_UsersExtract[[#This Row],[PasswordNotRequired]]), "")</f>
        <v/>
      </c>
      <c r="M17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79" s="4" t="str">
        <f>IFERROR(IF(T_UsersExtract[[#This Row],[PasswordNeverExpires]]="","",T_UsersExtract[[#This Row],[PasswordNeverExpires]]), "")</f>
        <v/>
      </c>
      <c r="O17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79" s="4" t="str">
        <f>IFERROR(IF(T_UsersExtract[[#This Row],[PasswordExpired]]="","",T_UsersExtract[[#This Row],[PasswordExpired]]), "")</f>
        <v/>
      </c>
      <c r="Q17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79" s="4" t="str">
        <f>IFERROR(     IF(T_UsersExtract[[#This Row],[LockedOut]]="", "", T_UsersExtract[[#This Row],[LockedOut]]),     ""     )</f>
        <v/>
      </c>
      <c r="S179" s="4" t="str">
        <f>IFERROR(IF(T_UsersExtract[[#This Row],[PrimaryGroup]]="","",T_UsersExtract[[#This Row],[PrimaryGroup]]), "")</f>
        <v/>
      </c>
      <c r="T179" s="4" t="str">
        <f>IFERROR(VLOOKUP('Users Passwords Groups'!D179,T_UsersGroupsExtract[],2), "")</f>
        <v/>
      </c>
    </row>
    <row r="180" spans="1:20" ht="15" customHeight="1" x14ac:dyDescent="0.25">
      <c r="A180" s="4" t="e">
        <f>VLOOKUP(T_UsersPasswordsGroups[[#This Row],[Nom de compte SAM]],T_PointageAD[[Nom de compte SAM]:[Fonction]], 7)</f>
        <v>#N/A</v>
      </c>
      <c r="B180" s="4" t="str">
        <f>IFERROR(IF(T_UsersExtract[[#This Row],[GivenName]]="","",T_UsersExtract[[#This Row],[GivenName]]), "")</f>
        <v/>
      </c>
      <c r="C180" s="4" t="str">
        <f>IFERROR(IF(T_UsersExtract[[#This Row],[Name]]="","",T_UsersExtract[[#This Row],[Name]]), "")</f>
        <v/>
      </c>
      <c r="D180" s="4" t="str">
        <f>IFERROR(IF(T_UsersExtract[[#This Row],[SamAccountName]]="","",T_UsersExtract[[#This Row],[SamAccountName]]),"")</f>
        <v/>
      </c>
      <c r="E180" s="4" t="str">
        <f>IFERROR(IF(T_UsersExtract[[#This Row],[UserPrincipalName]]="","",T_UsersExtract[[#This Row],[UserPrincipalName]]),"")</f>
        <v/>
      </c>
      <c r="F180" s="4" t="str">
        <f>IFERROR(IF(T_UsersExtract[[#This Row],[ObjectClass]]="","",T_UsersExtract[[#This Row],[ObjectClass]]), "")</f>
        <v/>
      </c>
      <c r="G180" s="4" t="str">
        <f>IFERROR(IF(T_UsersExtract[[#This Row],[Enabled]]="","",T_UsersExtract[[#This Row],[Enabled]]), "")</f>
        <v/>
      </c>
      <c r="H180" s="25" t="str">
        <f>IFERROR(IF(T_UsersExtract[[#This Row],[WhenCreated]]="","",T_UsersExtract[[#This Row],[WhenCreated]]), "")</f>
        <v/>
      </c>
      <c r="I180" s="25" t="str">
        <f>IFERROR(IF(T_UsersExtract[[#This Row],[PasswordLastSet]]="","",T_UsersExtract[[#This Row],[PasswordLastSet]]), "")</f>
        <v/>
      </c>
      <c r="J180" s="4" t="str">
        <f>IFERROR(IF(T_UsersExtract[[#This Row],[CannotChangePassword]]="","",T_UsersExtract[[#This Row],[CannotChangePassword]]), "")</f>
        <v/>
      </c>
      <c r="K18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0" s="4" t="str">
        <f>IFERROR(IF(T_UsersExtract[[#This Row],[PasswordNotRequired]]="","",T_UsersExtract[[#This Row],[PasswordNotRequired]]), "")</f>
        <v/>
      </c>
      <c r="M18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0" s="4" t="str">
        <f>IFERROR(IF(T_UsersExtract[[#This Row],[PasswordNeverExpires]]="","",T_UsersExtract[[#This Row],[PasswordNeverExpires]]), "")</f>
        <v/>
      </c>
      <c r="O18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0" s="4" t="str">
        <f>IFERROR(IF(T_UsersExtract[[#This Row],[PasswordExpired]]="","",T_UsersExtract[[#This Row],[PasswordExpired]]), "")</f>
        <v/>
      </c>
      <c r="Q18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0" s="4" t="str">
        <f>IFERROR(     IF(T_UsersExtract[[#This Row],[LockedOut]]="", "", T_UsersExtract[[#This Row],[LockedOut]]),     ""     )</f>
        <v/>
      </c>
      <c r="S180" s="4" t="str">
        <f>IFERROR(IF(T_UsersExtract[[#This Row],[PrimaryGroup]]="","",T_UsersExtract[[#This Row],[PrimaryGroup]]), "")</f>
        <v/>
      </c>
      <c r="T180" s="4" t="str">
        <f>IFERROR(VLOOKUP('Users Passwords Groups'!D180,T_UsersGroupsExtract[],2), "")</f>
        <v/>
      </c>
    </row>
    <row r="181" spans="1:20" ht="15" customHeight="1" x14ac:dyDescent="0.25">
      <c r="A181" s="4" t="e">
        <f>VLOOKUP(T_UsersPasswordsGroups[[#This Row],[Nom de compte SAM]],T_PointageAD[[Nom de compte SAM]:[Fonction]], 7)</f>
        <v>#N/A</v>
      </c>
      <c r="B181" s="4" t="str">
        <f>IFERROR(IF(T_UsersExtract[[#This Row],[GivenName]]="","",T_UsersExtract[[#This Row],[GivenName]]), "")</f>
        <v/>
      </c>
      <c r="C181" s="4" t="str">
        <f>IFERROR(IF(T_UsersExtract[[#This Row],[Name]]="","",T_UsersExtract[[#This Row],[Name]]), "")</f>
        <v/>
      </c>
      <c r="D181" s="4" t="str">
        <f>IFERROR(IF(T_UsersExtract[[#This Row],[SamAccountName]]="","",T_UsersExtract[[#This Row],[SamAccountName]]),"")</f>
        <v/>
      </c>
      <c r="E181" s="4" t="str">
        <f>IFERROR(IF(T_UsersExtract[[#This Row],[UserPrincipalName]]="","",T_UsersExtract[[#This Row],[UserPrincipalName]]),"")</f>
        <v/>
      </c>
      <c r="F181" s="4" t="str">
        <f>IFERROR(IF(T_UsersExtract[[#This Row],[ObjectClass]]="","",T_UsersExtract[[#This Row],[ObjectClass]]), "")</f>
        <v/>
      </c>
      <c r="G181" s="4" t="str">
        <f>IFERROR(IF(T_UsersExtract[[#This Row],[Enabled]]="","",T_UsersExtract[[#This Row],[Enabled]]), "")</f>
        <v/>
      </c>
      <c r="H181" s="25" t="str">
        <f>IFERROR(IF(T_UsersExtract[[#This Row],[WhenCreated]]="","",T_UsersExtract[[#This Row],[WhenCreated]]), "")</f>
        <v/>
      </c>
      <c r="I181" s="25" t="str">
        <f>IFERROR(IF(T_UsersExtract[[#This Row],[PasswordLastSet]]="","",T_UsersExtract[[#This Row],[PasswordLastSet]]), "")</f>
        <v/>
      </c>
      <c r="J181" s="4" t="str">
        <f>IFERROR(IF(T_UsersExtract[[#This Row],[CannotChangePassword]]="","",T_UsersExtract[[#This Row],[CannotChangePassword]]), "")</f>
        <v/>
      </c>
      <c r="K18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1" s="4" t="str">
        <f>IFERROR(IF(T_UsersExtract[[#This Row],[PasswordNotRequired]]="","",T_UsersExtract[[#This Row],[PasswordNotRequired]]), "")</f>
        <v/>
      </c>
      <c r="M18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1" s="4" t="str">
        <f>IFERROR(IF(T_UsersExtract[[#This Row],[PasswordNeverExpires]]="","",T_UsersExtract[[#This Row],[PasswordNeverExpires]]), "")</f>
        <v/>
      </c>
      <c r="O18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1" s="4" t="str">
        <f>IFERROR(IF(T_UsersExtract[[#This Row],[PasswordExpired]]="","",T_UsersExtract[[#This Row],[PasswordExpired]]), "")</f>
        <v/>
      </c>
      <c r="Q18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1" s="4" t="str">
        <f>IFERROR(     IF(T_UsersExtract[[#This Row],[LockedOut]]="", "", T_UsersExtract[[#This Row],[LockedOut]]),     ""     )</f>
        <v/>
      </c>
      <c r="S181" s="4" t="str">
        <f>IFERROR(IF(T_UsersExtract[[#This Row],[PrimaryGroup]]="","",T_UsersExtract[[#This Row],[PrimaryGroup]]), "")</f>
        <v/>
      </c>
      <c r="T181" s="4" t="str">
        <f>IFERROR(VLOOKUP('Users Passwords Groups'!D181,T_UsersGroupsExtract[],2), "")</f>
        <v/>
      </c>
    </row>
    <row r="182" spans="1:20" ht="15" customHeight="1" x14ac:dyDescent="0.25">
      <c r="A182" s="4" t="e">
        <f>VLOOKUP(T_UsersPasswordsGroups[[#This Row],[Nom de compte SAM]],T_PointageAD[[Nom de compte SAM]:[Fonction]], 7)</f>
        <v>#N/A</v>
      </c>
      <c r="B182" s="4" t="str">
        <f>IFERROR(IF(T_UsersExtract[[#This Row],[GivenName]]="","",T_UsersExtract[[#This Row],[GivenName]]), "")</f>
        <v/>
      </c>
      <c r="C182" s="4" t="str">
        <f>IFERROR(IF(T_UsersExtract[[#This Row],[Name]]="","",T_UsersExtract[[#This Row],[Name]]), "")</f>
        <v/>
      </c>
      <c r="D182" s="4" t="str">
        <f>IFERROR(IF(T_UsersExtract[[#This Row],[SamAccountName]]="","",T_UsersExtract[[#This Row],[SamAccountName]]),"")</f>
        <v/>
      </c>
      <c r="E182" s="4" t="str">
        <f>IFERROR(IF(T_UsersExtract[[#This Row],[UserPrincipalName]]="","",T_UsersExtract[[#This Row],[UserPrincipalName]]),"")</f>
        <v/>
      </c>
      <c r="F182" s="4" t="str">
        <f>IFERROR(IF(T_UsersExtract[[#This Row],[ObjectClass]]="","",T_UsersExtract[[#This Row],[ObjectClass]]), "")</f>
        <v/>
      </c>
      <c r="G182" s="4" t="str">
        <f>IFERROR(IF(T_UsersExtract[[#This Row],[Enabled]]="","",T_UsersExtract[[#This Row],[Enabled]]), "")</f>
        <v/>
      </c>
      <c r="H182" s="25" t="str">
        <f>IFERROR(IF(T_UsersExtract[[#This Row],[WhenCreated]]="","",T_UsersExtract[[#This Row],[WhenCreated]]), "")</f>
        <v/>
      </c>
      <c r="I182" s="25" t="str">
        <f>IFERROR(IF(T_UsersExtract[[#This Row],[PasswordLastSet]]="","",T_UsersExtract[[#This Row],[PasswordLastSet]]), "")</f>
        <v/>
      </c>
      <c r="J182" s="4" t="str">
        <f>IFERROR(IF(T_UsersExtract[[#This Row],[CannotChangePassword]]="","",T_UsersExtract[[#This Row],[CannotChangePassword]]), "")</f>
        <v/>
      </c>
      <c r="K18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2" s="4" t="str">
        <f>IFERROR(IF(T_UsersExtract[[#This Row],[PasswordNotRequired]]="","",T_UsersExtract[[#This Row],[PasswordNotRequired]]), "")</f>
        <v/>
      </c>
      <c r="M18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2" s="4" t="str">
        <f>IFERROR(IF(T_UsersExtract[[#This Row],[PasswordNeverExpires]]="","",T_UsersExtract[[#This Row],[PasswordNeverExpires]]), "")</f>
        <v/>
      </c>
      <c r="O18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2" s="4" t="str">
        <f>IFERROR(IF(T_UsersExtract[[#This Row],[PasswordExpired]]="","",T_UsersExtract[[#This Row],[PasswordExpired]]), "")</f>
        <v/>
      </c>
      <c r="Q18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2" s="4" t="str">
        <f>IFERROR(     IF(T_UsersExtract[[#This Row],[LockedOut]]="", "", T_UsersExtract[[#This Row],[LockedOut]]),     ""     )</f>
        <v/>
      </c>
      <c r="S182" s="4" t="str">
        <f>IFERROR(IF(T_UsersExtract[[#This Row],[PrimaryGroup]]="","",T_UsersExtract[[#This Row],[PrimaryGroup]]), "")</f>
        <v/>
      </c>
      <c r="T182" s="4" t="str">
        <f>IFERROR(VLOOKUP('Users Passwords Groups'!D182,T_UsersGroupsExtract[],2), "")</f>
        <v/>
      </c>
    </row>
    <row r="183" spans="1:20" ht="15" customHeight="1" x14ac:dyDescent="0.25">
      <c r="A183" s="4" t="e">
        <f>VLOOKUP(T_UsersPasswordsGroups[[#This Row],[Nom de compte SAM]],T_PointageAD[[Nom de compte SAM]:[Fonction]], 7)</f>
        <v>#N/A</v>
      </c>
      <c r="B183" s="4" t="str">
        <f>IFERROR(IF(T_UsersExtract[[#This Row],[GivenName]]="","",T_UsersExtract[[#This Row],[GivenName]]), "")</f>
        <v/>
      </c>
      <c r="C183" s="4" t="str">
        <f>IFERROR(IF(T_UsersExtract[[#This Row],[Name]]="","",T_UsersExtract[[#This Row],[Name]]), "")</f>
        <v/>
      </c>
      <c r="D183" s="4" t="str">
        <f>IFERROR(IF(T_UsersExtract[[#This Row],[SamAccountName]]="","",T_UsersExtract[[#This Row],[SamAccountName]]),"")</f>
        <v/>
      </c>
      <c r="E183" s="4" t="str">
        <f>IFERROR(IF(T_UsersExtract[[#This Row],[UserPrincipalName]]="","",T_UsersExtract[[#This Row],[UserPrincipalName]]),"")</f>
        <v/>
      </c>
      <c r="F183" s="4" t="str">
        <f>IFERROR(IF(T_UsersExtract[[#This Row],[ObjectClass]]="","",T_UsersExtract[[#This Row],[ObjectClass]]), "")</f>
        <v/>
      </c>
      <c r="G183" s="4" t="str">
        <f>IFERROR(IF(T_UsersExtract[[#This Row],[Enabled]]="","",T_UsersExtract[[#This Row],[Enabled]]), "")</f>
        <v/>
      </c>
      <c r="H183" s="25" t="str">
        <f>IFERROR(IF(T_UsersExtract[[#This Row],[WhenCreated]]="","",T_UsersExtract[[#This Row],[WhenCreated]]), "")</f>
        <v/>
      </c>
      <c r="I183" s="25" t="str">
        <f>IFERROR(IF(T_UsersExtract[[#This Row],[PasswordLastSet]]="","",T_UsersExtract[[#This Row],[PasswordLastSet]]), "")</f>
        <v/>
      </c>
      <c r="J183" s="4" t="str">
        <f>IFERROR(IF(T_UsersExtract[[#This Row],[CannotChangePassword]]="","",T_UsersExtract[[#This Row],[CannotChangePassword]]), "")</f>
        <v/>
      </c>
      <c r="K18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3" s="4" t="str">
        <f>IFERROR(IF(T_UsersExtract[[#This Row],[PasswordNotRequired]]="","",T_UsersExtract[[#This Row],[PasswordNotRequired]]), "")</f>
        <v/>
      </c>
      <c r="M18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3" s="4" t="str">
        <f>IFERROR(IF(T_UsersExtract[[#This Row],[PasswordNeverExpires]]="","",T_UsersExtract[[#This Row],[PasswordNeverExpires]]), "")</f>
        <v/>
      </c>
      <c r="O18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3" s="4" t="str">
        <f>IFERROR(IF(T_UsersExtract[[#This Row],[PasswordExpired]]="","",T_UsersExtract[[#This Row],[PasswordExpired]]), "")</f>
        <v/>
      </c>
      <c r="Q18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3" s="4" t="str">
        <f>IFERROR(     IF(T_UsersExtract[[#This Row],[LockedOut]]="", "", T_UsersExtract[[#This Row],[LockedOut]]),     ""     )</f>
        <v/>
      </c>
      <c r="S183" s="4" t="str">
        <f>IFERROR(IF(T_UsersExtract[[#This Row],[PrimaryGroup]]="","",T_UsersExtract[[#This Row],[PrimaryGroup]]), "")</f>
        <v/>
      </c>
      <c r="T183" s="4" t="str">
        <f>IFERROR(VLOOKUP('Users Passwords Groups'!D183,T_UsersGroupsExtract[],2), "")</f>
        <v/>
      </c>
    </row>
    <row r="184" spans="1:20" ht="15" customHeight="1" x14ac:dyDescent="0.25">
      <c r="A184" s="4" t="e">
        <f>VLOOKUP(T_UsersPasswordsGroups[[#This Row],[Nom de compte SAM]],T_PointageAD[[Nom de compte SAM]:[Fonction]], 7)</f>
        <v>#N/A</v>
      </c>
      <c r="B184" s="4" t="str">
        <f>IFERROR(IF(T_UsersExtract[[#This Row],[GivenName]]="","",T_UsersExtract[[#This Row],[GivenName]]), "")</f>
        <v/>
      </c>
      <c r="C184" s="4" t="str">
        <f>IFERROR(IF(T_UsersExtract[[#This Row],[Name]]="","",T_UsersExtract[[#This Row],[Name]]), "")</f>
        <v/>
      </c>
      <c r="D184" s="4" t="str">
        <f>IFERROR(IF(T_UsersExtract[[#This Row],[SamAccountName]]="","",T_UsersExtract[[#This Row],[SamAccountName]]),"")</f>
        <v/>
      </c>
      <c r="E184" s="4" t="str">
        <f>IFERROR(IF(T_UsersExtract[[#This Row],[UserPrincipalName]]="","",T_UsersExtract[[#This Row],[UserPrincipalName]]),"")</f>
        <v/>
      </c>
      <c r="F184" s="4" t="str">
        <f>IFERROR(IF(T_UsersExtract[[#This Row],[ObjectClass]]="","",T_UsersExtract[[#This Row],[ObjectClass]]), "")</f>
        <v/>
      </c>
      <c r="G184" s="4" t="str">
        <f>IFERROR(IF(T_UsersExtract[[#This Row],[Enabled]]="","",T_UsersExtract[[#This Row],[Enabled]]), "")</f>
        <v/>
      </c>
      <c r="H184" s="25" t="str">
        <f>IFERROR(IF(T_UsersExtract[[#This Row],[WhenCreated]]="","",T_UsersExtract[[#This Row],[WhenCreated]]), "")</f>
        <v/>
      </c>
      <c r="I184" s="25" t="str">
        <f>IFERROR(IF(T_UsersExtract[[#This Row],[PasswordLastSet]]="","",T_UsersExtract[[#This Row],[PasswordLastSet]]), "")</f>
        <v/>
      </c>
      <c r="J184" s="4" t="str">
        <f>IFERROR(IF(T_UsersExtract[[#This Row],[CannotChangePassword]]="","",T_UsersExtract[[#This Row],[CannotChangePassword]]), "")</f>
        <v/>
      </c>
      <c r="K18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4" s="4" t="str">
        <f>IFERROR(IF(T_UsersExtract[[#This Row],[PasswordNotRequired]]="","",T_UsersExtract[[#This Row],[PasswordNotRequired]]), "")</f>
        <v/>
      </c>
      <c r="M18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4" s="4" t="str">
        <f>IFERROR(IF(T_UsersExtract[[#This Row],[PasswordNeverExpires]]="","",T_UsersExtract[[#This Row],[PasswordNeverExpires]]), "")</f>
        <v/>
      </c>
      <c r="O18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4" s="4" t="str">
        <f>IFERROR(IF(T_UsersExtract[[#This Row],[PasswordExpired]]="","",T_UsersExtract[[#This Row],[PasswordExpired]]), "")</f>
        <v/>
      </c>
      <c r="Q18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4" s="4" t="str">
        <f>IFERROR(     IF(T_UsersExtract[[#This Row],[LockedOut]]="", "", T_UsersExtract[[#This Row],[LockedOut]]),     ""     )</f>
        <v/>
      </c>
      <c r="S184" s="4" t="str">
        <f>IFERROR(IF(T_UsersExtract[[#This Row],[PrimaryGroup]]="","",T_UsersExtract[[#This Row],[PrimaryGroup]]), "")</f>
        <v/>
      </c>
      <c r="T184" s="4" t="str">
        <f>IFERROR(VLOOKUP('Users Passwords Groups'!D184,T_UsersGroupsExtract[],2), "")</f>
        <v/>
      </c>
    </row>
    <row r="185" spans="1:20" ht="15" customHeight="1" x14ac:dyDescent="0.25">
      <c r="A185" s="4" t="e">
        <f>VLOOKUP(T_UsersPasswordsGroups[[#This Row],[Nom de compte SAM]],T_PointageAD[[Nom de compte SAM]:[Fonction]], 7)</f>
        <v>#N/A</v>
      </c>
      <c r="B185" s="4" t="str">
        <f>IFERROR(IF(T_UsersExtract[[#This Row],[GivenName]]="","",T_UsersExtract[[#This Row],[GivenName]]), "")</f>
        <v/>
      </c>
      <c r="C185" s="4" t="str">
        <f>IFERROR(IF(T_UsersExtract[[#This Row],[Name]]="","",T_UsersExtract[[#This Row],[Name]]), "")</f>
        <v/>
      </c>
      <c r="D185" s="4" t="str">
        <f>IFERROR(IF(T_UsersExtract[[#This Row],[SamAccountName]]="","",T_UsersExtract[[#This Row],[SamAccountName]]),"")</f>
        <v/>
      </c>
      <c r="E185" s="4" t="str">
        <f>IFERROR(IF(T_UsersExtract[[#This Row],[UserPrincipalName]]="","",T_UsersExtract[[#This Row],[UserPrincipalName]]),"")</f>
        <v/>
      </c>
      <c r="F185" s="4" t="str">
        <f>IFERROR(IF(T_UsersExtract[[#This Row],[ObjectClass]]="","",T_UsersExtract[[#This Row],[ObjectClass]]), "")</f>
        <v/>
      </c>
      <c r="G185" s="4" t="str">
        <f>IFERROR(IF(T_UsersExtract[[#This Row],[Enabled]]="","",T_UsersExtract[[#This Row],[Enabled]]), "")</f>
        <v/>
      </c>
      <c r="H185" s="25" t="str">
        <f>IFERROR(IF(T_UsersExtract[[#This Row],[WhenCreated]]="","",T_UsersExtract[[#This Row],[WhenCreated]]), "")</f>
        <v/>
      </c>
      <c r="I185" s="25" t="str">
        <f>IFERROR(IF(T_UsersExtract[[#This Row],[PasswordLastSet]]="","",T_UsersExtract[[#This Row],[PasswordLastSet]]), "")</f>
        <v/>
      </c>
      <c r="J185" s="4" t="str">
        <f>IFERROR(IF(T_UsersExtract[[#This Row],[CannotChangePassword]]="","",T_UsersExtract[[#This Row],[CannotChangePassword]]), "")</f>
        <v/>
      </c>
      <c r="K18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5" s="4" t="str">
        <f>IFERROR(IF(T_UsersExtract[[#This Row],[PasswordNotRequired]]="","",T_UsersExtract[[#This Row],[PasswordNotRequired]]), "")</f>
        <v/>
      </c>
      <c r="M18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5" s="4" t="str">
        <f>IFERROR(IF(T_UsersExtract[[#This Row],[PasswordNeverExpires]]="","",T_UsersExtract[[#This Row],[PasswordNeverExpires]]), "")</f>
        <v/>
      </c>
      <c r="O18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5" s="4" t="str">
        <f>IFERROR(IF(T_UsersExtract[[#This Row],[PasswordExpired]]="","",T_UsersExtract[[#This Row],[PasswordExpired]]), "")</f>
        <v/>
      </c>
      <c r="Q18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5" s="4" t="str">
        <f>IFERROR(     IF(T_UsersExtract[[#This Row],[LockedOut]]="", "", T_UsersExtract[[#This Row],[LockedOut]]),     ""     )</f>
        <v/>
      </c>
      <c r="S185" s="4" t="str">
        <f>IFERROR(IF(T_UsersExtract[[#This Row],[PrimaryGroup]]="","",T_UsersExtract[[#This Row],[PrimaryGroup]]), "")</f>
        <v/>
      </c>
      <c r="T185" s="4" t="str">
        <f>IFERROR(VLOOKUP('Users Passwords Groups'!D185,T_UsersGroupsExtract[],2), "")</f>
        <v/>
      </c>
    </row>
    <row r="186" spans="1:20" ht="15" customHeight="1" x14ac:dyDescent="0.25">
      <c r="A186" s="4" t="e">
        <f>VLOOKUP(T_UsersPasswordsGroups[[#This Row],[Nom de compte SAM]],T_PointageAD[[Nom de compte SAM]:[Fonction]], 7)</f>
        <v>#N/A</v>
      </c>
      <c r="B186" s="4" t="str">
        <f>IFERROR(IF(T_UsersExtract[[#This Row],[GivenName]]="","",T_UsersExtract[[#This Row],[GivenName]]), "")</f>
        <v/>
      </c>
      <c r="C186" s="4" t="str">
        <f>IFERROR(IF(T_UsersExtract[[#This Row],[Name]]="","",T_UsersExtract[[#This Row],[Name]]), "")</f>
        <v/>
      </c>
      <c r="D186" s="4" t="str">
        <f>IFERROR(IF(T_UsersExtract[[#This Row],[SamAccountName]]="","",T_UsersExtract[[#This Row],[SamAccountName]]),"")</f>
        <v/>
      </c>
      <c r="E186" s="4" t="str">
        <f>IFERROR(IF(T_UsersExtract[[#This Row],[UserPrincipalName]]="","",T_UsersExtract[[#This Row],[UserPrincipalName]]),"")</f>
        <v/>
      </c>
      <c r="F186" s="4" t="str">
        <f>IFERROR(IF(T_UsersExtract[[#This Row],[ObjectClass]]="","",T_UsersExtract[[#This Row],[ObjectClass]]), "")</f>
        <v/>
      </c>
      <c r="G186" s="4" t="str">
        <f>IFERROR(IF(T_UsersExtract[[#This Row],[Enabled]]="","",T_UsersExtract[[#This Row],[Enabled]]), "")</f>
        <v/>
      </c>
      <c r="H186" s="25" t="str">
        <f>IFERROR(IF(T_UsersExtract[[#This Row],[WhenCreated]]="","",T_UsersExtract[[#This Row],[WhenCreated]]), "")</f>
        <v/>
      </c>
      <c r="I186" s="25" t="str">
        <f>IFERROR(IF(T_UsersExtract[[#This Row],[PasswordLastSet]]="","",T_UsersExtract[[#This Row],[PasswordLastSet]]), "")</f>
        <v/>
      </c>
      <c r="J186" s="4" t="str">
        <f>IFERROR(IF(T_UsersExtract[[#This Row],[CannotChangePassword]]="","",T_UsersExtract[[#This Row],[CannotChangePassword]]), "")</f>
        <v/>
      </c>
      <c r="K18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6" s="4" t="str">
        <f>IFERROR(IF(T_UsersExtract[[#This Row],[PasswordNotRequired]]="","",T_UsersExtract[[#This Row],[PasswordNotRequired]]), "")</f>
        <v/>
      </c>
      <c r="M18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6" s="4" t="str">
        <f>IFERROR(IF(T_UsersExtract[[#This Row],[PasswordNeverExpires]]="","",T_UsersExtract[[#This Row],[PasswordNeverExpires]]), "")</f>
        <v/>
      </c>
      <c r="O18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6" s="4" t="str">
        <f>IFERROR(IF(T_UsersExtract[[#This Row],[PasswordExpired]]="","",T_UsersExtract[[#This Row],[PasswordExpired]]), "")</f>
        <v/>
      </c>
      <c r="Q18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6" s="4" t="str">
        <f>IFERROR(     IF(T_UsersExtract[[#This Row],[LockedOut]]="", "", T_UsersExtract[[#This Row],[LockedOut]]),     ""     )</f>
        <v/>
      </c>
      <c r="S186" s="4" t="str">
        <f>IFERROR(IF(T_UsersExtract[[#This Row],[PrimaryGroup]]="","",T_UsersExtract[[#This Row],[PrimaryGroup]]), "")</f>
        <v/>
      </c>
      <c r="T186" s="4" t="str">
        <f>IFERROR(VLOOKUP('Users Passwords Groups'!D186,T_UsersGroupsExtract[],2), "")</f>
        <v/>
      </c>
    </row>
    <row r="187" spans="1:20" ht="15" customHeight="1" x14ac:dyDescent="0.25">
      <c r="A187" s="4" t="e">
        <f>VLOOKUP(T_UsersPasswordsGroups[[#This Row],[Nom de compte SAM]],T_PointageAD[[Nom de compte SAM]:[Fonction]], 7)</f>
        <v>#N/A</v>
      </c>
      <c r="B187" s="4" t="str">
        <f>IFERROR(IF(T_UsersExtract[[#This Row],[GivenName]]="","",T_UsersExtract[[#This Row],[GivenName]]), "")</f>
        <v/>
      </c>
      <c r="C187" s="4" t="str">
        <f>IFERROR(IF(T_UsersExtract[[#This Row],[Name]]="","",T_UsersExtract[[#This Row],[Name]]), "")</f>
        <v/>
      </c>
      <c r="D187" s="4" t="str">
        <f>IFERROR(IF(T_UsersExtract[[#This Row],[SamAccountName]]="","",T_UsersExtract[[#This Row],[SamAccountName]]),"")</f>
        <v/>
      </c>
      <c r="E187" s="4" t="str">
        <f>IFERROR(IF(T_UsersExtract[[#This Row],[UserPrincipalName]]="","",T_UsersExtract[[#This Row],[UserPrincipalName]]),"")</f>
        <v/>
      </c>
      <c r="F187" s="4" t="str">
        <f>IFERROR(IF(T_UsersExtract[[#This Row],[ObjectClass]]="","",T_UsersExtract[[#This Row],[ObjectClass]]), "")</f>
        <v/>
      </c>
      <c r="G187" s="4" t="str">
        <f>IFERROR(IF(T_UsersExtract[[#This Row],[Enabled]]="","",T_UsersExtract[[#This Row],[Enabled]]), "")</f>
        <v/>
      </c>
      <c r="H187" s="25" t="str">
        <f>IFERROR(IF(T_UsersExtract[[#This Row],[WhenCreated]]="","",T_UsersExtract[[#This Row],[WhenCreated]]), "")</f>
        <v/>
      </c>
      <c r="I187" s="25" t="str">
        <f>IFERROR(IF(T_UsersExtract[[#This Row],[PasswordLastSet]]="","",T_UsersExtract[[#This Row],[PasswordLastSet]]), "")</f>
        <v/>
      </c>
      <c r="J187" s="4" t="str">
        <f>IFERROR(IF(T_UsersExtract[[#This Row],[CannotChangePassword]]="","",T_UsersExtract[[#This Row],[CannotChangePassword]]), "")</f>
        <v/>
      </c>
      <c r="K18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7" s="4" t="str">
        <f>IFERROR(IF(T_UsersExtract[[#This Row],[PasswordNotRequired]]="","",T_UsersExtract[[#This Row],[PasswordNotRequired]]), "")</f>
        <v/>
      </c>
      <c r="M18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7" s="4" t="str">
        <f>IFERROR(IF(T_UsersExtract[[#This Row],[PasswordNeverExpires]]="","",T_UsersExtract[[#This Row],[PasswordNeverExpires]]), "")</f>
        <v/>
      </c>
      <c r="O18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7" s="4" t="str">
        <f>IFERROR(IF(T_UsersExtract[[#This Row],[PasswordExpired]]="","",T_UsersExtract[[#This Row],[PasswordExpired]]), "")</f>
        <v/>
      </c>
      <c r="Q18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7" s="4" t="str">
        <f>IFERROR(     IF(T_UsersExtract[[#This Row],[LockedOut]]="", "", T_UsersExtract[[#This Row],[LockedOut]]),     ""     )</f>
        <v/>
      </c>
      <c r="S187" s="4" t="str">
        <f>IFERROR(IF(T_UsersExtract[[#This Row],[PrimaryGroup]]="","",T_UsersExtract[[#This Row],[PrimaryGroup]]), "")</f>
        <v/>
      </c>
      <c r="T187" s="4" t="str">
        <f>IFERROR(VLOOKUP('Users Passwords Groups'!D187,T_UsersGroupsExtract[],2), "")</f>
        <v/>
      </c>
    </row>
    <row r="188" spans="1:20" ht="15" customHeight="1" x14ac:dyDescent="0.25">
      <c r="A188" s="4" t="e">
        <f>VLOOKUP(T_UsersPasswordsGroups[[#This Row],[Nom de compte SAM]],T_PointageAD[[Nom de compte SAM]:[Fonction]], 7)</f>
        <v>#N/A</v>
      </c>
      <c r="B188" s="4" t="str">
        <f>IFERROR(IF(T_UsersExtract[[#This Row],[GivenName]]="","",T_UsersExtract[[#This Row],[GivenName]]), "")</f>
        <v/>
      </c>
      <c r="C188" s="4" t="str">
        <f>IFERROR(IF(T_UsersExtract[[#This Row],[Name]]="","",T_UsersExtract[[#This Row],[Name]]), "")</f>
        <v/>
      </c>
      <c r="D188" s="4" t="str">
        <f>IFERROR(IF(T_UsersExtract[[#This Row],[SamAccountName]]="","",T_UsersExtract[[#This Row],[SamAccountName]]),"")</f>
        <v/>
      </c>
      <c r="E188" s="4" t="str">
        <f>IFERROR(IF(T_UsersExtract[[#This Row],[UserPrincipalName]]="","",T_UsersExtract[[#This Row],[UserPrincipalName]]),"")</f>
        <v/>
      </c>
      <c r="F188" s="4" t="str">
        <f>IFERROR(IF(T_UsersExtract[[#This Row],[ObjectClass]]="","",T_UsersExtract[[#This Row],[ObjectClass]]), "")</f>
        <v/>
      </c>
      <c r="G188" s="4" t="str">
        <f>IFERROR(IF(T_UsersExtract[[#This Row],[Enabled]]="","",T_UsersExtract[[#This Row],[Enabled]]), "")</f>
        <v/>
      </c>
      <c r="H188" s="25" t="str">
        <f>IFERROR(IF(T_UsersExtract[[#This Row],[WhenCreated]]="","",T_UsersExtract[[#This Row],[WhenCreated]]), "")</f>
        <v/>
      </c>
      <c r="I188" s="25" t="str">
        <f>IFERROR(IF(T_UsersExtract[[#This Row],[PasswordLastSet]]="","",T_UsersExtract[[#This Row],[PasswordLastSet]]), "")</f>
        <v/>
      </c>
      <c r="J188" s="4" t="str">
        <f>IFERROR(IF(T_UsersExtract[[#This Row],[CannotChangePassword]]="","",T_UsersExtract[[#This Row],[CannotChangePassword]]), "")</f>
        <v/>
      </c>
      <c r="K18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8" s="4" t="str">
        <f>IFERROR(IF(T_UsersExtract[[#This Row],[PasswordNotRequired]]="","",T_UsersExtract[[#This Row],[PasswordNotRequired]]), "")</f>
        <v/>
      </c>
      <c r="M18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8" s="4" t="str">
        <f>IFERROR(IF(T_UsersExtract[[#This Row],[PasswordNeverExpires]]="","",T_UsersExtract[[#This Row],[PasswordNeverExpires]]), "")</f>
        <v/>
      </c>
      <c r="O18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8" s="4" t="str">
        <f>IFERROR(IF(T_UsersExtract[[#This Row],[PasswordExpired]]="","",T_UsersExtract[[#This Row],[PasswordExpired]]), "")</f>
        <v/>
      </c>
      <c r="Q18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8" s="4" t="str">
        <f>IFERROR(     IF(T_UsersExtract[[#This Row],[LockedOut]]="", "", T_UsersExtract[[#This Row],[LockedOut]]),     ""     )</f>
        <v/>
      </c>
      <c r="S188" s="4" t="str">
        <f>IFERROR(IF(T_UsersExtract[[#This Row],[PrimaryGroup]]="","",T_UsersExtract[[#This Row],[PrimaryGroup]]), "")</f>
        <v/>
      </c>
      <c r="T188" s="4" t="str">
        <f>IFERROR(VLOOKUP('Users Passwords Groups'!D188,T_UsersGroupsExtract[],2), "")</f>
        <v/>
      </c>
    </row>
    <row r="189" spans="1:20" ht="15" customHeight="1" x14ac:dyDescent="0.25">
      <c r="A189" s="4" t="e">
        <f>VLOOKUP(T_UsersPasswordsGroups[[#This Row],[Nom de compte SAM]],T_PointageAD[[Nom de compte SAM]:[Fonction]], 7)</f>
        <v>#N/A</v>
      </c>
      <c r="B189" s="4" t="str">
        <f>IFERROR(IF(T_UsersExtract[[#This Row],[GivenName]]="","",T_UsersExtract[[#This Row],[GivenName]]), "")</f>
        <v/>
      </c>
      <c r="C189" s="4" t="str">
        <f>IFERROR(IF(T_UsersExtract[[#This Row],[Name]]="","",T_UsersExtract[[#This Row],[Name]]), "")</f>
        <v/>
      </c>
      <c r="D189" s="4" t="str">
        <f>IFERROR(IF(T_UsersExtract[[#This Row],[SamAccountName]]="","",T_UsersExtract[[#This Row],[SamAccountName]]),"")</f>
        <v/>
      </c>
      <c r="E189" s="4" t="str">
        <f>IFERROR(IF(T_UsersExtract[[#This Row],[UserPrincipalName]]="","",T_UsersExtract[[#This Row],[UserPrincipalName]]),"")</f>
        <v/>
      </c>
      <c r="F189" s="4" t="str">
        <f>IFERROR(IF(T_UsersExtract[[#This Row],[ObjectClass]]="","",T_UsersExtract[[#This Row],[ObjectClass]]), "")</f>
        <v/>
      </c>
      <c r="G189" s="4" t="str">
        <f>IFERROR(IF(T_UsersExtract[[#This Row],[Enabled]]="","",T_UsersExtract[[#This Row],[Enabled]]), "")</f>
        <v/>
      </c>
      <c r="H189" s="25" t="str">
        <f>IFERROR(IF(T_UsersExtract[[#This Row],[WhenCreated]]="","",T_UsersExtract[[#This Row],[WhenCreated]]), "")</f>
        <v/>
      </c>
      <c r="I189" s="25" t="str">
        <f>IFERROR(IF(T_UsersExtract[[#This Row],[PasswordLastSet]]="","",T_UsersExtract[[#This Row],[PasswordLastSet]]), "")</f>
        <v/>
      </c>
      <c r="J189" s="4" t="str">
        <f>IFERROR(IF(T_UsersExtract[[#This Row],[CannotChangePassword]]="","",T_UsersExtract[[#This Row],[CannotChangePassword]]), "")</f>
        <v/>
      </c>
      <c r="K18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89" s="4" t="str">
        <f>IFERROR(IF(T_UsersExtract[[#This Row],[PasswordNotRequired]]="","",T_UsersExtract[[#This Row],[PasswordNotRequired]]), "")</f>
        <v/>
      </c>
      <c r="M18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89" s="4" t="str">
        <f>IFERROR(IF(T_UsersExtract[[#This Row],[PasswordNeverExpires]]="","",T_UsersExtract[[#This Row],[PasswordNeverExpires]]), "")</f>
        <v/>
      </c>
      <c r="O18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89" s="4" t="str">
        <f>IFERROR(IF(T_UsersExtract[[#This Row],[PasswordExpired]]="","",T_UsersExtract[[#This Row],[PasswordExpired]]), "")</f>
        <v/>
      </c>
      <c r="Q18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89" s="4" t="str">
        <f>IFERROR(     IF(T_UsersExtract[[#This Row],[LockedOut]]="", "", T_UsersExtract[[#This Row],[LockedOut]]),     ""     )</f>
        <v/>
      </c>
      <c r="S189" s="4" t="str">
        <f>IFERROR(IF(T_UsersExtract[[#This Row],[PrimaryGroup]]="","",T_UsersExtract[[#This Row],[PrimaryGroup]]), "")</f>
        <v/>
      </c>
      <c r="T189" s="4" t="str">
        <f>IFERROR(VLOOKUP('Users Passwords Groups'!D189,T_UsersGroupsExtract[],2), "")</f>
        <v/>
      </c>
    </row>
    <row r="190" spans="1:20" ht="15" customHeight="1" x14ac:dyDescent="0.25">
      <c r="A190" s="4" t="e">
        <f>VLOOKUP(T_UsersPasswordsGroups[[#This Row],[Nom de compte SAM]],T_PointageAD[[Nom de compte SAM]:[Fonction]], 7)</f>
        <v>#N/A</v>
      </c>
      <c r="B190" s="4" t="str">
        <f>IFERROR(IF(T_UsersExtract[[#This Row],[GivenName]]="","",T_UsersExtract[[#This Row],[GivenName]]), "")</f>
        <v/>
      </c>
      <c r="C190" s="4" t="str">
        <f>IFERROR(IF(T_UsersExtract[[#This Row],[Name]]="","",T_UsersExtract[[#This Row],[Name]]), "")</f>
        <v/>
      </c>
      <c r="D190" s="4" t="str">
        <f>IFERROR(IF(T_UsersExtract[[#This Row],[SamAccountName]]="","",T_UsersExtract[[#This Row],[SamAccountName]]),"")</f>
        <v/>
      </c>
      <c r="E190" s="4" t="str">
        <f>IFERROR(IF(T_UsersExtract[[#This Row],[UserPrincipalName]]="","",T_UsersExtract[[#This Row],[UserPrincipalName]]),"")</f>
        <v/>
      </c>
      <c r="F190" s="4" t="str">
        <f>IFERROR(IF(T_UsersExtract[[#This Row],[ObjectClass]]="","",T_UsersExtract[[#This Row],[ObjectClass]]), "")</f>
        <v/>
      </c>
      <c r="G190" s="4" t="str">
        <f>IFERROR(IF(T_UsersExtract[[#This Row],[Enabled]]="","",T_UsersExtract[[#This Row],[Enabled]]), "")</f>
        <v/>
      </c>
      <c r="H190" s="25" t="str">
        <f>IFERROR(IF(T_UsersExtract[[#This Row],[WhenCreated]]="","",T_UsersExtract[[#This Row],[WhenCreated]]), "")</f>
        <v/>
      </c>
      <c r="I190" s="25" t="str">
        <f>IFERROR(IF(T_UsersExtract[[#This Row],[PasswordLastSet]]="","",T_UsersExtract[[#This Row],[PasswordLastSet]]), "")</f>
        <v/>
      </c>
      <c r="J190" s="4" t="str">
        <f>IFERROR(IF(T_UsersExtract[[#This Row],[CannotChangePassword]]="","",T_UsersExtract[[#This Row],[CannotChangePassword]]), "")</f>
        <v/>
      </c>
      <c r="K19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0" s="4" t="str">
        <f>IFERROR(IF(T_UsersExtract[[#This Row],[PasswordNotRequired]]="","",T_UsersExtract[[#This Row],[PasswordNotRequired]]), "")</f>
        <v/>
      </c>
      <c r="M19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0" s="4" t="str">
        <f>IFERROR(IF(T_UsersExtract[[#This Row],[PasswordNeverExpires]]="","",T_UsersExtract[[#This Row],[PasswordNeverExpires]]), "")</f>
        <v/>
      </c>
      <c r="O19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0" s="4" t="str">
        <f>IFERROR(IF(T_UsersExtract[[#This Row],[PasswordExpired]]="","",T_UsersExtract[[#This Row],[PasswordExpired]]), "")</f>
        <v/>
      </c>
      <c r="Q19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0" s="4" t="str">
        <f>IFERROR(     IF(T_UsersExtract[[#This Row],[LockedOut]]="", "", T_UsersExtract[[#This Row],[LockedOut]]),     ""     )</f>
        <v/>
      </c>
      <c r="S190" s="4" t="str">
        <f>IFERROR(IF(T_UsersExtract[[#This Row],[PrimaryGroup]]="","",T_UsersExtract[[#This Row],[PrimaryGroup]]), "")</f>
        <v/>
      </c>
      <c r="T190" s="4" t="str">
        <f>IFERROR(VLOOKUP('Users Passwords Groups'!D190,T_UsersGroupsExtract[],2), "")</f>
        <v/>
      </c>
    </row>
    <row r="191" spans="1:20" ht="15" customHeight="1" x14ac:dyDescent="0.25">
      <c r="A191" s="4" t="e">
        <f>VLOOKUP(T_UsersPasswordsGroups[[#This Row],[Nom de compte SAM]],T_PointageAD[[Nom de compte SAM]:[Fonction]], 7)</f>
        <v>#N/A</v>
      </c>
      <c r="B191" s="4" t="str">
        <f>IFERROR(IF(T_UsersExtract[[#This Row],[GivenName]]="","",T_UsersExtract[[#This Row],[GivenName]]), "")</f>
        <v/>
      </c>
      <c r="C191" s="4" t="str">
        <f>IFERROR(IF(T_UsersExtract[[#This Row],[Name]]="","",T_UsersExtract[[#This Row],[Name]]), "")</f>
        <v/>
      </c>
      <c r="D191" s="4" t="str">
        <f>IFERROR(IF(T_UsersExtract[[#This Row],[SamAccountName]]="","",T_UsersExtract[[#This Row],[SamAccountName]]),"")</f>
        <v/>
      </c>
      <c r="E191" s="4" t="str">
        <f>IFERROR(IF(T_UsersExtract[[#This Row],[UserPrincipalName]]="","",T_UsersExtract[[#This Row],[UserPrincipalName]]),"")</f>
        <v/>
      </c>
      <c r="F191" s="4" t="str">
        <f>IFERROR(IF(T_UsersExtract[[#This Row],[ObjectClass]]="","",T_UsersExtract[[#This Row],[ObjectClass]]), "")</f>
        <v/>
      </c>
      <c r="G191" s="4" t="str">
        <f>IFERROR(IF(T_UsersExtract[[#This Row],[Enabled]]="","",T_UsersExtract[[#This Row],[Enabled]]), "")</f>
        <v/>
      </c>
      <c r="H191" s="25" t="str">
        <f>IFERROR(IF(T_UsersExtract[[#This Row],[WhenCreated]]="","",T_UsersExtract[[#This Row],[WhenCreated]]), "")</f>
        <v/>
      </c>
      <c r="I191" s="25" t="str">
        <f>IFERROR(IF(T_UsersExtract[[#This Row],[PasswordLastSet]]="","",T_UsersExtract[[#This Row],[PasswordLastSet]]), "")</f>
        <v/>
      </c>
      <c r="J191" s="4" t="str">
        <f>IFERROR(IF(T_UsersExtract[[#This Row],[CannotChangePassword]]="","",T_UsersExtract[[#This Row],[CannotChangePassword]]), "")</f>
        <v/>
      </c>
      <c r="K19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1" s="4" t="str">
        <f>IFERROR(IF(T_UsersExtract[[#This Row],[PasswordNotRequired]]="","",T_UsersExtract[[#This Row],[PasswordNotRequired]]), "")</f>
        <v/>
      </c>
      <c r="M19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1" s="4" t="str">
        <f>IFERROR(IF(T_UsersExtract[[#This Row],[PasswordNeverExpires]]="","",T_UsersExtract[[#This Row],[PasswordNeverExpires]]), "")</f>
        <v/>
      </c>
      <c r="O19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1" s="4" t="str">
        <f>IFERROR(IF(T_UsersExtract[[#This Row],[PasswordExpired]]="","",T_UsersExtract[[#This Row],[PasswordExpired]]), "")</f>
        <v/>
      </c>
      <c r="Q19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1" s="4" t="str">
        <f>IFERROR(     IF(T_UsersExtract[[#This Row],[LockedOut]]="", "", T_UsersExtract[[#This Row],[LockedOut]]),     ""     )</f>
        <v/>
      </c>
      <c r="S191" s="4" t="str">
        <f>IFERROR(IF(T_UsersExtract[[#This Row],[PrimaryGroup]]="","",T_UsersExtract[[#This Row],[PrimaryGroup]]), "")</f>
        <v/>
      </c>
      <c r="T191" s="4" t="str">
        <f>IFERROR(VLOOKUP('Users Passwords Groups'!D191,T_UsersGroupsExtract[],2), "")</f>
        <v/>
      </c>
    </row>
    <row r="192" spans="1:20" ht="15" customHeight="1" x14ac:dyDescent="0.25">
      <c r="A192" s="4" t="e">
        <f>VLOOKUP(T_UsersPasswordsGroups[[#This Row],[Nom de compte SAM]],T_PointageAD[[Nom de compte SAM]:[Fonction]], 7)</f>
        <v>#N/A</v>
      </c>
      <c r="B192" s="4" t="str">
        <f>IFERROR(IF(T_UsersExtract[[#This Row],[GivenName]]="","",T_UsersExtract[[#This Row],[GivenName]]), "")</f>
        <v/>
      </c>
      <c r="C192" s="4" t="str">
        <f>IFERROR(IF(T_UsersExtract[[#This Row],[Name]]="","",T_UsersExtract[[#This Row],[Name]]), "")</f>
        <v/>
      </c>
      <c r="D192" s="4" t="str">
        <f>IFERROR(IF(T_UsersExtract[[#This Row],[SamAccountName]]="","",T_UsersExtract[[#This Row],[SamAccountName]]),"")</f>
        <v/>
      </c>
      <c r="E192" s="4" t="str">
        <f>IFERROR(IF(T_UsersExtract[[#This Row],[UserPrincipalName]]="","",T_UsersExtract[[#This Row],[UserPrincipalName]]),"")</f>
        <v/>
      </c>
      <c r="F192" s="4" t="str">
        <f>IFERROR(IF(T_UsersExtract[[#This Row],[ObjectClass]]="","",T_UsersExtract[[#This Row],[ObjectClass]]), "")</f>
        <v/>
      </c>
      <c r="G192" s="4" t="str">
        <f>IFERROR(IF(T_UsersExtract[[#This Row],[Enabled]]="","",T_UsersExtract[[#This Row],[Enabled]]), "")</f>
        <v/>
      </c>
      <c r="H192" s="25" t="str">
        <f>IFERROR(IF(T_UsersExtract[[#This Row],[WhenCreated]]="","",T_UsersExtract[[#This Row],[WhenCreated]]), "")</f>
        <v/>
      </c>
      <c r="I192" s="25" t="str">
        <f>IFERROR(IF(T_UsersExtract[[#This Row],[PasswordLastSet]]="","",T_UsersExtract[[#This Row],[PasswordLastSet]]), "")</f>
        <v/>
      </c>
      <c r="J192" s="4" t="str">
        <f>IFERROR(IF(T_UsersExtract[[#This Row],[CannotChangePassword]]="","",T_UsersExtract[[#This Row],[CannotChangePassword]]), "")</f>
        <v/>
      </c>
      <c r="K19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2" s="4" t="str">
        <f>IFERROR(IF(T_UsersExtract[[#This Row],[PasswordNotRequired]]="","",T_UsersExtract[[#This Row],[PasswordNotRequired]]), "")</f>
        <v/>
      </c>
      <c r="M19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2" s="4" t="str">
        <f>IFERROR(IF(T_UsersExtract[[#This Row],[PasswordNeverExpires]]="","",T_UsersExtract[[#This Row],[PasswordNeverExpires]]), "")</f>
        <v/>
      </c>
      <c r="O19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2" s="4" t="str">
        <f>IFERROR(IF(T_UsersExtract[[#This Row],[PasswordExpired]]="","",T_UsersExtract[[#This Row],[PasswordExpired]]), "")</f>
        <v/>
      </c>
      <c r="Q19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2" s="4" t="str">
        <f>IFERROR(     IF(T_UsersExtract[[#This Row],[LockedOut]]="", "", T_UsersExtract[[#This Row],[LockedOut]]),     ""     )</f>
        <v/>
      </c>
      <c r="S192" s="4" t="str">
        <f>IFERROR(IF(T_UsersExtract[[#This Row],[PrimaryGroup]]="","",T_UsersExtract[[#This Row],[PrimaryGroup]]), "")</f>
        <v/>
      </c>
      <c r="T192" s="4" t="str">
        <f>IFERROR(VLOOKUP('Users Passwords Groups'!D192,T_UsersGroupsExtract[],2), "")</f>
        <v/>
      </c>
    </row>
    <row r="193" spans="1:20" ht="15" customHeight="1" x14ac:dyDescent="0.25">
      <c r="A193" s="4" t="e">
        <f>VLOOKUP(T_UsersPasswordsGroups[[#This Row],[Nom de compte SAM]],T_PointageAD[[Nom de compte SAM]:[Fonction]], 7)</f>
        <v>#N/A</v>
      </c>
      <c r="B193" s="4" t="str">
        <f>IFERROR(IF(T_UsersExtract[[#This Row],[GivenName]]="","",T_UsersExtract[[#This Row],[GivenName]]), "")</f>
        <v/>
      </c>
      <c r="C193" s="4" t="str">
        <f>IFERROR(IF(T_UsersExtract[[#This Row],[Name]]="","",T_UsersExtract[[#This Row],[Name]]), "")</f>
        <v/>
      </c>
      <c r="D193" s="4" t="str">
        <f>IFERROR(IF(T_UsersExtract[[#This Row],[SamAccountName]]="","",T_UsersExtract[[#This Row],[SamAccountName]]),"")</f>
        <v/>
      </c>
      <c r="E193" s="4" t="str">
        <f>IFERROR(IF(T_UsersExtract[[#This Row],[UserPrincipalName]]="","",T_UsersExtract[[#This Row],[UserPrincipalName]]),"")</f>
        <v/>
      </c>
      <c r="F193" s="4" t="str">
        <f>IFERROR(IF(T_UsersExtract[[#This Row],[ObjectClass]]="","",T_UsersExtract[[#This Row],[ObjectClass]]), "")</f>
        <v/>
      </c>
      <c r="G193" s="4" t="str">
        <f>IFERROR(IF(T_UsersExtract[[#This Row],[Enabled]]="","",T_UsersExtract[[#This Row],[Enabled]]), "")</f>
        <v/>
      </c>
      <c r="H193" s="25" t="str">
        <f>IFERROR(IF(T_UsersExtract[[#This Row],[WhenCreated]]="","",T_UsersExtract[[#This Row],[WhenCreated]]), "")</f>
        <v/>
      </c>
      <c r="I193" s="25" t="str">
        <f>IFERROR(IF(T_UsersExtract[[#This Row],[PasswordLastSet]]="","",T_UsersExtract[[#This Row],[PasswordLastSet]]), "")</f>
        <v/>
      </c>
      <c r="J193" s="4" t="str">
        <f>IFERROR(IF(T_UsersExtract[[#This Row],[CannotChangePassword]]="","",T_UsersExtract[[#This Row],[CannotChangePassword]]), "")</f>
        <v/>
      </c>
      <c r="K19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3" s="4" t="str">
        <f>IFERROR(IF(T_UsersExtract[[#This Row],[PasswordNotRequired]]="","",T_UsersExtract[[#This Row],[PasswordNotRequired]]), "")</f>
        <v/>
      </c>
      <c r="M19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3" s="4" t="str">
        <f>IFERROR(IF(T_UsersExtract[[#This Row],[PasswordNeverExpires]]="","",T_UsersExtract[[#This Row],[PasswordNeverExpires]]), "")</f>
        <v/>
      </c>
      <c r="O19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3" s="4" t="str">
        <f>IFERROR(IF(T_UsersExtract[[#This Row],[PasswordExpired]]="","",T_UsersExtract[[#This Row],[PasswordExpired]]), "")</f>
        <v/>
      </c>
      <c r="Q19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3" s="4" t="str">
        <f>IFERROR(     IF(T_UsersExtract[[#This Row],[LockedOut]]="", "", T_UsersExtract[[#This Row],[LockedOut]]),     ""     )</f>
        <v/>
      </c>
      <c r="S193" s="4" t="str">
        <f>IFERROR(IF(T_UsersExtract[[#This Row],[PrimaryGroup]]="","",T_UsersExtract[[#This Row],[PrimaryGroup]]), "")</f>
        <v/>
      </c>
      <c r="T193" s="4" t="str">
        <f>IFERROR(VLOOKUP('Users Passwords Groups'!D193,T_UsersGroupsExtract[],2), "")</f>
        <v/>
      </c>
    </row>
    <row r="194" spans="1:20" ht="15" customHeight="1" x14ac:dyDescent="0.25">
      <c r="A194" s="4" t="e">
        <f>VLOOKUP(T_UsersPasswordsGroups[[#This Row],[Nom de compte SAM]],T_PointageAD[[Nom de compte SAM]:[Fonction]], 7)</f>
        <v>#N/A</v>
      </c>
      <c r="B194" s="4" t="str">
        <f>IFERROR(IF(T_UsersExtract[[#This Row],[GivenName]]="","",T_UsersExtract[[#This Row],[GivenName]]), "")</f>
        <v/>
      </c>
      <c r="C194" s="4" t="str">
        <f>IFERROR(IF(T_UsersExtract[[#This Row],[Name]]="","",T_UsersExtract[[#This Row],[Name]]), "")</f>
        <v/>
      </c>
      <c r="D194" s="4" t="str">
        <f>IFERROR(IF(T_UsersExtract[[#This Row],[SamAccountName]]="","",T_UsersExtract[[#This Row],[SamAccountName]]),"")</f>
        <v/>
      </c>
      <c r="E194" s="4" t="str">
        <f>IFERROR(IF(T_UsersExtract[[#This Row],[UserPrincipalName]]="","",T_UsersExtract[[#This Row],[UserPrincipalName]]),"")</f>
        <v/>
      </c>
      <c r="F194" s="4" t="str">
        <f>IFERROR(IF(T_UsersExtract[[#This Row],[ObjectClass]]="","",T_UsersExtract[[#This Row],[ObjectClass]]), "")</f>
        <v/>
      </c>
      <c r="G194" s="4" t="str">
        <f>IFERROR(IF(T_UsersExtract[[#This Row],[Enabled]]="","",T_UsersExtract[[#This Row],[Enabled]]), "")</f>
        <v/>
      </c>
      <c r="H194" s="25" t="str">
        <f>IFERROR(IF(T_UsersExtract[[#This Row],[WhenCreated]]="","",T_UsersExtract[[#This Row],[WhenCreated]]), "")</f>
        <v/>
      </c>
      <c r="I194" s="25" t="str">
        <f>IFERROR(IF(T_UsersExtract[[#This Row],[PasswordLastSet]]="","",T_UsersExtract[[#This Row],[PasswordLastSet]]), "")</f>
        <v/>
      </c>
      <c r="J194" s="4" t="str">
        <f>IFERROR(IF(T_UsersExtract[[#This Row],[CannotChangePassword]]="","",T_UsersExtract[[#This Row],[CannotChangePassword]]), "")</f>
        <v/>
      </c>
      <c r="K19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4" s="4" t="str">
        <f>IFERROR(IF(T_UsersExtract[[#This Row],[PasswordNotRequired]]="","",T_UsersExtract[[#This Row],[PasswordNotRequired]]), "")</f>
        <v/>
      </c>
      <c r="M19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4" s="4" t="str">
        <f>IFERROR(IF(T_UsersExtract[[#This Row],[PasswordNeverExpires]]="","",T_UsersExtract[[#This Row],[PasswordNeverExpires]]), "")</f>
        <v/>
      </c>
      <c r="O19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4" s="4" t="str">
        <f>IFERROR(IF(T_UsersExtract[[#This Row],[PasswordExpired]]="","",T_UsersExtract[[#This Row],[PasswordExpired]]), "")</f>
        <v/>
      </c>
      <c r="Q19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4" s="4" t="str">
        <f>IFERROR(     IF(T_UsersExtract[[#This Row],[LockedOut]]="", "", T_UsersExtract[[#This Row],[LockedOut]]),     ""     )</f>
        <v/>
      </c>
      <c r="S194" s="4" t="str">
        <f>IFERROR(IF(T_UsersExtract[[#This Row],[PrimaryGroup]]="","",T_UsersExtract[[#This Row],[PrimaryGroup]]), "")</f>
        <v/>
      </c>
      <c r="T194" s="4" t="str">
        <f>IFERROR(VLOOKUP('Users Passwords Groups'!D194,T_UsersGroupsExtract[],2), "")</f>
        <v/>
      </c>
    </row>
    <row r="195" spans="1:20" ht="15" customHeight="1" x14ac:dyDescent="0.25">
      <c r="A195" s="4" t="e">
        <f>VLOOKUP(T_UsersPasswordsGroups[[#This Row],[Nom de compte SAM]],T_PointageAD[[Nom de compte SAM]:[Fonction]], 7)</f>
        <v>#N/A</v>
      </c>
      <c r="B195" s="4" t="str">
        <f>IFERROR(IF(T_UsersExtract[[#This Row],[GivenName]]="","",T_UsersExtract[[#This Row],[GivenName]]), "")</f>
        <v/>
      </c>
      <c r="C195" s="4" t="str">
        <f>IFERROR(IF(T_UsersExtract[[#This Row],[Name]]="","",T_UsersExtract[[#This Row],[Name]]), "")</f>
        <v/>
      </c>
      <c r="D195" s="4" t="str">
        <f>IFERROR(IF(T_UsersExtract[[#This Row],[SamAccountName]]="","",T_UsersExtract[[#This Row],[SamAccountName]]),"")</f>
        <v/>
      </c>
      <c r="E195" s="4" t="str">
        <f>IFERROR(IF(T_UsersExtract[[#This Row],[UserPrincipalName]]="","",T_UsersExtract[[#This Row],[UserPrincipalName]]),"")</f>
        <v/>
      </c>
      <c r="F195" s="4" t="str">
        <f>IFERROR(IF(T_UsersExtract[[#This Row],[ObjectClass]]="","",T_UsersExtract[[#This Row],[ObjectClass]]), "")</f>
        <v/>
      </c>
      <c r="G195" s="4" t="str">
        <f>IFERROR(IF(T_UsersExtract[[#This Row],[Enabled]]="","",T_UsersExtract[[#This Row],[Enabled]]), "")</f>
        <v/>
      </c>
      <c r="H195" s="25" t="str">
        <f>IFERROR(IF(T_UsersExtract[[#This Row],[WhenCreated]]="","",T_UsersExtract[[#This Row],[WhenCreated]]), "")</f>
        <v/>
      </c>
      <c r="I195" s="25" t="str">
        <f>IFERROR(IF(T_UsersExtract[[#This Row],[PasswordLastSet]]="","",T_UsersExtract[[#This Row],[PasswordLastSet]]), "")</f>
        <v/>
      </c>
      <c r="J195" s="4" t="str">
        <f>IFERROR(IF(T_UsersExtract[[#This Row],[CannotChangePassword]]="","",T_UsersExtract[[#This Row],[CannotChangePassword]]), "")</f>
        <v/>
      </c>
      <c r="K19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5" s="4" t="str">
        <f>IFERROR(IF(T_UsersExtract[[#This Row],[PasswordNotRequired]]="","",T_UsersExtract[[#This Row],[PasswordNotRequired]]), "")</f>
        <v/>
      </c>
      <c r="M19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5" s="4" t="str">
        <f>IFERROR(IF(T_UsersExtract[[#This Row],[PasswordNeverExpires]]="","",T_UsersExtract[[#This Row],[PasswordNeverExpires]]), "")</f>
        <v/>
      </c>
      <c r="O19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5" s="4" t="str">
        <f>IFERROR(IF(T_UsersExtract[[#This Row],[PasswordExpired]]="","",T_UsersExtract[[#This Row],[PasswordExpired]]), "")</f>
        <v/>
      </c>
      <c r="Q19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5" s="4" t="str">
        <f>IFERROR(     IF(T_UsersExtract[[#This Row],[LockedOut]]="", "", T_UsersExtract[[#This Row],[LockedOut]]),     ""     )</f>
        <v/>
      </c>
      <c r="S195" s="4" t="str">
        <f>IFERROR(IF(T_UsersExtract[[#This Row],[PrimaryGroup]]="","",T_UsersExtract[[#This Row],[PrimaryGroup]]), "")</f>
        <v/>
      </c>
      <c r="T195" s="4" t="str">
        <f>IFERROR(VLOOKUP('Users Passwords Groups'!D195,T_UsersGroupsExtract[],2), "")</f>
        <v/>
      </c>
    </row>
    <row r="196" spans="1:20" ht="15" customHeight="1" x14ac:dyDescent="0.25">
      <c r="A196" s="4" t="e">
        <f>VLOOKUP(T_UsersPasswordsGroups[[#This Row],[Nom de compte SAM]],T_PointageAD[[Nom de compte SAM]:[Fonction]], 7)</f>
        <v>#N/A</v>
      </c>
      <c r="B196" s="4" t="str">
        <f>IFERROR(IF(T_UsersExtract[[#This Row],[GivenName]]="","",T_UsersExtract[[#This Row],[GivenName]]), "")</f>
        <v/>
      </c>
      <c r="C196" s="4" t="str">
        <f>IFERROR(IF(T_UsersExtract[[#This Row],[Name]]="","",T_UsersExtract[[#This Row],[Name]]), "")</f>
        <v/>
      </c>
      <c r="D196" s="4" t="str">
        <f>IFERROR(IF(T_UsersExtract[[#This Row],[SamAccountName]]="","",T_UsersExtract[[#This Row],[SamAccountName]]),"")</f>
        <v/>
      </c>
      <c r="E196" s="4" t="str">
        <f>IFERROR(IF(T_UsersExtract[[#This Row],[UserPrincipalName]]="","",T_UsersExtract[[#This Row],[UserPrincipalName]]),"")</f>
        <v/>
      </c>
      <c r="F196" s="4" t="str">
        <f>IFERROR(IF(T_UsersExtract[[#This Row],[ObjectClass]]="","",T_UsersExtract[[#This Row],[ObjectClass]]), "")</f>
        <v/>
      </c>
      <c r="G196" s="4" t="str">
        <f>IFERROR(IF(T_UsersExtract[[#This Row],[Enabled]]="","",T_UsersExtract[[#This Row],[Enabled]]), "")</f>
        <v/>
      </c>
      <c r="H196" s="25" t="str">
        <f>IFERROR(IF(T_UsersExtract[[#This Row],[WhenCreated]]="","",T_UsersExtract[[#This Row],[WhenCreated]]), "")</f>
        <v/>
      </c>
      <c r="I196" s="25" t="str">
        <f>IFERROR(IF(T_UsersExtract[[#This Row],[PasswordLastSet]]="","",T_UsersExtract[[#This Row],[PasswordLastSet]]), "")</f>
        <v/>
      </c>
      <c r="J196" s="4" t="str">
        <f>IFERROR(IF(T_UsersExtract[[#This Row],[CannotChangePassword]]="","",T_UsersExtract[[#This Row],[CannotChangePassword]]), "")</f>
        <v/>
      </c>
      <c r="K19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6" s="4" t="str">
        <f>IFERROR(IF(T_UsersExtract[[#This Row],[PasswordNotRequired]]="","",T_UsersExtract[[#This Row],[PasswordNotRequired]]), "")</f>
        <v/>
      </c>
      <c r="M19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6" s="4" t="str">
        <f>IFERROR(IF(T_UsersExtract[[#This Row],[PasswordNeverExpires]]="","",T_UsersExtract[[#This Row],[PasswordNeverExpires]]), "")</f>
        <v/>
      </c>
      <c r="O19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6" s="4" t="str">
        <f>IFERROR(IF(T_UsersExtract[[#This Row],[PasswordExpired]]="","",T_UsersExtract[[#This Row],[PasswordExpired]]), "")</f>
        <v/>
      </c>
      <c r="Q19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6" s="4" t="str">
        <f>IFERROR(     IF(T_UsersExtract[[#This Row],[LockedOut]]="", "", T_UsersExtract[[#This Row],[LockedOut]]),     ""     )</f>
        <v/>
      </c>
      <c r="S196" s="4" t="str">
        <f>IFERROR(IF(T_UsersExtract[[#This Row],[PrimaryGroup]]="","",T_UsersExtract[[#This Row],[PrimaryGroup]]), "")</f>
        <v/>
      </c>
      <c r="T196" s="4" t="str">
        <f>IFERROR(VLOOKUP('Users Passwords Groups'!D196,T_UsersGroupsExtract[],2), "")</f>
        <v/>
      </c>
    </row>
    <row r="197" spans="1:20" ht="15" customHeight="1" x14ac:dyDescent="0.25">
      <c r="A197" s="4" t="e">
        <f>VLOOKUP(T_UsersPasswordsGroups[[#This Row],[Nom de compte SAM]],T_PointageAD[[Nom de compte SAM]:[Fonction]], 7)</f>
        <v>#N/A</v>
      </c>
      <c r="B197" s="4" t="str">
        <f>IFERROR(IF(T_UsersExtract[[#This Row],[GivenName]]="","",T_UsersExtract[[#This Row],[GivenName]]), "")</f>
        <v/>
      </c>
      <c r="C197" s="4" t="str">
        <f>IFERROR(IF(T_UsersExtract[[#This Row],[Name]]="","",T_UsersExtract[[#This Row],[Name]]), "")</f>
        <v/>
      </c>
      <c r="D197" s="4" t="str">
        <f>IFERROR(IF(T_UsersExtract[[#This Row],[SamAccountName]]="","",T_UsersExtract[[#This Row],[SamAccountName]]),"")</f>
        <v/>
      </c>
      <c r="E197" s="4" t="str">
        <f>IFERROR(IF(T_UsersExtract[[#This Row],[UserPrincipalName]]="","",T_UsersExtract[[#This Row],[UserPrincipalName]]),"")</f>
        <v/>
      </c>
      <c r="F197" s="4" t="str">
        <f>IFERROR(IF(T_UsersExtract[[#This Row],[ObjectClass]]="","",T_UsersExtract[[#This Row],[ObjectClass]]), "")</f>
        <v/>
      </c>
      <c r="G197" s="4" t="str">
        <f>IFERROR(IF(T_UsersExtract[[#This Row],[Enabled]]="","",T_UsersExtract[[#This Row],[Enabled]]), "")</f>
        <v/>
      </c>
      <c r="H197" s="25" t="str">
        <f>IFERROR(IF(T_UsersExtract[[#This Row],[WhenCreated]]="","",T_UsersExtract[[#This Row],[WhenCreated]]), "")</f>
        <v/>
      </c>
      <c r="I197" s="25" t="str">
        <f>IFERROR(IF(T_UsersExtract[[#This Row],[PasswordLastSet]]="","",T_UsersExtract[[#This Row],[PasswordLastSet]]), "")</f>
        <v/>
      </c>
      <c r="J197" s="4" t="str">
        <f>IFERROR(IF(T_UsersExtract[[#This Row],[CannotChangePassword]]="","",T_UsersExtract[[#This Row],[CannotChangePassword]]), "")</f>
        <v/>
      </c>
      <c r="K19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7" s="4" t="str">
        <f>IFERROR(IF(T_UsersExtract[[#This Row],[PasswordNotRequired]]="","",T_UsersExtract[[#This Row],[PasswordNotRequired]]), "")</f>
        <v/>
      </c>
      <c r="M19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7" s="4" t="str">
        <f>IFERROR(IF(T_UsersExtract[[#This Row],[PasswordNeverExpires]]="","",T_UsersExtract[[#This Row],[PasswordNeverExpires]]), "")</f>
        <v/>
      </c>
      <c r="O19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7" s="4" t="str">
        <f>IFERROR(IF(T_UsersExtract[[#This Row],[PasswordExpired]]="","",T_UsersExtract[[#This Row],[PasswordExpired]]), "")</f>
        <v/>
      </c>
      <c r="Q19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7" s="4" t="str">
        <f>IFERROR(     IF(T_UsersExtract[[#This Row],[LockedOut]]="", "", T_UsersExtract[[#This Row],[LockedOut]]),     ""     )</f>
        <v/>
      </c>
      <c r="S197" s="4" t="str">
        <f>IFERROR(IF(T_UsersExtract[[#This Row],[PrimaryGroup]]="","",T_UsersExtract[[#This Row],[PrimaryGroup]]), "")</f>
        <v/>
      </c>
      <c r="T197" s="4" t="str">
        <f>IFERROR(VLOOKUP('Users Passwords Groups'!D197,T_UsersGroupsExtract[],2), "")</f>
        <v/>
      </c>
    </row>
    <row r="198" spans="1:20" ht="15" customHeight="1" x14ac:dyDescent="0.25">
      <c r="A198" s="4" t="e">
        <f>VLOOKUP(T_UsersPasswordsGroups[[#This Row],[Nom de compte SAM]],T_PointageAD[[Nom de compte SAM]:[Fonction]], 7)</f>
        <v>#N/A</v>
      </c>
      <c r="B198" s="4" t="str">
        <f>IFERROR(IF(T_UsersExtract[[#This Row],[GivenName]]="","",T_UsersExtract[[#This Row],[GivenName]]), "")</f>
        <v/>
      </c>
      <c r="C198" s="4" t="str">
        <f>IFERROR(IF(T_UsersExtract[[#This Row],[Name]]="","",T_UsersExtract[[#This Row],[Name]]), "")</f>
        <v/>
      </c>
      <c r="D198" s="4" t="str">
        <f>IFERROR(IF(T_UsersExtract[[#This Row],[SamAccountName]]="","",T_UsersExtract[[#This Row],[SamAccountName]]),"")</f>
        <v/>
      </c>
      <c r="E198" s="4" t="str">
        <f>IFERROR(IF(T_UsersExtract[[#This Row],[UserPrincipalName]]="","",T_UsersExtract[[#This Row],[UserPrincipalName]]),"")</f>
        <v/>
      </c>
      <c r="F198" s="4" t="str">
        <f>IFERROR(IF(T_UsersExtract[[#This Row],[ObjectClass]]="","",T_UsersExtract[[#This Row],[ObjectClass]]), "")</f>
        <v/>
      </c>
      <c r="G198" s="4" t="str">
        <f>IFERROR(IF(T_UsersExtract[[#This Row],[Enabled]]="","",T_UsersExtract[[#This Row],[Enabled]]), "")</f>
        <v/>
      </c>
      <c r="H198" s="25" t="str">
        <f>IFERROR(IF(T_UsersExtract[[#This Row],[WhenCreated]]="","",T_UsersExtract[[#This Row],[WhenCreated]]), "")</f>
        <v/>
      </c>
      <c r="I198" s="25" t="str">
        <f>IFERROR(IF(T_UsersExtract[[#This Row],[PasswordLastSet]]="","",T_UsersExtract[[#This Row],[PasswordLastSet]]), "")</f>
        <v/>
      </c>
      <c r="J198" s="4" t="str">
        <f>IFERROR(IF(T_UsersExtract[[#This Row],[CannotChangePassword]]="","",T_UsersExtract[[#This Row],[CannotChangePassword]]), "")</f>
        <v/>
      </c>
      <c r="K19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8" s="4" t="str">
        <f>IFERROR(IF(T_UsersExtract[[#This Row],[PasswordNotRequired]]="","",T_UsersExtract[[#This Row],[PasswordNotRequired]]), "")</f>
        <v/>
      </c>
      <c r="M19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8" s="4" t="str">
        <f>IFERROR(IF(T_UsersExtract[[#This Row],[PasswordNeverExpires]]="","",T_UsersExtract[[#This Row],[PasswordNeverExpires]]), "")</f>
        <v/>
      </c>
      <c r="O19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8" s="4" t="str">
        <f>IFERROR(IF(T_UsersExtract[[#This Row],[PasswordExpired]]="","",T_UsersExtract[[#This Row],[PasswordExpired]]), "")</f>
        <v/>
      </c>
      <c r="Q19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8" s="4" t="str">
        <f>IFERROR(     IF(T_UsersExtract[[#This Row],[LockedOut]]="", "", T_UsersExtract[[#This Row],[LockedOut]]),     ""     )</f>
        <v/>
      </c>
      <c r="S198" s="4" t="str">
        <f>IFERROR(IF(T_UsersExtract[[#This Row],[PrimaryGroup]]="","",T_UsersExtract[[#This Row],[PrimaryGroup]]), "")</f>
        <v/>
      </c>
      <c r="T198" s="4" t="str">
        <f>IFERROR(VLOOKUP('Users Passwords Groups'!D198,T_UsersGroupsExtract[],2), "")</f>
        <v/>
      </c>
    </row>
    <row r="199" spans="1:20" ht="15" customHeight="1" x14ac:dyDescent="0.25">
      <c r="A199" s="4" t="e">
        <f>VLOOKUP(T_UsersPasswordsGroups[[#This Row],[Nom de compte SAM]],T_PointageAD[[Nom de compte SAM]:[Fonction]], 7)</f>
        <v>#N/A</v>
      </c>
      <c r="B199" s="4" t="str">
        <f>IFERROR(IF(T_UsersExtract[[#This Row],[GivenName]]="","",T_UsersExtract[[#This Row],[GivenName]]), "")</f>
        <v/>
      </c>
      <c r="C199" s="4" t="str">
        <f>IFERROR(IF(T_UsersExtract[[#This Row],[Name]]="","",T_UsersExtract[[#This Row],[Name]]), "")</f>
        <v/>
      </c>
      <c r="D199" s="4" t="str">
        <f>IFERROR(IF(T_UsersExtract[[#This Row],[SamAccountName]]="","",T_UsersExtract[[#This Row],[SamAccountName]]),"")</f>
        <v/>
      </c>
      <c r="E199" s="4" t="str">
        <f>IFERROR(IF(T_UsersExtract[[#This Row],[UserPrincipalName]]="","",T_UsersExtract[[#This Row],[UserPrincipalName]]),"")</f>
        <v/>
      </c>
      <c r="F199" s="4" t="str">
        <f>IFERROR(IF(T_UsersExtract[[#This Row],[ObjectClass]]="","",T_UsersExtract[[#This Row],[ObjectClass]]), "")</f>
        <v/>
      </c>
      <c r="G199" s="4" t="str">
        <f>IFERROR(IF(T_UsersExtract[[#This Row],[Enabled]]="","",T_UsersExtract[[#This Row],[Enabled]]), "")</f>
        <v/>
      </c>
      <c r="H199" s="25" t="str">
        <f>IFERROR(IF(T_UsersExtract[[#This Row],[WhenCreated]]="","",T_UsersExtract[[#This Row],[WhenCreated]]), "")</f>
        <v/>
      </c>
      <c r="I199" s="25" t="str">
        <f>IFERROR(IF(T_UsersExtract[[#This Row],[PasswordLastSet]]="","",T_UsersExtract[[#This Row],[PasswordLastSet]]), "")</f>
        <v/>
      </c>
      <c r="J199" s="4" t="str">
        <f>IFERROR(IF(T_UsersExtract[[#This Row],[CannotChangePassword]]="","",T_UsersExtract[[#This Row],[CannotChangePassword]]), "")</f>
        <v/>
      </c>
      <c r="K19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199" s="4" t="str">
        <f>IFERROR(IF(T_UsersExtract[[#This Row],[PasswordNotRequired]]="","",T_UsersExtract[[#This Row],[PasswordNotRequired]]), "")</f>
        <v/>
      </c>
      <c r="M19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199" s="4" t="str">
        <f>IFERROR(IF(T_UsersExtract[[#This Row],[PasswordNeverExpires]]="","",T_UsersExtract[[#This Row],[PasswordNeverExpires]]), "")</f>
        <v/>
      </c>
      <c r="O19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199" s="4" t="str">
        <f>IFERROR(IF(T_UsersExtract[[#This Row],[PasswordExpired]]="","",T_UsersExtract[[#This Row],[PasswordExpired]]), "")</f>
        <v/>
      </c>
      <c r="Q19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199" s="4" t="str">
        <f>IFERROR(     IF(T_UsersExtract[[#This Row],[LockedOut]]="", "", T_UsersExtract[[#This Row],[LockedOut]]),     ""     )</f>
        <v/>
      </c>
      <c r="S199" s="4" t="str">
        <f>IFERROR(IF(T_UsersExtract[[#This Row],[PrimaryGroup]]="","",T_UsersExtract[[#This Row],[PrimaryGroup]]), "")</f>
        <v/>
      </c>
      <c r="T199" s="4" t="str">
        <f>IFERROR(VLOOKUP('Users Passwords Groups'!D199,T_UsersGroupsExtract[],2), "")</f>
        <v/>
      </c>
    </row>
    <row r="200" spans="1:20" ht="15" customHeight="1" x14ac:dyDescent="0.25">
      <c r="A200" s="4" t="e">
        <f>VLOOKUP(T_UsersPasswordsGroups[[#This Row],[Nom de compte SAM]],T_PointageAD[[Nom de compte SAM]:[Fonction]], 7)</f>
        <v>#N/A</v>
      </c>
      <c r="B200" s="4" t="str">
        <f>IFERROR(IF(T_UsersExtract[[#This Row],[GivenName]]="","",T_UsersExtract[[#This Row],[GivenName]]), "")</f>
        <v/>
      </c>
      <c r="C200" s="4" t="str">
        <f>IFERROR(IF(T_UsersExtract[[#This Row],[Name]]="","",T_UsersExtract[[#This Row],[Name]]), "")</f>
        <v/>
      </c>
      <c r="D200" s="4" t="str">
        <f>IFERROR(IF(T_UsersExtract[[#This Row],[SamAccountName]]="","",T_UsersExtract[[#This Row],[SamAccountName]]),"")</f>
        <v/>
      </c>
      <c r="E200" s="4" t="str">
        <f>IFERROR(IF(T_UsersExtract[[#This Row],[UserPrincipalName]]="","",T_UsersExtract[[#This Row],[UserPrincipalName]]),"")</f>
        <v/>
      </c>
      <c r="F200" s="4" t="str">
        <f>IFERROR(IF(T_UsersExtract[[#This Row],[ObjectClass]]="","",T_UsersExtract[[#This Row],[ObjectClass]]), "")</f>
        <v/>
      </c>
      <c r="G200" s="4" t="str">
        <f>IFERROR(IF(T_UsersExtract[[#This Row],[Enabled]]="","",T_UsersExtract[[#This Row],[Enabled]]), "")</f>
        <v/>
      </c>
      <c r="H200" s="25" t="str">
        <f>IFERROR(IF(T_UsersExtract[[#This Row],[WhenCreated]]="","",T_UsersExtract[[#This Row],[WhenCreated]]), "")</f>
        <v/>
      </c>
      <c r="I200" s="25" t="str">
        <f>IFERROR(IF(T_UsersExtract[[#This Row],[PasswordLastSet]]="","",T_UsersExtract[[#This Row],[PasswordLastSet]]), "")</f>
        <v/>
      </c>
      <c r="J200" s="4" t="str">
        <f>IFERROR(IF(T_UsersExtract[[#This Row],[CannotChangePassword]]="","",T_UsersExtract[[#This Row],[CannotChangePassword]]), "")</f>
        <v/>
      </c>
      <c r="K20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0" s="4" t="str">
        <f>IFERROR(IF(T_UsersExtract[[#This Row],[PasswordNotRequired]]="","",T_UsersExtract[[#This Row],[PasswordNotRequired]]), "")</f>
        <v/>
      </c>
      <c r="M20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0" s="4" t="str">
        <f>IFERROR(IF(T_UsersExtract[[#This Row],[PasswordNeverExpires]]="","",T_UsersExtract[[#This Row],[PasswordNeverExpires]]), "")</f>
        <v/>
      </c>
      <c r="O20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0" s="4" t="str">
        <f>IFERROR(IF(T_UsersExtract[[#This Row],[PasswordExpired]]="","",T_UsersExtract[[#This Row],[PasswordExpired]]), "")</f>
        <v/>
      </c>
      <c r="Q20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0" s="4" t="str">
        <f>IFERROR(     IF(T_UsersExtract[[#This Row],[LockedOut]]="", "", T_UsersExtract[[#This Row],[LockedOut]]),     ""     )</f>
        <v/>
      </c>
      <c r="S200" s="4" t="str">
        <f>IFERROR(IF(T_UsersExtract[[#This Row],[PrimaryGroup]]="","",T_UsersExtract[[#This Row],[PrimaryGroup]]), "")</f>
        <v/>
      </c>
      <c r="T200" s="4" t="str">
        <f>IFERROR(VLOOKUP('Users Passwords Groups'!D200,T_UsersGroupsExtract[],2), "")</f>
        <v/>
      </c>
    </row>
    <row r="201" spans="1:20" ht="15" customHeight="1" x14ac:dyDescent="0.25">
      <c r="A201" s="4" t="e">
        <f>VLOOKUP(T_UsersPasswordsGroups[[#This Row],[Nom de compte SAM]],T_PointageAD[[Nom de compte SAM]:[Fonction]], 7)</f>
        <v>#N/A</v>
      </c>
      <c r="B201" s="4" t="str">
        <f>IFERROR(IF(T_UsersExtract[[#This Row],[GivenName]]="","",T_UsersExtract[[#This Row],[GivenName]]), "")</f>
        <v/>
      </c>
      <c r="C201" s="4" t="str">
        <f>IFERROR(IF(T_UsersExtract[[#This Row],[Name]]="","",T_UsersExtract[[#This Row],[Name]]), "")</f>
        <v/>
      </c>
      <c r="D201" s="4" t="str">
        <f>IFERROR(IF(T_UsersExtract[[#This Row],[SamAccountName]]="","",T_UsersExtract[[#This Row],[SamAccountName]]),"")</f>
        <v/>
      </c>
      <c r="E201" s="4" t="str">
        <f>IFERROR(IF(T_UsersExtract[[#This Row],[UserPrincipalName]]="","",T_UsersExtract[[#This Row],[UserPrincipalName]]),"")</f>
        <v/>
      </c>
      <c r="F201" s="4" t="str">
        <f>IFERROR(IF(T_UsersExtract[[#This Row],[ObjectClass]]="","",T_UsersExtract[[#This Row],[ObjectClass]]), "")</f>
        <v/>
      </c>
      <c r="G201" s="4" t="str">
        <f>IFERROR(IF(T_UsersExtract[[#This Row],[Enabled]]="","",T_UsersExtract[[#This Row],[Enabled]]), "")</f>
        <v/>
      </c>
      <c r="H201" s="25" t="str">
        <f>IFERROR(IF(T_UsersExtract[[#This Row],[WhenCreated]]="","",T_UsersExtract[[#This Row],[WhenCreated]]), "")</f>
        <v/>
      </c>
      <c r="I201" s="25" t="str">
        <f>IFERROR(IF(T_UsersExtract[[#This Row],[PasswordLastSet]]="","",T_UsersExtract[[#This Row],[PasswordLastSet]]), "")</f>
        <v/>
      </c>
      <c r="J201" s="4" t="str">
        <f>IFERROR(IF(T_UsersExtract[[#This Row],[CannotChangePassword]]="","",T_UsersExtract[[#This Row],[CannotChangePassword]]), "")</f>
        <v/>
      </c>
      <c r="K20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1" s="4" t="str">
        <f>IFERROR(IF(T_UsersExtract[[#This Row],[PasswordNotRequired]]="","",T_UsersExtract[[#This Row],[PasswordNotRequired]]), "")</f>
        <v/>
      </c>
      <c r="M20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1" s="4" t="str">
        <f>IFERROR(IF(T_UsersExtract[[#This Row],[PasswordNeverExpires]]="","",T_UsersExtract[[#This Row],[PasswordNeverExpires]]), "")</f>
        <v/>
      </c>
      <c r="O20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1" s="4" t="str">
        <f>IFERROR(IF(T_UsersExtract[[#This Row],[PasswordExpired]]="","",T_UsersExtract[[#This Row],[PasswordExpired]]), "")</f>
        <v/>
      </c>
      <c r="Q20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1" s="4" t="str">
        <f>IFERROR(     IF(T_UsersExtract[[#This Row],[LockedOut]]="", "", T_UsersExtract[[#This Row],[LockedOut]]),     ""     )</f>
        <v/>
      </c>
      <c r="S201" s="4" t="str">
        <f>IFERROR(IF(T_UsersExtract[[#This Row],[PrimaryGroup]]="","",T_UsersExtract[[#This Row],[PrimaryGroup]]), "")</f>
        <v/>
      </c>
      <c r="T201" s="4" t="str">
        <f>IFERROR(VLOOKUP('Users Passwords Groups'!D201,T_UsersGroupsExtract[],2), "")</f>
        <v/>
      </c>
    </row>
    <row r="202" spans="1:20" ht="15" customHeight="1" x14ac:dyDescent="0.25">
      <c r="A202" s="4" t="e">
        <f>VLOOKUP(T_UsersPasswordsGroups[[#This Row],[Nom de compte SAM]],T_PointageAD[[Nom de compte SAM]:[Fonction]], 7)</f>
        <v>#N/A</v>
      </c>
      <c r="B202" s="4" t="str">
        <f>IFERROR(IF(T_UsersExtract[[#This Row],[GivenName]]="","",T_UsersExtract[[#This Row],[GivenName]]), "")</f>
        <v/>
      </c>
      <c r="C202" s="4" t="str">
        <f>IFERROR(IF(T_UsersExtract[[#This Row],[Name]]="","",T_UsersExtract[[#This Row],[Name]]), "")</f>
        <v/>
      </c>
      <c r="D202" s="4" t="str">
        <f>IFERROR(IF(T_UsersExtract[[#This Row],[SamAccountName]]="","",T_UsersExtract[[#This Row],[SamAccountName]]),"")</f>
        <v/>
      </c>
      <c r="E202" s="4" t="str">
        <f>IFERROR(IF(T_UsersExtract[[#This Row],[UserPrincipalName]]="","",T_UsersExtract[[#This Row],[UserPrincipalName]]),"")</f>
        <v/>
      </c>
      <c r="F202" s="4" t="str">
        <f>IFERROR(IF(T_UsersExtract[[#This Row],[ObjectClass]]="","",T_UsersExtract[[#This Row],[ObjectClass]]), "")</f>
        <v/>
      </c>
      <c r="G202" s="4" t="str">
        <f>IFERROR(IF(T_UsersExtract[[#This Row],[Enabled]]="","",T_UsersExtract[[#This Row],[Enabled]]), "")</f>
        <v/>
      </c>
      <c r="H202" s="25" t="str">
        <f>IFERROR(IF(T_UsersExtract[[#This Row],[WhenCreated]]="","",T_UsersExtract[[#This Row],[WhenCreated]]), "")</f>
        <v/>
      </c>
      <c r="I202" s="25" t="str">
        <f>IFERROR(IF(T_UsersExtract[[#This Row],[PasswordLastSet]]="","",T_UsersExtract[[#This Row],[PasswordLastSet]]), "")</f>
        <v/>
      </c>
      <c r="J202" s="4" t="str">
        <f>IFERROR(IF(T_UsersExtract[[#This Row],[CannotChangePassword]]="","",T_UsersExtract[[#This Row],[CannotChangePassword]]), "")</f>
        <v/>
      </c>
      <c r="K20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2" s="4" t="str">
        <f>IFERROR(IF(T_UsersExtract[[#This Row],[PasswordNotRequired]]="","",T_UsersExtract[[#This Row],[PasswordNotRequired]]), "")</f>
        <v/>
      </c>
      <c r="M20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2" s="4" t="str">
        <f>IFERROR(IF(T_UsersExtract[[#This Row],[PasswordNeverExpires]]="","",T_UsersExtract[[#This Row],[PasswordNeverExpires]]), "")</f>
        <v/>
      </c>
      <c r="O20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2" s="4" t="str">
        <f>IFERROR(IF(T_UsersExtract[[#This Row],[PasswordExpired]]="","",T_UsersExtract[[#This Row],[PasswordExpired]]), "")</f>
        <v/>
      </c>
      <c r="Q20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2" s="4" t="str">
        <f>IFERROR(     IF(T_UsersExtract[[#This Row],[LockedOut]]="", "", T_UsersExtract[[#This Row],[LockedOut]]),     ""     )</f>
        <v/>
      </c>
      <c r="S202" s="4" t="str">
        <f>IFERROR(IF(T_UsersExtract[[#This Row],[PrimaryGroup]]="","",T_UsersExtract[[#This Row],[PrimaryGroup]]), "")</f>
        <v/>
      </c>
      <c r="T202" s="4" t="str">
        <f>IFERROR(VLOOKUP('Users Passwords Groups'!D202,T_UsersGroupsExtract[],2), "")</f>
        <v/>
      </c>
    </row>
    <row r="203" spans="1:20" ht="15" customHeight="1" x14ac:dyDescent="0.25">
      <c r="A203" s="4" t="e">
        <f>VLOOKUP(T_UsersPasswordsGroups[[#This Row],[Nom de compte SAM]],T_PointageAD[[Nom de compte SAM]:[Fonction]], 7)</f>
        <v>#N/A</v>
      </c>
      <c r="B203" s="4" t="str">
        <f>IFERROR(IF(T_UsersExtract[[#This Row],[GivenName]]="","",T_UsersExtract[[#This Row],[GivenName]]), "")</f>
        <v/>
      </c>
      <c r="C203" s="4" t="str">
        <f>IFERROR(IF(T_UsersExtract[[#This Row],[Name]]="","",T_UsersExtract[[#This Row],[Name]]), "")</f>
        <v/>
      </c>
      <c r="D203" s="4" t="str">
        <f>IFERROR(IF(T_UsersExtract[[#This Row],[SamAccountName]]="","",T_UsersExtract[[#This Row],[SamAccountName]]),"")</f>
        <v/>
      </c>
      <c r="E203" s="4" t="str">
        <f>IFERROR(IF(T_UsersExtract[[#This Row],[UserPrincipalName]]="","",T_UsersExtract[[#This Row],[UserPrincipalName]]),"")</f>
        <v/>
      </c>
      <c r="F203" s="4" t="str">
        <f>IFERROR(IF(T_UsersExtract[[#This Row],[ObjectClass]]="","",T_UsersExtract[[#This Row],[ObjectClass]]), "")</f>
        <v/>
      </c>
      <c r="G203" s="4" t="str">
        <f>IFERROR(IF(T_UsersExtract[[#This Row],[Enabled]]="","",T_UsersExtract[[#This Row],[Enabled]]), "")</f>
        <v/>
      </c>
      <c r="H203" s="25" t="str">
        <f>IFERROR(IF(T_UsersExtract[[#This Row],[WhenCreated]]="","",T_UsersExtract[[#This Row],[WhenCreated]]), "")</f>
        <v/>
      </c>
      <c r="I203" s="25" t="str">
        <f>IFERROR(IF(T_UsersExtract[[#This Row],[PasswordLastSet]]="","",T_UsersExtract[[#This Row],[PasswordLastSet]]), "")</f>
        <v/>
      </c>
      <c r="J203" s="4" t="str">
        <f>IFERROR(IF(T_UsersExtract[[#This Row],[CannotChangePassword]]="","",T_UsersExtract[[#This Row],[CannotChangePassword]]), "")</f>
        <v/>
      </c>
      <c r="K20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3" s="4" t="str">
        <f>IFERROR(IF(T_UsersExtract[[#This Row],[PasswordNotRequired]]="","",T_UsersExtract[[#This Row],[PasswordNotRequired]]), "")</f>
        <v/>
      </c>
      <c r="M20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3" s="4" t="str">
        <f>IFERROR(IF(T_UsersExtract[[#This Row],[PasswordNeverExpires]]="","",T_UsersExtract[[#This Row],[PasswordNeverExpires]]), "")</f>
        <v/>
      </c>
      <c r="O20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3" s="4" t="str">
        <f>IFERROR(IF(T_UsersExtract[[#This Row],[PasswordExpired]]="","",T_UsersExtract[[#This Row],[PasswordExpired]]), "")</f>
        <v/>
      </c>
      <c r="Q20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3" s="4" t="str">
        <f>IFERROR(     IF(T_UsersExtract[[#This Row],[LockedOut]]="", "", T_UsersExtract[[#This Row],[LockedOut]]),     ""     )</f>
        <v/>
      </c>
      <c r="S203" s="4" t="str">
        <f>IFERROR(IF(T_UsersExtract[[#This Row],[PrimaryGroup]]="","",T_UsersExtract[[#This Row],[PrimaryGroup]]), "")</f>
        <v/>
      </c>
      <c r="T203" s="4" t="str">
        <f>IFERROR(VLOOKUP('Users Passwords Groups'!D203,T_UsersGroupsExtract[],2), "")</f>
        <v/>
      </c>
    </row>
    <row r="204" spans="1:20" ht="15" customHeight="1" x14ac:dyDescent="0.25">
      <c r="A204" s="4" t="e">
        <f>VLOOKUP(T_UsersPasswordsGroups[[#This Row],[Nom de compte SAM]],T_PointageAD[[Nom de compte SAM]:[Fonction]], 7)</f>
        <v>#N/A</v>
      </c>
      <c r="B204" s="4" t="str">
        <f>IFERROR(IF(T_UsersExtract[[#This Row],[GivenName]]="","",T_UsersExtract[[#This Row],[GivenName]]), "")</f>
        <v/>
      </c>
      <c r="C204" s="4" t="str">
        <f>IFERROR(IF(T_UsersExtract[[#This Row],[Name]]="","",T_UsersExtract[[#This Row],[Name]]), "")</f>
        <v/>
      </c>
      <c r="D204" s="4" t="str">
        <f>IFERROR(IF(T_UsersExtract[[#This Row],[SamAccountName]]="","",T_UsersExtract[[#This Row],[SamAccountName]]),"")</f>
        <v/>
      </c>
      <c r="E204" s="4" t="str">
        <f>IFERROR(IF(T_UsersExtract[[#This Row],[UserPrincipalName]]="","",T_UsersExtract[[#This Row],[UserPrincipalName]]),"")</f>
        <v/>
      </c>
      <c r="F204" s="4" t="str">
        <f>IFERROR(IF(T_UsersExtract[[#This Row],[ObjectClass]]="","",T_UsersExtract[[#This Row],[ObjectClass]]), "")</f>
        <v/>
      </c>
      <c r="G204" s="4" t="str">
        <f>IFERROR(IF(T_UsersExtract[[#This Row],[Enabled]]="","",T_UsersExtract[[#This Row],[Enabled]]), "")</f>
        <v/>
      </c>
      <c r="H204" s="25" t="str">
        <f>IFERROR(IF(T_UsersExtract[[#This Row],[WhenCreated]]="","",T_UsersExtract[[#This Row],[WhenCreated]]), "")</f>
        <v/>
      </c>
      <c r="I204" s="25" t="str">
        <f>IFERROR(IF(T_UsersExtract[[#This Row],[PasswordLastSet]]="","",T_UsersExtract[[#This Row],[PasswordLastSet]]), "")</f>
        <v/>
      </c>
      <c r="J204" s="4" t="str">
        <f>IFERROR(IF(T_UsersExtract[[#This Row],[CannotChangePassword]]="","",T_UsersExtract[[#This Row],[CannotChangePassword]]), "")</f>
        <v/>
      </c>
      <c r="K20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4" s="4" t="str">
        <f>IFERROR(IF(T_UsersExtract[[#This Row],[PasswordNotRequired]]="","",T_UsersExtract[[#This Row],[PasswordNotRequired]]), "")</f>
        <v/>
      </c>
      <c r="M20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4" s="4" t="str">
        <f>IFERROR(IF(T_UsersExtract[[#This Row],[PasswordNeverExpires]]="","",T_UsersExtract[[#This Row],[PasswordNeverExpires]]), "")</f>
        <v/>
      </c>
      <c r="O20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4" s="4" t="str">
        <f>IFERROR(IF(T_UsersExtract[[#This Row],[PasswordExpired]]="","",T_UsersExtract[[#This Row],[PasswordExpired]]), "")</f>
        <v/>
      </c>
      <c r="Q20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4" s="4" t="str">
        <f>IFERROR(     IF(T_UsersExtract[[#This Row],[LockedOut]]="", "", T_UsersExtract[[#This Row],[LockedOut]]),     ""     )</f>
        <v/>
      </c>
      <c r="S204" s="4" t="str">
        <f>IFERROR(IF(T_UsersExtract[[#This Row],[PrimaryGroup]]="","",T_UsersExtract[[#This Row],[PrimaryGroup]]), "")</f>
        <v/>
      </c>
      <c r="T204" s="4" t="str">
        <f>IFERROR(VLOOKUP('Users Passwords Groups'!D204,T_UsersGroupsExtract[],2), "")</f>
        <v/>
      </c>
    </row>
    <row r="205" spans="1:20" ht="15" customHeight="1" x14ac:dyDescent="0.25">
      <c r="A205" s="4" t="e">
        <f>VLOOKUP(T_UsersPasswordsGroups[[#This Row],[Nom de compte SAM]],T_PointageAD[[Nom de compte SAM]:[Fonction]], 7)</f>
        <v>#N/A</v>
      </c>
      <c r="B205" s="4" t="str">
        <f>IFERROR(IF(T_UsersExtract[[#This Row],[GivenName]]="","",T_UsersExtract[[#This Row],[GivenName]]), "")</f>
        <v/>
      </c>
      <c r="C205" s="4" t="str">
        <f>IFERROR(IF(T_UsersExtract[[#This Row],[Name]]="","",T_UsersExtract[[#This Row],[Name]]), "")</f>
        <v/>
      </c>
      <c r="D205" s="4" t="str">
        <f>IFERROR(IF(T_UsersExtract[[#This Row],[SamAccountName]]="","",T_UsersExtract[[#This Row],[SamAccountName]]),"")</f>
        <v/>
      </c>
      <c r="E205" s="4" t="str">
        <f>IFERROR(IF(T_UsersExtract[[#This Row],[UserPrincipalName]]="","",T_UsersExtract[[#This Row],[UserPrincipalName]]),"")</f>
        <v/>
      </c>
      <c r="F205" s="4" t="str">
        <f>IFERROR(IF(T_UsersExtract[[#This Row],[ObjectClass]]="","",T_UsersExtract[[#This Row],[ObjectClass]]), "")</f>
        <v/>
      </c>
      <c r="G205" s="4" t="str">
        <f>IFERROR(IF(T_UsersExtract[[#This Row],[Enabled]]="","",T_UsersExtract[[#This Row],[Enabled]]), "")</f>
        <v/>
      </c>
      <c r="H205" s="25" t="str">
        <f>IFERROR(IF(T_UsersExtract[[#This Row],[WhenCreated]]="","",T_UsersExtract[[#This Row],[WhenCreated]]), "")</f>
        <v/>
      </c>
      <c r="I205" s="25" t="str">
        <f>IFERROR(IF(T_UsersExtract[[#This Row],[PasswordLastSet]]="","",T_UsersExtract[[#This Row],[PasswordLastSet]]), "")</f>
        <v/>
      </c>
      <c r="J205" s="4" t="str">
        <f>IFERROR(IF(T_UsersExtract[[#This Row],[CannotChangePassword]]="","",T_UsersExtract[[#This Row],[CannotChangePassword]]), "")</f>
        <v/>
      </c>
      <c r="K20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5" s="4" t="str">
        <f>IFERROR(IF(T_UsersExtract[[#This Row],[PasswordNotRequired]]="","",T_UsersExtract[[#This Row],[PasswordNotRequired]]), "")</f>
        <v/>
      </c>
      <c r="M20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5" s="4" t="str">
        <f>IFERROR(IF(T_UsersExtract[[#This Row],[PasswordNeverExpires]]="","",T_UsersExtract[[#This Row],[PasswordNeverExpires]]), "")</f>
        <v/>
      </c>
      <c r="O20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5" s="4" t="str">
        <f>IFERROR(IF(T_UsersExtract[[#This Row],[PasswordExpired]]="","",T_UsersExtract[[#This Row],[PasswordExpired]]), "")</f>
        <v/>
      </c>
      <c r="Q20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5" s="4" t="str">
        <f>IFERROR(     IF(T_UsersExtract[[#This Row],[LockedOut]]="", "", T_UsersExtract[[#This Row],[LockedOut]]),     ""     )</f>
        <v/>
      </c>
      <c r="S205" s="4" t="str">
        <f>IFERROR(IF(T_UsersExtract[[#This Row],[PrimaryGroup]]="","",T_UsersExtract[[#This Row],[PrimaryGroup]]), "")</f>
        <v/>
      </c>
      <c r="T205" s="4" t="str">
        <f>IFERROR(VLOOKUP('Users Passwords Groups'!D205,T_UsersGroupsExtract[],2), "")</f>
        <v/>
      </c>
    </row>
    <row r="206" spans="1:20" ht="15" customHeight="1" x14ac:dyDescent="0.25">
      <c r="A206" s="4" t="e">
        <f>VLOOKUP(T_UsersPasswordsGroups[[#This Row],[Nom de compte SAM]],T_PointageAD[[Nom de compte SAM]:[Fonction]], 7)</f>
        <v>#N/A</v>
      </c>
      <c r="B206" s="4" t="str">
        <f>IFERROR(IF(T_UsersExtract[[#This Row],[GivenName]]="","",T_UsersExtract[[#This Row],[GivenName]]), "")</f>
        <v/>
      </c>
      <c r="C206" s="4" t="str">
        <f>IFERROR(IF(T_UsersExtract[[#This Row],[Name]]="","",T_UsersExtract[[#This Row],[Name]]), "")</f>
        <v/>
      </c>
      <c r="D206" s="4" t="str">
        <f>IFERROR(IF(T_UsersExtract[[#This Row],[SamAccountName]]="","",T_UsersExtract[[#This Row],[SamAccountName]]),"")</f>
        <v/>
      </c>
      <c r="E206" s="4" t="str">
        <f>IFERROR(IF(T_UsersExtract[[#This Row],[UserPrincipalName]]="","",T_UsersExtract[[#This Row],[UserPrincipalName]]),"")</f>
        <v/>
      </c>
      <c r="F206" s="4" t="str">
        <f>IFERROR(IF(T_UsersExtract[[#This Row],[ObjectClass]]="","",T_UsersExtract[[#This Row],[ObjectClass]]), "")</f>
        <v/>
      </c>
      <c r="G206" s="4" t="str">
        <f>IFERROR(IF(T_UsersExtract[[#This Row],[Enabled]]="","",T_UsersExtract[[#This Row],[Enabled]]), "")</f>
        <v/>
      </c>
      <c r="H206" s="25" t="str">
        <f>IFERROR(IF(T_UsersExtract[[#This Row],[WhenCreated]]="","",T_UsersExtract[[#This Row],[WhenCreated]]), "")</f>
        <v/>
      </c>
      <c r="I206" s="25" t="str">
        <f>IFERROR(IF(T_UsersExtract[[#This Row],[PasswordLastSet]]="","",T_UsersExtract[[#This Row],[PasswordLastSet]]), "")</f>
        <v/>
      </c>
      <c r="J206" s="4" t="str">
        <f>IFERROR(IF(T_UsersExtract[[#This Row],[CannotChangePassword]]="","",T_UsersExtract[[#This Row],[CannotChangePassword]]), "")</f>
        <v/>
      </c>
      <c r="K20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6" s="4" t="str">
        <f>IFERROR(IF(T_UsersExtract[[#This Row],[PasswordNotRequired]]="","",T_UsersExtract[[#This Row],[PasswordNotRequired]]), "")</f>
        <v/>
      </c>
      <c r="M20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6" s="4" t="str">
        <f>IFERROR(IF(T_UsersExtract[[#This Row],[PasswordNeverExpires]]="","",T_UsersExtract[[#This Row],[PasswordNeverExpires]]), "")</f>
        <v/>
      </c>
      <c r="O20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6" s="4" t="str">
        <f>IFERROR(IF(T_UsersExtract[[#This Row],[PasswordExpired]]="","",T_UsersExtract[[#This Row],[PasswordExpired]]), "")</f>
        <v/>
      </c>
      <c r="Q20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6" s="4" t="str">
        <f>IFERROR(     IF(T_UsersExtract[[#This Row],[LockedOut]]="", "", T_UsersExtract[[#This Row],[LockedOut]]),     ""     )</f>
        <v/>
      </c>
      <c r="S206" s="4" t="str">
        <f>IFERROR(IF(T_UsersExtract[[#This Row],[PrimaryGroup]]="","",T_UsersExtract[[#This Row],[PrimaryGroup]]), "")</f>
        <v/>
      </c>
      <c r="T206" s="4" t="str">
        <f>IFERROR(VLOOKUP('Users Passwords Groups'!D206,T_UsersGroupsExtract[],2), "")</f>
        <v/>
      </c>
    </row>
    <row r="207" spans="1:20" ht="15" customHeight="1" x14ac:dyDescent="0.25">
      <c r="A207" s="4" t="e">
        <f>VLOOKUP(T_UsersPasswordsGroups[[#This Row],[Nom de compte SAM]],T_PointageAD[[Nom de compte SAM]:[Fonction]], 7)</f>
        <v>#N/A</v>
      </c>
      <c r="B207" s="4" t="str">
        <f>IFERROR(IF(T_UsersExtract[[#This Row],[GivenName]]="","",T_UsersExtract[[#This Row],[GivenName]]), "")</f>
        <v/>
      </c>
      <c r="C207" s="4" t="str">
        <f>IFERROR(IF(T_UsersExtract[[#This Row],[Name]]="","",T_UsersExtract[[#This Row],[Name]]), "")</f>
        <v/>
      </c>
      <c r="D207" s="4" t="str">
        <f>IFERROR(IF(T_UsersExtract[[#This Row],[SamAccountName]]="","",T_UsersExtract[[#This Row],[SamAccountName]]),"")</f>
        <v/>
      </c>
      <c r="E207" s="4" t="str">
        <f>IFERROR(IF(T_UsersExtract[[#This Row],[UserPrincipalName]]="","",T_UsersExtract[[#This Row],[UserPrincipalName]]),"")</f>
        <v/>
      </c>
      <c r="F207" s="4" t="str">
        <f>IFERROR(IF(T_UsersExtract[[#This Row],[ObjectClass]]="","",T_UsersExtract[[#This Row],[ObjectClass]]), "")</f>
        <v/>
      </c>
      <c r="G207" s="4" t="str">
        <f>IFERROR(IF(T_UsersExtract[[#This Row],[Enabled]]="","",T_UsersExtract[[#This Row],[Enabled]]), "")</f>
        <v/>
      </c>
      <c r="H207" s="25" t="str">
        <f>IFERROR(IF(T_UsersExtract[[#This Row],[WhenCreated]]="","",T_UsersExtract[[#This Row],[WhenCreated]]), "")</f>
        <v/>
      </c>
      <c r="I207" s="25" t="str">
        <f>IFERROR(IF(T_UsersExtract[[#This Row],[PasswordLastSet]]="","",T_UsersExtract[[#This Row],[PasswordLastSet]]), "")</f>
        <v/>
      </c>
      <c r="J207" s="4" t="str">
        <f>IFERROR(IF(T_UsersExtract[[#This Row],[CannotChangePassword]]="","",T_UsersExtract[[#This Row],[CannotChangePassword]]), "")</f>
        <v/>
      </c>
      <c r="K20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7" s="4" t="str">
        <f>IFERROR(IF(T_UsersExtract[[#This Row],[PasswordNotRequired]]="","",T_UsersExtract[[#This Row],[PasswordNotRequired]]), "")</f>
        <v/>
      </c>
      <c r="M20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7" s="4" t="str">
        <f>IFERROR(IF(T_UsersExtract[[#This Row],[PasswordNeverExpires]]="","",T_UsersExtract[[#This Row],[PasswordNeverExpires]]), "")</f>
        <v/>
      </c>
      <c r="O20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7" s="4" t="str">
        <f>IFERROR(IF(T_UsersExtract[[#This Row],[PasswordExpired]]="","",T_UsersExtract[[#This Row],[PasswordExpired]]), "")</f>
        <v/>
      </c>
      <c r="Q20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7" s="4" t="str">
        <f>IFERROR(     IF(T_UsersExtract[[#This Row],[LockedOut]]="", "", T_UsersExtract[[#This Row],[LockedOut]]),     ""     )</f>
        <v/>
      </c>
      <c r="S207" s="4" t="str">
        <f>IFERROR(IF(T_UsersExtract[[#This Row],[PrimaryGroup]]="","",T_UsersExtract[[#This Row],[PrimaryGroup]]), "")</f>
        <v/>
      </c>
      <c r="T207" s="4" t="str">
        <f>IFERROR(VLOOKUP('Users Passwords Groups'!D207,T_UsersGroupsExtract[],2), "")</f>
        <v/>
      </c>
    </row>
    <row r="208" spans="1:20" ht="15" customHeight="1" x14ac:dyDescent="0.25">
      <c r="A208" s="4" t="e">
        <f>VLOOKUP(T_UsersPasswordsGroups[[#This Row],[Nom de compte SAM]],T_PointageAD[[Nom de compte SAM]:[Fonction]], 7)</f>
        <v>#N/A</v>
      </c>
      <c r="B208" s="4" t="str">
        <f>IFERROR(IF(T_UsersExtract[[#This Row],[GivenName]]="","",T_UsersExtract[[#This Row],[GivenName]]), "")</f>
        <v/>
      </c>
      <c r="C208" s="4" t="str">
        <f>IFERROR(IF(T_UsersExtract[[#This Row],[Name]]="","",T_UsersExtract[[#This Row],[Name]]), "")</f>
        <v/>
      </c>
      <c r="D208" s="4" t="str">
        <f>IFERROR(IF(T_UsersExtract[[#This Row],[SamAccountName]]="","",T_UsersExtract[[#This Row],[SamAccountName]]),"")</f>
        <v/>
      </c>
      <c r="E208" s="4" t="str">
        <f>IFERROR(IF(T_UsersExtract[[#This Row],[UserPrincipalName]]="","",T_UsersExtract[[#This Row],[UserPrincipalName]]),"")</f>
        <v/>
      </c>
      <c r="F208" s="4" t="str">
        <f>IFERROR(IF(T_UsersExtract[[#This Row],[ObjectClass]]="","",T_UsersExtract[[#This Row],[ObjectClass]]), "")</f>
        <v/>
      </c>
      <c r="G208" s="4" t="str">
        <f>IFERROR(IF(T_UsersExtract[[#This Row],[Enabled]]="","",T_UsersExtract[[#This Row],[Enabled]]), "")</f>
        <v/>
      </c>
      <c r="H208" s="25" t="str">
        <f>IFERROR(IF(T_UsersExtract[[#This Row],[WhenCreated]]="","",T_UsersExtract[[#This Row],[WhenCreated]]), "")</f>
        <v/>
      </c>
      <c r="I208" s="25" t="str">
        <f>IFERROR(IF(T_UsersExtract[[#This Row],[PasswordLastSet]]="","",T_UsersExtract[[#This Row],[PasswordLastSet]]), "")</f>
        <v/>
      </c>
      <c r="J208" s="4" t="str">
        <f>IFERROR(IF(T_UsersExtract[[#This Row],[CannotChangePassword]]="","",T_UsersExtract[[#This Row],[CannotChangePassword]]), "")</f>
        <v/>
      </c>
      <c r="K20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8" s="4" t="str">
        <f>IFERROR(IF(T_UsersExtract[[#This Row],[PasswordNotRequired]]="","",T_UsersExtract[[#This Row],[PasswordNotRequired]]), "")</f>
        <v/>
      </c>
      <c r="M20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8" s="4" t="str">
        <f>IFERROR(IF(T_UsersExtract[[#This Row],[PasswordNeverExpires]]="","",T_UsersExtract[[#This Row],[PasswordNeverExpires]]), "")</f>
        <v/>
      </c>
      <c r="O20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8" s="4" t="str">
        <f>IFERROR(IF(T_UsersExtract[[#This Row],[PasswordExpired]]="","",T_UsersExtract[[#This Row],[PasswordExpired]]), "")</f>
        <v/>
      </c>
      <c r="Q20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8" s="4" t="str">
        <f>IFERROR(     IF(T_UsersExtract[[#This Row],[LockedOut]]="", "", T_UsersExtract[[#This Row],[LockedOut]]),     ""     )</f>
        <v/>
      </c>
      <c r="S208" s="4" t="str">
        <f>IFERROR(IF(T_UsersExtract[[#This Row],[PrimaryGroup]]="","",T_UsersExtract[[#This Row],[PrimaryGroup]]), "")</f>
        <v/>
      </c>
      <c r="T208" s="4" t="str">
        <f>IFERROR(VLOOKUP('Users Passwords Groups'!D208,T_UsersGroupsExtract[],2), "")</f>
        <v/>
      </c>
    </row>
    <row r="209" spans="1:20" ht="15" customHeight="1" x14ac:dyDescent="0.25">
      <c r="A209" s="4" t="e">
        <f>VLOOKUP(T_UsersPasswordsGroups[[#This Row],[Nom de compte SAM]],T_PointageAD[[Nom de compte SAM]:[Fonction]], 7)</f>
        <v>#N/A</v>
      </c>
      <c r="B209" s="4" t="str">
        <f>IFERROR(IF(T_UsersExtract[[#This Row],[GivenName]]="","",T_UsersExtract[[#This Row],[GivenName]]), "")</f>
        <v/>
      </c>
      <c r="C209" s="4" t="str">
        <f>IFERROR(IF(T_UsersExtract[[#This Row],[Name]]="","",T_UsersExtract[[#This Row],[Name]]), "")</f>
        <v/>
      </c>
      <c r="D209" s="4" t="str">
        <f>IFERROR(IF(T_UsersExtract[[#This Row],[SamAccountName]]="","",T_UsersExtract[[#This Row],[SamAccountName]]),"")</f>
        <v/>
      </c>
      <c r="E209" s="4" t="str">
        <f>IFERROR(IF(T_UsersExtract[[#This Row],[UserPrincipalName]]="","",T_UsersExtract[[#This Row],[UserPrincipalName]]),"")</f>
        <v/>
      </c>
      <c r="F209" s="4" t="str">
        <f>IFERROR(IF(T_UsersExtract[[#This Row],[ObjectClass]]="","",T_UsersExtract[[#This Row],[ObjectClass]]), "")</f>
        <v/>
      </c>
      <c r="G209" s="4" t="str">
        <f>IFERROR(IF(T_UsersExtract[[#This Row],[Enabled]]="","",T_UsersExtract[[#This Row],[Enabled]]), "")</f>
        <v/>
      </c>
      <c r="H209" s="25" t="str">
        <f>IFERROR(IF(T_UsersExtract[[#This Row],[WhenCreated]]="","",T_UsersExtract[[#This Row],[WhenCreated]]), "")</f>
        <v/>
      </c>
      <c r="I209" s="25" t="str">
        <f>IFERROR(IF(T_UsersExtract[[#This Row],[PasswordLastSet]]="","",T_UsersExtract[[#This Row],[PasswordLastSet]]), "")</f>
        <v/>
      </c>
      <c r="J209" s="4" t="str">
        <f>IFERROR(IF(T_UsersExtract[[#This Row],[CannotChangePassword]]="","",T_UsersExtract[[#This Row],[CannotChangePassword]]), "")</f>
        <v/>
      </c>
      <c r="K20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09" s="4" t="str">
        <f>IFERROR(IF(T_UsersExtract[[#This Row],[PasswordNotRequired]]="","",T_UsersExtract[[#This Row],[PasswordNotRequired]]), "")</f>
        <v/>
      </c>
      <c r="M20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09" s="4" t="str">
        <f>IFERROR(IF(T_UsersExtract[[#This Row],[PasswordNeverExpires]]="","",T_UsersExtract[[#This Row],[PasswordNeverExpires]]), "")</f>
        <v/>
      </c>
      <c r="O20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09" s="4" t="str">
        <f>IFERROR(IF(T_UsersExtract[[#This Row],[PasswordExpired]]="","",T_UsersExtract[[#This Row],[PasswordExpired]]), "")</f>
        <v/>
      </c>
      <c r="Q20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09" s="4" t="str">
        <f>IFERROR(     IF(T_UsersExtract[[#This Row],[LockedOut]]="", "", T_UsersExtract[[#This Row],[LockedOut]]),     ""     )</f>
        <v/>
      </c>
      <c r="S209" s="4" t="str">
        <f>IFERROR(IF(T_UsersExtract[[#This Row],[PrimaryGroup]]="","",T_UsersExtract[[#This Row],[PrimaryGroup]]), "")</f>
        <v/>
      </c>
      <c r="T209" s="4" t="str">
        <f>IFERROR(VLOOKUP('Users Passwords Groups'!D209,T_UsersGroupsExtract[],2), "")</f>
        <v/>
      </c>
    </row>
    <row r="210" spans="1:20" ht="15" customHeight="1" x14ac:dyDescent="0.25">
      <c r="A210" s="4" t="e">
        <f>VLOOKUP(T_UsersPasswordsGroups[[#This Row],[Nom de compte SAM]],T_PointageAD[[Nom de compte SAM]:[Fonction]], 7)</f>
        <v>#N/A</v>
      </c>
      <c r="B210" s="4" t="str">
        <f>IFERROR(IF(T_UsersExtract[[#This Row],[GivenName]]="","",T_UsersExtract[[#This Row],[GivenName]]), "")</f>
        <v/>
      </c>
      <c r="C210" s="4" t="str">
        <f>IFERROR(IF(T_UsersExtract[[#This Row],[Name]]="","",T_UsersExtract[[#This Row],[Name]]), "")</f>
        <v/>
      </c>
      <c r="D210" s="4" t="str">
        <f>IFERROR(IF(T_UsersExtract[[#This Row],[SamAccountName]]="","",T_UsersExtract[[#This Row],[SamAccountName]]),"")</f>
        <v/>
      </c>
      <c r="E210" s="4" t="str">
        <f>IFERROR(IF(T_UsersExtract[[#This Row],[UserPrincipalName]]="","",T_UsersExtract[[#This Row],[UserPrincipalName]]),"")</f>
        <v/>
      </c>
      <c r="F210" s="4" t="str">
        <f>IFERROR(IF(T_UsersExtract[[#This Row],[ObjectClass]]="","",T_UsersExtract[[#This Row],[ObjectClass]]), "")</f>
        <v/>
      </c>
      <c r="G210" s="4" t="str">
        <f>IFERROR(IF(T_UsersExtract[[#This Row],[Enabled]]="","",T_UsersExtract[[#This Row],[Enabled]]), "")</f>
        <v/>
      </c>
      <c r="H210" s="25" t="str">
        <f>IFERROR(IF(T_UsersExtract[[#This Row],[WhenCreated]]="","",T_UsersExtract[[#This Row],[WhenCreated]]), "")</f>
        <v/>
      </c>
      <c r="I210" s="25" t="str">
        <f>IFERROR(IF(T_UsersExtract[[#This Row],[PasswordLastSet]]="","",T_UsersExtract[[#This Row],[PasswordLastSet]]), "")</f>
        <v/>
      </c>
      <c r="J210" s="4" t="str">
        <f>IFERROR(IF(T_UsersExtract[[#This Row],[CannotChangePassword]]="","",T_UsersExtract[[#This Row],[CannotChangePassword]]), "")</f>
        <v/>
      </c>
      <c r="K21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0" s="4" t="str">
        <f>IFERROR(IF(T_UsersExtract[[#This Row],[PasswordNotRequired]]="","",T_UsersExtract[[#This Row],[PasswordNotRequired]]), "")</f>
        <v/>
      </c>
      <c r="M21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0" s="4" t="str">
        <f>IFERROR(IF(T_UsersExtract[[#This Row],[PasswordNeverExpires]]="","",T_UsersExtract[[#This Row],[PasswordNeverExpires]]), "")</f>
        <v/>
      </c>
      <c r="O21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0" s="4" t="str">
        <f>IFERROR(IF(T_UsersExtract[[#This Row],[PasswordExpired]]="","",T_UsersExtract[[#This Row],[PasswordExpired]]), "")</f>
        <v/>
      </c>
      <c r="Q21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0" s="4" t="str">
        <f>IFERROR(     IF(T_UsersExtract[[#This Row],[LockedOut]]="", "", T_UsersExtract[[#This Row],[LockedOut]]),     ""     )</f>
        <v/>
      </c>
      <c r="S210" s="4" t="str">
        <f>IFERROR(IF(T_UsersExtract[[#This Row],[PrimaryGroup]]="","",T_UsersExtract[[#This Row],[PrimaryGroup]]), "")</f>
        <v/>
      </c>
      <c r="T210" s="4" t="str">
        <f>IFERROR(VLOOKUP('Users Passwords Groups'!D210,T_UsersGroupsExtract[],2), "")</f>
        <v/>
      </c>
    </row>
    <row r="211" spans="1:20" ht="15" customHeight="1" x14ac:dyDescent="0.25">
      <c r="A211" s="4" t="e">
        <f>VLOOKUP(T_UsersPasswordsGroups[[#This Row],[Nom de compte SAM]],T_PointageAD[[Nom de compte SAM]:[Fonction]], 7)</f>
        <v>#N/A</v>
      </c>
      <c r="B211" s="4" t="str">
        <f>IFERROR(IF(T_UsersExtract[[#This Row],[GivenName]]="","",T_UsersExtract[[#This Row],[GivenName]]), "")</f>
        <v/>
      </c>
      <c r="C211" s="4" t="str">
        <f>IFERROR(IF(T_UsersExtract[[#This Row],[Name]]="","",T_UsersExtract[[#This Row],[Name]]), "")</f>
        <v/>
      </c>
      <c r="D211" s="4" t="str">
        <f>IFERROR(IF(T_UsersExtract[[#This Row],[SamAccountName]]="","",T_UsersExtract[[#This Row],[SamAccountName]]),"")</f>
        <v/>
      </c>
      <c r="E211" s="4" t="str">
        <f>IFERROR(IF(T_UsersExtract[[#This Row],[UserPrincipalName]]="","",T_UsersExtract[[#This Row],[UserPrincipalName]]),"")</f>
        <v/>
      </c>
      <c r="F211" s="4" t="str">
        <f>IFERROR(IF(T_UsersExtract[[#This Row],[ObjectClass]]="","",T_UsersExtract[[#This Row],[ObjectClass]]), "")</f>
        <v/>
      </c>
      <c r="G211" s="4" t="str">
        <f>IFERROR(IF(T_UsersExtract[[#This Row],[Enabled]]="","",T_UsersExtract[[#This Row],[Enabled]]), "")</f>
        <v/>
      </c>
      <c r="H211" s="25" t="str">
        <f>IFERROR(IF(T_UsersExtract[[#This Row],[WhenCreated]]="","",T_UsersExtract[[#This Row],[WhenCreated]]), "")</f>
        <v/>
      </c>
      <c r="I211" s="25" t="str">
        <f>IFERROR(IF(T_UsersExtract[[#This Row],[PasswordLastSet]]="","",T_UsersExtract[[#This Row],[PasswordLastSet]]), "")</f>
        <v/>
      </c>
      <c r="J211" s="4" t="str">
        <f>IFERROR(IF(T_UsersExtract[[#This Row],[CannotChangePassword]]="","",T_UsersExtract[[#This Row],[CannotChangePassword]]), "")</f>
        <v/>
      </c>
      <c r="K21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1" s="4" t="str">
        <f>IFERROR(IF(T_UsersExtract[[#This Row],[PasswordNotRequired]]="","",T_UsersExtract[[#This Row],[PasswordNotRequired]]), "")</f>
        <v/>
      </c>
      <c r="M21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1" s="4" t="str">
        <f>IFERROR(IF(T_UsersExtract[[#This Row],[PasswordNeverExpires]]="","",T_UsersExtract[[#This Row],[PasswordNeverExpires]]), "")</f>
        <v/>
      </c>
      <c r="O21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1" s="4" t="str">
        <f>IFERROR(IF(T_UsersExtract[[#This Row],[PasswordExpired]]="","",T_UsersExtract[[#This Row],[PasswordExpired]]), "")</f>
        <v/>
      </c>
      <c r="Q21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1" s="4" t="str">
        <f>IFERROR(     IF(T_UsersExtract[[#This Row],[LockedOut]]="", "", T_UsersExtract[[#This Row],[LockedOut]]),     ""     )</f>
        <v/>
      </c>
      <c r="S211" s="4" t="str">
        <f>IFERROR(IF(T_UsersExtract[[#This Row],[PrimaryGroup]]="","",T_UsersExtract[[#This Row],[PrimaryGroup]]), "")</f>
        <v/>
      </c>
      <c r="T211" s="4" t="str">
        <f>IFERROR(VLOOKUP('Users Passwords Groups'!D211,T_UsersGroupsExtract[],2), "")</f>
        <v/>
      </c>
    </row>
    <row r="212" spans="1:20" ht="15" customHeight="1" x14ac:dyDescent="0.25">
      <c r="A212" s="4" t="e">
        <f>VLOOKUP(T_UsersPasswordsGroups[[#This Row],[Nom de compte SAM]],T_PointageAD[[Nom de compte SAM]:[Fonction]], 7)</f>
        <v>#N/A</v>
      </c>
      <c r="B212" s="4" t="str">
        <f>IFERROR(IF(T_UsersExtract[[#This Row],[GivenName]]="","",T_UsersExtract[[#This Row],[GivenName]]), "")</f>
        <v/>
      </c>
      <c r="C212" s="4" t="str">
        <f>IFERROR(IF(T_UsersExtract[[#This Row],[Name]]="","",T_UsersExtract[[#This Row],[Name]]), "")</f>
        <v/>
      </c>
      <c r="D212" s="4" t="str">
        <f>IFERROR(IF(T_UsersExtract[[#This Row],[SamAccountName]]="","",T_UsersExtract[[#This Row],[SamAccountName]]),"")</f>
        <v/>
      </c>
      <c r="E212" s="4" t="str">
        <f>IFERROR(IF(T_UsersExtract[[#This Row],[UserPrincipalName]]="","",T_UsersExtract[[#This Row],[UserPrincipalName]]),"")</f>
        <v/>
      </c>
      <c r="F212" s="4" t="str">
        <f>IFERROR(IF(T_UsersExtract[[#This Row],[ObjectClass]]="","",T_UsersExtract[[#This Row],[ObjectClass]]), "")</f>
        <v/>
      </c>
      <c r="G212" s="4" t="str">
        <f>IFERROR(IF(T_UsersExtract[[#This Row],[Enabled]]="","",T_UsersExtract[[#This Row],[Enabled]]), "")</f>
        <v/>
      </c>
      <c r="H212" s="25" t="str">
        <f>IFERROR(IF(T_UsersExtract[[#This Row],[WhenCreated]]="","",T_UsersExtract[[#This Row],[WhenCreated]]), "")</f>
        <v/>
      </c>
      <c r="I212" s="25" t="str">
        <f>IFERROR(IF(T_UsersExtract[[#This Row],[PasswordLastSet]]="","",T_UsersExtract[[#This Row],[PasswordLastSet]]), "")</f>
        <v/>
      </c>
      <c r="J212" s="4" t="str">
        <f>IFERROR(IF(T_UsersExtract[[#This Row],[CannotChangePassword]]="","",T_UsersExtract[[#This Row],[CannotChangePassword]]), "")</f>
        <v/>
      </c>
      <c r="K21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2" s="4" t="str">
        <f>IFERROR(IF(T_UsersExtract[[#This Row],[PasswordNotRequired]]="","",T_UsersExtract[[#This Row],[PasswordNotRequired]]), "")</f>
        <v/>
      </c>
      <c r="M21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2" s="4" t="str">
        <f>IFERROR(IF(T_UsersExtract[[#This Row],[PasswordNeverExpires]]="","",T_UsersExtract[[#This Row],[PasswordNeverExpires]]), "")</f>
        <v/>
      </c>
      <c r="O21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2" s="4" t="str">
        <f>IFERROR(IF(T_UsersExtract[[#This Row],[PasswordExpired]]="","",T_UsersExtract[[#This Row],[PasswordExpired]]), "")</f>
        <v/>
      </c>
      <c r="Q21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2" s="4" t="str">
        <f>IFERROR(     IF(T_UsersExtract[[#This Row],[LockedOut]]="", "", T_UsersExtract[[#This Row],[LockedOut]]),     ""     )</f>
        <v/>
      </c>
      <c r="S212" s="4" t="str">
        <f>IFERROR(IF(T_UsersExtract[[#This Row],[PrimaryGroup]]="","",T_UsersExtract[[#This Row],[PrimaryGroup]]), "")</f>
        <v/>
      </c>
      <c r="T212" s="4" t="str">
        <f>IFERROR(VLOOKUP('Users Passwords Groups'!D212,T_UsersGroupsExtract[],2), "")</f>
        <v/>
      </c>
    </row>
    <row r="213" spans="1:20" ht="15" customHeight="1" x14ac:dyDescent="0.25">
      <c r="A213" s="4" t="e">
        <f>VLOOKUP(T_UsersPasswordsGroups[[#This Row],[Nom de compte SAM]],T_PointageAD[[Nom de compte SAM]:[Fonction]], 7)</f>
        <v>#N/A</v>
      </c>
      <c r="B213" s="4" t="str">
        <f>IFERROR(IF(T_UsersExtract[[#This Row],[GivenName]]="","",T_UsersExtract[[#This Row],[GivenName]]), "")</f>
        <v/>
      </c>
      <c r="C213" s="4" t="str">
        <f>IFERROR(IF(T_UsersExtract[[#This Row],[Name]]="","",T_UsersExtract[[#This Row],[Name]]), "")</f>
        <v/>
      </c>
      <c r="D213" s="4" t="str">
        <f>IFERROR(IF(T_UsersExtract[[#This Row],[SamAccountName]]="","",T_UsersExtract[[#This Row],[SamAccountName]]),"")</f>
        <v/>
      </c>
      <c r="E213" s="4" t="str">
        <f>IFERROR(IF(T_UsersExtract[[#This Row],[UserPrincipalName]]="","",T_UsersExtract[[#This Row],[UserPrincipalName]]),"")</f>
        <v/>
      </c>
      <c r="F213" s="4" t="str">
        <f>IFERROR(IF(T_UsersExtract[[#This Row],[ObjectClass]]="","",T_UsersExtract[[#This Row],[ObjectClass]]), "")</f>
        <v/>
      </c>
      <c r="G213" s="4" t="str">
        <f>IFERROR(IF(T_UsersExtract[[#This Row],[Enabled]]="","",T_UsersExtract[[#This Row],[Enabled]]), "")</f>
        <v/>
      </c>
      <c r="H213" s="25" t="str">
        <f>IFERROR(IF(T_UsersExtract[[#This Row],[WhenCreated]]="","",T_UsersExtract[[#This Row],[WhenCreated]]), "")</f>
        <v/>
      </c>
      <c r="I213" s="25" t="str">
        <f>IFERROR(IF(T_UsersExtract[[#This Row],[PasswordLastSet]]="","",T_UsersExtract[[#This Row],[PasswordLastSet]]), "")</f>
        <v/>
      </c>
      <c r="J213" s="4" t="str">
        <f>IFERROR(IF(T_UsersExtract[[#This Row],[CannotChangePassword]]="","",T_UsersExtract[[#This Row],[CannotChangePassword]]), "")</f>
        <v/>
      </c>
      <c r="K21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3" s="4" t="str">
        <f>IFERROR(IF(T_UsersExtract[[#This Row],[PasswordNotRequired]]="","",T_UsersExtract[[#This Row],[PasswordNotRequired]]), "")</f>
        <v/>
      </c>
      <c r="M21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3" s="4" t="str">
        <f>IFERROR(IF(T_UsersExtract[[#This Row],[PasswordNeverExpires]]="","",T_UsersExtract[[#This Row],[PasswordNeverExpires]]), "")</f>
        <v/>
      </c>
      <c r="O21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3" s="4" t="str">
        <f>IFERROR(IF(T_UsersExtract[[#This Row],[PasswordExpired]]="","",T_UsersExtract[[#This Row],[PasswordExpired]]), "")</f>
        <v/>
      </c>
      <c r="Q21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3" s="4" t="str">
        <f>IFERROR(     IF(T_UsersExtract[[#This Row],[LockedOut]]="", "", T_UsersExtract[[#This Row],[LockedOut]]),     ""     )</f>
        <v/>
      </c>
      <c r="S213" s="4" t="str">
        <f>IFERROR(IF(T_UsersExtract[[#This Row],[PrimaryGroup]]="","",T_UsersExtract[[#This Row],[PrimaryGroup]]), "")</f>
        <v/>
      </c>
      <c r="T213" s="4" t="str">
        <f>IFERROR(VLOOKUP('Users Passwords Groups'!D213,T_UsersGroupsExtract[],2), "")</f>
        <v/>
      </c>
    </row>
    <row r="214" spans="1:20" ht="15" customHeight="1" x14ac:dyDescent="0.25">
      <c r="A214" s="4" t="e">
        <f>VLOOKUP(T_UsersPasswordsGroups[[#This Row],[Nom de compte SAM]],T_PointageAD[[Nom de compte SAM]:[Fonction]], 7)</f>
        <v>#N/A</v>
      </c>
      <c r="B214" s="4" t="str">
        <f>IFERROR(IF(T_UsersExtract[[#This Row],[GivenName]]="","",T_UsersExtract[[#This Row],[GivenName]]), "")</f>
        <v/>
      </c>
      <c r="C214" s="4" t="str">
        <f>IFERROR(IF(T_UsersExtract[[#This Row],[Name]]="","",T_UsersExtract[[#This Row],[Name]]), "")</f>
        <v/>
      </c>
      <c r="D214" s="4" t="str">
        <f>IFERROR(IF(T_UsersExtract[[#This Row],[SamAccountName]]="","",T_UsersExtract[[#This Row],[SamAccountName]]),"")</f>
        <v/>
      </c>
      <c r="E214" s="4" t="str">
        <f>IFERROR(IF(T_UsersExtract[[#This Row],[UserPrincipalName]]="","",T_UsersExtract[[#This Row],[UserPrincipalName]]),"")</f>
        <v/>
      </c>
      <c r="F214" s="4" t="str">
        <f>IFERROR(IF(T_UsersExtract[[#This Row],[ObjectClass]]="","",T_UsersExtract[[#This Row],[ObjectClass]]), "")</f>
        <v/>
      </c>
      <c r="G214" s="4" t="str">
        <f>IFERROR(IF(T_UsersExtract[[#This Row],[Enabled]]="","",T_UsersExtract[[#This Row],[Enabled]]), "")</f>
        <v/>
      </c>
      <c r="H214" s="25" t="str">
        <f>IFERROR(IF(T_UsersExtract[[#This Row],[WhenCreated]]="","",T_UsersExtract[[#This Row],[WhenCreated]]), "")</f>
        <v/>
      </c>
      <c r="I214" s="25" t="str">
        <f>IFERROR(IF(T_UsersExtract[[#This Row],[PasswordLastSet]]="","",T_UsersExtract[[#This Row],[PasswordLastSet]]), "")</f>
        <v/>
      </c>
      <c r="J214" s="4" t="str">
        <f>IFERROR(IF(T_UsersExtract[[#This Row],[CannotChangePassword]]="","",T_UsersExtract[[#This Row],[CannotChangePassword]]), "")</f>
        <v/>
      </c>
      <c r="K21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4" s="4" t="str">
        <f>IFERROR(IF(T_UsersExtract[[#This Row],[PasswordNotRequired]]="","",T_UsersExtract[[#This Row],[PasswordNotRequired]]), "")</f>
        <v/>
      </c>
      <c r="M21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4" s="4" t="str">
        <f>IFERROR(IF(T_UsersExtract[[#This Row],[PasswordNeverExpires]]="","",T_UsersExtract[[#This Row],[PasswordNeverExpires]]), "")</f>
        <v/>
      </c>
      <c r="O21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4" s="4" t="str">
        <f>IFERROR(IF(T_UsersExtract[[#This Row],[PasswordExpired]]="","",T_UsersExtract[[#This Row],[PasswordExpired]]), "")</f>
        <v/>
      </c>
      <c r="Q21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4" s="4" t="str">
        <f>IFERROR(     IF(T_UsersExtract[[#This Row],[LockedOut]]="", "", T_UsersExtract[[#This Row],[LockedOut]]),     ""     )</f>
        <v/>
      </c>
      <c r="S214" s="4" t="str">
        <f>IFERROR(IF(T_UsersExtract[[#This Row],[PrimaryGroup]]="","",T_UsersExtract[[#This Row],[PrimaryGroup]]), "")</f>
        <v/>
      </c>
      <c r="T214" s="4" t="str">
        <f>IFERROR(VLOOKUP('Users Passwords Groups'!D214,T_UsersGroupsExtract[],2), "")</f>
        <v/>
      </c>
    </row>
    <row r="215" spans="1:20" ht="15" customHeight="1" x14ac:dyDescent="0.25">
      <c r="A215" s="4" t="e">
        <f>VLOOKUP(T_UsersPasswordsGroups[[#This Row],[Nom de compte SAM]],T_PointageAD[[Nom de compte SAM]:[Fonction]], 7)</f>
        <v>#N/A</v>
      </c>
      <c r="B215" s="4" t="str">
        <f>IFERROR(IF(T_UsersExtract[[#This Row],[GivenName]]="","",T_UsersExtract[[#This Row],[GivenName]]), "")</f>
        <v/>
      </c>
      <c r="C215" s="4" t="str">
        <f>IFERROR(IF(T_UsersExtract[[#This Row],[Name]]="","",T_UsersExtract[[#This Row],[Name]]), "")</f>
        <v/>
      </c>
      <c r="D215" s="4" t="str">
        <f>IFERROR(IF(T_UsersExtract[[#This Row],[SamAccountName]]="","",T_UsersExtract[[#This Row],[SamAccountName]]),"")</f>
        <v/>
      </c>
      <c r="E215" s="4" t="str">
        <f>IFERROR(IF(T_UsersExtract[[#This Row],[UserPrincipalName]]="","",T_UsersExtract[[#This Row],[UserPrincipalName]]),"")</f>
        <v/>
      </c>
      <c r="F215" s="4" t="str">
        <f>IFERROR(IF(T_UsersExtract[[#This Row],[ObjectClass]]="","",T_UsersExtract[[#This Row],[ObjectClass]]), "")</f>
        <v/>
      </c>
      <c r="G215" s="4" t="str">
        <f>IFERROR(IF(T_UsersExtract[[#This Row],[Enabled]]="","",T_UsersExtract[[#This Row],[Enabled]]), "")</f>
        <v/>
      </c>
      <c r="H215" s="25" t="str">
        <f>IFERROR(IF(T_UsersExtract[[#This Row],[WhenCreated]]="","",T_UsersExtract[[#This Row],[WhenCreated]]), "")</f>
        <v/>
      </c>
      <c r="I215" s="25" t="str">
        <f>IFERROR(IF(T_UsersExtract[[#This Row],[PasswordLastSet]]="","",T_UsersExtract[[#This Row],[PasswordLastSet]]), "")</f>
        <v/>
      </c>
      <c r="J215" s="4" t="str">
        <f>IFERROR(IF(T_UsersExtract[[#This Row],[CannotChangePassword]]="","",T_UsersExtract[[#This Row],[CannotChangePassword]]), "")</f>
        <v/>
      </c>
      <c r="K21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5" s="4" t="str">
        <f>IFERROR(IF(T_UsersExtract[[#This Row],[PasswordNotRequired]]="","",T_UsersExtract[[#This Row],[PasswordNotRequired]]), "")</f>
        <v/>
      </c>
      <c r="M21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5" s="4" t="str">
        <f>IFERROR(IF(T_UsersExtract[[#This Row],[PasswordNeverExpires]]="","",T_UsersExtract[[#This Row],[PasswordNeverExpires]]), "")</f>
        <v/>
      </c>
      <c r="O21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5" s="4" t="str">
        <f>IFERROR(IF(T_UsersExtract[[#This Row],[PasswordExpired]]="","",T_UsersExtract[[#This Row],[PasswordExpired]]), "")</f>
        <v/>
      </c>
      <c r="Q21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5" s="4" t="str">
        <f>IFERROR(     IF(T_UsersExtract[[#This Row],[LockedOut]]="", "", T_UsersExtract[[#This Row],[LockedOut]]),     ""     )</f>
        <v/>
      </c>
      <c r="S215" s="4" t="str">
        <f>IFERROR(IF(T_UsersExtract[[#This Row],[PrimaryGroup]]="","",T_UsersExtract[[#This Row],[PrimaryGroup]]), "")</f>
        <v/>
      </c>
      <c r="T215" s="4" t="str">
        <f>IFERROR(VLOOKUP('Users Passwords Groups'!D215,T_UsersGroupsExtract[],2), "")</f>
        <v/>
      </c>
    </row>
    <row r="216" spans="1:20" ht="15" customHeight="1" x14ac:dyDescent="0.25">
      <c r="A216" s="4" t="e">
        <f>VLOOKUP(T_UsersPasswordsGroups[[#This Row],[Nom de compte SAM]],T_PointageAD[[Nom de compte SAM]:[Fonction]], 7)</f>
        <v>#N/A</v>
      </c>
      <c r="B216" s="4" t="str">
        <f>IFERROR(IF(T_UsersExtract[[#This Row],[GivenName]]="","",T_UsersExtract[[#This Row],[GivenName]]), "")</f>
        <v/>
      </c>
      <c r="C216" s="4" t="str">
        <f>IFERROR(IF(T_UsersExtract[[#This Row],[Name]]="","",T_UsersExtract[[#This Row],[Name]]), "")</f>
        <v/>
      </c>
      <c r="D216" s="4" t="str">
        <f>IFERROR(IF(T_UsersExtract[[#This Row],[SamAccountName]]="","",T_UsersExtract[[#This Row],[SamAccountName]]),"")</f>
        <v/>
      </c>
      <c r="E216" s="4" t="str">
        <f>IFERROR(IF(T_UsersExtract[[#This Row],[UserPrincipalName]]="","",T_UsersExtract[[#This Row],[UserPrincipalName]]),"")</f>
        <v/>
      </c>
      <c r="F216" s="4" t="str">
        <f>IFERROR(IF(T_UsersExtract[[#This Row],[ObjectClass]]="","",T_UsersExtract[[#This Row],[ObjectClass]]), "")</f>
        <v/>
      </c>
      <c r="G216" s="4" t="str">
        <f>IFERROR(IF(T_UsersExtract[[#This Row],[Enabled]]="","",T_UsersExtract[[#This Row],[Enabled]]), "")</f>
        <v/>
      </c>
      <c r="H216" s="25" t="str">
        <f>IFERROR(IF(T_UsersExtract[[#This Row],[WhenCreated]]="","",T_UsersExtract[[#This Row],[WhenCreated]]), "")</f>
        <v/>
      </c>
      <c r="I216" s="25" t="str">
        <f>IFERROR(IF(T_UsersExtract[[#This Row],[PasswordLastSet]]="","",T_UsersExtract[[#This Row],[PasswordLastSet]]), "")</f>
        <v/>
      </c>
      <c r="J216" s="4" t="str">
        <f>IFERROR(IF(T_UsersExtract[[#This Row],[CannotChangePassword]]="","",T_UsersExtract[[#This Row],[CannotChangePassword]]), "")</f>
        <v/>
      </c>
      <c r="K21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6" s="4" t="str">
        <f>IFERROR(IF(T_UsersExtract[[#This Row],[PasswordNotRequired]]="","",T_UsersExtract[[#This Row],[PasswordNotRequired]]), "")</f>
        <v/>
      </c>
      <c r="M21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6" s="4" t="str">
        <f>IFERROR(IF(T_UsersExtract[[#This Row],[PasswordNeverExpires]]="","",T_UsersExtract[[#This Row],[PasswordNeverExpires]]), "")</f>
        <v/>
      </c>
      <c r="O21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6" s="4" t="str">
        <f>IFERROR(IF(T_UsersExtract[[#This Row],[PasswordExpired]]="","",T_UsersExtract[[#This Row],[PasswordExpired]]), "")</f>
        <v/>
      </c>
      <c r="Q21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6" s="4" t="str">
        <f>IFERROR(     IF(T_UsersExtract[[#This Row],[LockedOut]]="", "", T_UsersExtract[[#This Row],[LockedOut]]),     ""     )</f>
        <v/>
      </c>
      <c r="S216" s="4" t="str">
        <f>IFERROR(IF(T_UsersExtract[[#This Row],[PrimaryGroup]]="","",T_UsersExtract[[#This Row],[PrimaryGroup]]), "")</f>
        <v/>
      </c>
      <c r="T216" s="4" t="str">
        <f>IFERROR(VLOOKUP('Users Passwords Groups'!D216,T_UsersGroupsExtract[],2), "")</f>
        <v/>
      </c>
    </row>
    <row r="217" spans="1:20" ht="15" customHeight="1" x14ac:dyDescent="0.25">
      <c r="A217" s="4" t="e">
        <f>VLOOKUP(T_UsersPasswordsGroups[[#This Row],[Nom de compte SAM]],T_PointageAD[[Nom de compte SAM]:[Fonction]], 7)</f>
        <v>#N/A</v>
      </c>
      <c r="B217" s="4" t="str">
        <f>IFERROR(IF(T_UsersExtract[[#This Row],[GivenName]]="","",T_UsersExtract[[#This Row],[GivenName]]), "")</f>
        <v/>
      </c>
      <c r="C217" s="4" t="str">
        <f>IFERROR(IF(T_UsersExtract[[#This Row],[Name]]="","",T_UsersExtract[[#This Row],[Name]]), "")</f>
        <v/>
      </c>
      <c r="D217" s="4" t="str">
        <f>IFERROR(IF(T_UsersExtract[[#This Row],[SamAccountName]]="","",T_UsersExtract[[#This Row],[SamAccountName]]),"")</f>
        <v/>
      </c>
      <c r="E217" s="4" t="str">
        <f>IFERROR(IF(T_UsersExtract[[#This Row],[UserPrincipalName]]="","",T_UsersExtract[[#This Row],[UserPrincipalName]]),"")</f>
        <v/>
      </c>
      <c r="F217" s="4" t="str">
        <f>IFERROR(IF(T_UsersExtract[[#This Row],[ObjectClass]]="","",T_UsersExtract[[#This Row],[ObjectClass]]), "")</f>
        <v/>
      </c>
      <c r="G217" s="4" t="str">
        <f>IFERROR(IF(T_UsersExtract[[#This Row],[Enabled]]="","",T_UsersExtract[[#This Row],[Enabled]]), "")</f>
        <v/>
      </c>
      <c r="H217" s="25" t="str">
        <f>IFERROR(IF(T_UsersExtract[[#This Row],[WhenCreated]]="","",T_UsersExtract[[#This Row],[WhenCreated]]), "")</f>
        <v/>
      </c>
      <c r="I217" s="25" t="str">
        <f>IFERROR(IF(T_UsersExtract[[#This Row],[PasswordLastSet]]="","",T_UsersExtract[[#This Row],[PasswordLastSet]]), "")</f>
        <v/>
      </c>
      <c r="J217" s="4" t="str">
        <f>IFERROR(IF(T_UsersExtract[[#This Row],[CannotChangePassword]]="","",T_UsersExtract[[#This Row],[CannotChangePassword]]), "")</f>
        <v/>
      </c>
      <c r="K21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7" s="4" t="str">
        <f>IFERROR(IF(T_UsersExtract[[#This Row],[PasswordNotRequired]]="","",T_UsersExtract[[#This Row],[PasswordNotRequired]]), "")</f>
        <v/>
      </c>
      <c r="M21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7" s="4" t="str">
        <f>IFERROR(IF(T_UsersExtract[[#This Row],[PasswordNeverExpires]]="","",T_UsersExtract[[#This Row],[PasswordNeverExpires]]), "")</f>
        <v/>
      </c>
      <c r="O21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7" s="4" t="str">
        <f>IFERROR(IF(T_UsersExtract[[#This Row],[PasswordExpired]]="","",T_UsersExtract[[#This Row],[PasswordExpired]]), "")</f>
        <v/>
      </c>
      <c r="Q21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7" s="4" t="str">
        <f>IFERROR(     IF(T_UsersExtract[[#This Row],[LockedOut]]="", "", T_UsersExtract[[#This Row],[LockedOut]]),     ""     )</f>
        <v/>
      </c>
      <c r="S217" s="4" t="str">
        <f>IFERROR(IF(T_UsersExtract[[#This Row],[PrimaryGroup]]="","",T_UsersExtract[[#This Row],[PrimaryGroup]]), "")</f>
        <v/>
      </c>
      <c r="T217" s="4" t="str">
        <f>IFERROR(VLOOKUP('Users Passwords Groups'!D217,T_UsersGroupsExtract[],2), "")</f>
        <v/>
      </c>
    </row>
    <row r="218" spans="1:20" ht="15" customHeight="1" x14ac:dyDescent="0.25">
      <c r="A218" s="4" t="e">
        <f>VLOOKUP(T_UsersPasswordsGroups[[#This Row],[Nom de compte SAM]],T_PointageAD[[Nom de compte SAM]:[Fonction]], 7)</f>
        <v>#N/A</v>
      </c>
      <c r="B218" s="4" t="str">
        <f>IFERROR(IF(T_UsersExtract[[#This Row],[GivenName]]="","",T_UsersExtract[[#This Row],[GivenName]]), "")</f>
        <v/>
      </c>
      <c r="C218" s="4" t="str">
        <f>IFERROR(IF(T_UsersExtract[[#This Row],[Name]]="","",T_UsersExtract[[#This Row],[Name]]), "")</f>
        <v/>
      </c>
      <c r="D218" s="4" t="str">
        <f>IFERROR(IF(T_UsersExtract[[#This Row],[SamAccountName]]="","",T_UsersExtract[[#This Row],[SamAccountName]]),"")</f>
        <v/>
      </c>
      <c r="E218" s="4" t="str">
        <f>IFERROR(IF(T_UsersExtract[[#This Row],[UserPrincipalName]]="","",T_UsersExtract[[#This Row],[UserPrincipalName]]),"")</f>
        <v/>
      </c>
      <c r="F218" s="4" t="str">
        <f>IFERROR(IF(T_UsersExtract[[#This Row],[ObjectClass]]="","",T_UsersExtract[[#This Row],[ObjectClass]]), "")</f>
        <v/>
      </c>
      <c r="G218" s="4" t="str">
        <f>IFERROR(IF(T_UsersExtract[[#This Row],[Enabled]]="","",T_UsersExtract[[#This Row],[Enabled]]), "")</f>
        <v/>
      </c>
      <c r="H218" s="25" t="str">
        <f>IFERROR(IF(T_UsersExtract[[#This Row],[WhenCreated]]="","",T_UsersExtract[[#This Row],[WhenCreated]]), "")</f>
        <v/>
      </c>
      <c r="I218" s="25" t="str">
        <f>IFERROR(IF(T_UsersExtract[[#This Row],[PasswordLastSet]]="","",T_UsersExtract[[#This Row],[PasswordLastSet]]), "")</f>
        <v/>
      </c>
      <c r="J218" s="4" t="str">
        <f>IFERROR(IF(T_UsersExtract[[#This Row],[CannotChangePassword]]="","",T_UsersExtract[[#This Row],[CannotChangePassword]]), "")</f>
        <v/>
      </c>
      <c r="K21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8" s="4" t="str">
        <f>IFERROR(IF(T_UsersExtract[[#This Row],[PasswordNotRequired]]="","",T_UsersExtract[[#This Row],[PasswordNotRequired]]), "")</f>
        <v/>
      </c>
      <c r="M21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8" s="4" t="str">
        <f>IFERROR(IF(T_UsersExtract[[#This Row],[PasswordNeverExpires]]="","",T_UsersExtract[[#This Row],[PasswordNeverExpires]]), "")</f>
        <v/>
      </c>
      <c r="O21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8" s="4" t="str">
        <f>IFERROR(IF(T_UsersExtract[[#This Row],[PasswordExpired]]="","",T_UsersExtract[[#This Row],[PasswordExpired]]), "")</f>
        <v/>
      </c>
      <c r="Q21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8" s="4" t="str">
        <f>IFERROR(     IF(T_UsersExtract[[#This Row],[LockedOut]]="", "", T_UsersExtract[[#This Row],[LockedOut]]),     ""     )</f>
        <v/>
      </c>
      <c r="S218" s="4" t="str">
        <f>IFERROR(IF(T_UsersExtract[[#This Row],[PrimaryGroup]]="","",T_UsersExtract[[#This Row],[PrimaryGroup]]), "")</f>
        <v/>
      </c>
      <c r="T218" s="4" t="str">
        <f>IFERROR(VLOOKUP('Users Passwords Groups'!D218,T_UsersGroupsExtract[],2), "")</f>
        <v/>
      </c>
    </row>
    <row r="219" spans="1:20" ht="15" customHeight="1" x14ac:dyDescent="0.25">
      <c r="A219" s="4" t="e">
        <f>VLOOKUP(T_UsersPasswordsGroups[[#This Row],[Nom de compte SAM]],T_PointageAD[[Nom de compte SAM]:[Fonction]], 7)</f>
        <v>#N/A</v>
      </c>
      <c r="B219" s="4" t="str">
        <f>IFERROR(IF(T_UsersExtract[[#This Row],[GivenName]]="","",T_UsersExtract[[#This Row],[GivenName]]), "")</f>
        <v/>
      </c>
      <c r="C219" s="4" t="str">
        <f>IFERROR(IF(T_UsersExtract[[#This Row],[Name]]="","",T_UsersExtract[[#This Row],[Name]]), "")</f>
        <v/>
      </c>
      <c r="D219" s="4" t="str">
        <f>IFERROR(IF(T_UsersExtract[[#This Row],[SamAccountName]]="","",T_UsersExtract[[#This Row],[SamAccountName]]),"")</f>
        <v/>
      </c>
      <c r="E219" s="4" t="str">
        <f>IFERROR(IF(T_UsersExtract[[#This Row],[UserPrincipalName]]="","",T_UsersExtract[[#This Row],[UserPrincipalName]]),"")</f>
        <v/>
      </c>
      <c r="F219" s="4" t="str">
        <f>IFERROR(IF(T_UsersExtract[[#This Row],[ObjectClass]]="","",T_UsersExtract[[#This Row],[ObjectClass]]), "")</f>
        <v/>
      </c>
      <c r="G219" s="4" t="str">
        <f>IFERROR(IF(T_UsersExtract[[#This Row],[Enabled]]="","",T_UsersExtract[[#This Row],[Enabled]]), "")</f>
        <v/>
      </c>
      <c r="H219" s="25" t="str">
        <f>IFERROR(IF(T_UsersExtract[[#This Row],[WhenCreated]]="","",T_UsersExtract[[#This Row],[WhenCreated]]), "")</f>
        <v/>
      </c>
      <c r="I219" s="25" t="str">
        <f>IFERROR(IF(T_UsersExtract[[#This Row],[PasswordLastSet]]="","",T_UsersExtract[[#This Row],[PasswordLastSet]]), "")</f>
        <v/>
      </c>
      <c r="J219" s="4" t="str">
        <f>IFERROR(IF(T_UsersExtract[[#This Row],[CannotChangePassword]]="","",T_UsersExtract[[#This Row],[CannotChangePassword]]), "")</f>
        <v/>
      </c>
      <c r="K21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19" s="4" t="str">
        <f>IFERROR(IF(T_UsersExtract[[#This Row],[PasswordNotRequired]]="","",T_UsersExtract[[#This Row],[PasswordNotRequired]]), "")</f>
        <v/>
      </c>
      <c r="M21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19" s="4" t="str">
        <f>IFERROR(IF(T_UsersExtract[[#This Row],[PasswordNeverExpires]]="","",T_UsersExtract[[#This Row],[PasswordNeverExpires]]), "")</f>
        <v/>
      </c>
      <c r="O21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19" s="4" t="str">
        <f>IFERROR(IF(T_UsersExtract[[#This Row],[PasswordExpired]]="","",T_UsersExtract[[#This Row],[PasswordExpired]]), "")</f>
        <v/>
      </c>
      <c r="Q21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19" s="4" t="str">
        <f>IFERROR(     IF(T_UsersExtract[[#This Row],[LockedOut]]="", "", T_UsersExtract[[#This Row],[LockedOut]]),     ""     )</f>
        <v/>
      </c>
      <c r="S219" s="4" t="str">
        <f>IFERROR(IF(T_UsersExtract[[#This Row],[PrimaryGroup]]="","",T_UsersExtract[[#This Row],[PrimaryGroup]]), "")</f>
        <v/>
      </c>
      <c r="T219" s="4" t="str">
        <f>IFERROR(VLOOKUP('Users Passwords Groups'!D219,T_UsersGroupsExtract[],2), "")</f>
        <v/>
      </c>
    </row>
    <row r="220" spans="1:20" ht="15" customHeight="1" x14ac:dyDescent="0.25">
      <c r="A220" s="4" t="e">
        <f>VLOOKUP(T_UsersPasswordsGroups[[#This Row],[Nom de compte SAM]],T_PointageAD[[Nom de compte SAM]:[Fonction]], 7)</f>
        <v>#N/A</v>
      </c>
      <c r="B220" s="4" t="str">
        <f>IFERROR(IF(T_UsersExtract[[#This Row],[GivenName]]="","",T_UsersExtract[[#This Row],[GivenName]]), "")</f>
        <v/>
      </c>
      <c r="C220" s="4" t="str">
        <f>IFERROR(IF(T_UsersExtract[[#This Row],[Name]]="","",T_UsersExtract[[#This Row],[Name]]), "")</f>
        <v/>
      </c>
      <c r="D220" s="4" t="str">
        <f>IFERROR(IF(T_UsersExtract[[#This Row],[SamAccountName]]="","",T_UsersExtract[[#This Row],[SamAccountName]]),"")</f>
        <v/>
      </c>
      <c r="E220" s="4" t="str">
        <f>IFERROR(IF(T_UsersExtract[[#This Row],[UserPrincipalName]]="","",T_UsersExtract[[#This Row],[UserPrincipalName]]),"")</f>
        <v/>
      </c>
      <c r="F220" s="4" t="str">
        <f>IFERROR(IF(T_UsersExtract[[#This Row],[ObjectClass]]="","",T_UsersExtract[[#This Row],[ObjectClass]]), "")</f>
        <v/>
      </c>
      <c r="G220" s="4" t="str">
        <f>IFERROR(IF(T_UsersExtract[[#This Row],[Enabled]]="","",T_UsersExtract[[#This Row],[Enabled]]), "")</f>
        <v/>
      </c>
      <c r="H220" s="25" t="str">
        <f>IFERROR(IF(T_UsersExtract[[#This Row],[WhenCreated]]="","",T_UsersExtract[[#This Row],[WhenCreated]]), "")</f>
        <v/>
      </c>
      <c r="I220" s="25" t="str">
        <f>IFERROR(IF(T_UsersExtract[[#This Row],[PasswordLastSet]]="","",T_UsersExtract[[#This Row],[PasswordLastSet]]), "")</f>
        <v/>
      </c>
      <c r="J220" s="4" t="str">
        <f>IFERROR(IF(T_UsersExtract[[#This Row],[CannotChangePassword]]="","",T_UsersExtract[[#This Row],[CannotChangePassword]]), "")</f>
        <v/>
      </c>
      <c r="K22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0" s="4" t="str">
        <f>IFERROR(IF(T_UsersExtract[[#This Row],[PasswordNotRequired]]="","",T_UsersExtract[[#This Row],[PasswordNotRequired]]), "")</f>
        <v/>
      </c>
      <c r="M22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0" s="4" t="str">
        <f>IFERROR(IF(T_UsersExtract[[#This Row],[PasswordNeverExpires]]="","",T_UsersExtract[[#This Row],[PasswordNeverExpires]]), "")</f>
        <v/>
      </c>
      <c r="O22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0" s="4" t="str">
        <f>IFERROR(IF(T_UsersExtract[[#This Row],[PasswordExpired]]="","",T_UsersExtract[[#This Row],[PasswordExpired]]), "")</f>
        <v/>
      </c>
      <c r="Q22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0" s="4" t="str">
        <f>IFERROR(     IF(T_UsersExtract[[#This Row],[LockedOut]]="", "", T_UsersExtract[[#This Row],[LockedOut]]),     ""     )</f>
        <v/>
      </c>
      <c r="S220" s="4" t="str">
        <f>IFERROR(IF(T_UsersExtract[[#This Row],[PrimaryGroup]]="","",T_UsersExtract[[#This Row],[PrimaryGroup]]), "")</f>
        <v/>
      </c>
      <c r="T220" s="4" t="str">
        <f>IFERROR(VLOOKUP('Users Passwords Groups'!D220,T_UsersGroupsExtract[],2), "")</f>
        <v/>
      </c>
    </row>
    <row r="221" spans="1:20" ht="15" customHeight="1" x14ac:dyDescent="0.25">
      <c r="A221" s="4" t="e">
        <f>VLOOKUP(T_UsersPasswordsGroups[[#This Row],[Nom de compte SAM]],T_PointageAD[[Nom de compte SAM]:[Fonction]], 7)</f>
        <v>#N/A</v>
      </c>
      <c r="B221" s="4" t="str">
        <f>IFERROR(IF(T_UsersExtract[[#This Row],[GivenName]]="","",T_UsersExtract[[#This Row],[GivenName]]), "")</f>
        <v/>
      </c>
      <c r="C221" s="4" t="str">
        <f>IFERROR(IF(T_UsersExtract[[#This Row],[Name]]="","",T_UsersExtract[[#This Row],[Name]]), "")</f>
        <v/>
      </c>
      <c r="D221" s="4" t="str">
        <f>IFERROR(IF(T_UsersExtract[[#This Row],[SamAccountName]]="","",T_UsersExtract[[#This Row],[SamAccountName]]),"")</f>
        <v/>
      </c>
      <c r="E221" s="4" t="str">
        <f>IFERROR(IF(T_UsersExtract[[#This Row],[UserPrincipalName]]="","",T_UsersExtract[[#This Row],[UserPrincipalName]]),"")</f>
        <v/>
      </c>
      <c r="F221" s="4" t="str">
        <f>IFERROR(IF(T_UsersExtract[[#This Row],[ObjectClass]]="","",T_UsersExtract[[#This Row],[ObjectClass]]), "")</f>
        <v/>
      </c>
      <c r="G221" s="4" t="str">
        <f>IFERROR(IF(T_UsersExtract[[#This Row],[Enabled]]="","",T_UsersExtract[[#This Row],[Enabled]]), "")</f>
        <v/>
      </c>
      <c r="H221" s="25" t="str">
        <f>IFERROR(IF(T_UsersExtract[[#This Row],[WhenCreated]]="","",T_UsersExtract[[#This Row],[WhenCreated]]), "")</f>
        <v/>
      </c>
      <c r="I221" s="25" t="str">
        <f>IFERROR(IF(T_UsersExtract[[#This Row],[PasswordLastSet]]="","",T_UsersExtract[[#This Row],[PasswordLastSet]]), "")</f>
        <v/>
      </c>
      <c r="J221" s="4" t="str">
        <f>IFERROR(IF(T_UsersExtract[[#This Row],[CannotChangePassword]]="","",T_UsersExtract[[#This Row],[CannotChangePassword]]), "")</f>
        <v/>
      </c>
      <c r="K22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1" s="4" t="str">
        <f>IFERROR(IF(T_UsersExtract[[#This Row],[PasswordNotRequired]]="","",T_UsersExtract[[#This Row],[PasswordNotRequired]]), "")</f>
        <v/>
      </c>
      <c r="M22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1" s="4" t="str">
        <f>IFERROR(IF(T_UsersExtract[[#This Row],[PasswordNeverExpires]]="","",T_UsersExtract[[#This Row],[PasswordNeverExpires]]), "")</f>
        <v/>
      </c>
      <c r="O22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1" s="4" t="str">
        <f>IFERROR(IF(T_UsersExtract[[#This Row],[PasswordExpired]]="","",T_UsersExtract[[#This Row],[PasswordExpired]]), "")</f>
        <v/>
      </c>
      <c r="Q22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1" s="4" t="str">
        <f>IFERROR(     IF(T_UsersExtract[[#This Row],[LockedOut]]="", "", T_UsersExtract[[#This Row],[LockedOut]]),     ""     )</f>
        <v/>
      </c>
      <c r="S221" s="4" t="str">
        <f>IFERROR(IF(T_UsersExtract[[#This Row],[PrimaryGroup]]="","",T_UsersExtract[[#This Row],[PrimaryGroup]]), "")</f>
        <v/>
      </c>
      <c r="T221" s="4" t="str">
        <f>IFERROR(VLOOKUP('Users Passwords Groups'!D221,T_UsersGroupsExtract[],2), "")</f>
        <v/>
      </c>
    </row>
    <row r="222" spans="1:20" ht="15" customHeight="1" x14ac:dyDescent="0.25">
      <c r="A222" s="4" t="e">
        <f>VLOOKUP(T_UsersPasswordsGroups[[#This Row],[Nom de compte SAM]],T_PointageAD[[Nom de compte SAM]:[Fonction]], 7)</f>
        <v>#N/A</v>
      </c>
      <c r="B222" s="4" t="str">
        <f>IFERROR(IF(T_UsersExtract[[#This Row],[GivenName]]="","",T_UsersExtract[[#This Row],[GivenName]]), "")</f>
        <v/>
      </c>
      <c r="C222" s="4" t="str">
        <f>IFERROR(IF(T_UsersExtract[[#This Row],[Name]]="","",T_UsersExtract[[#This Row],[Name]]), "")</f>
        <v/>
      </c>
      <c r="D222" s="4" t="str">
        <f>IFERROR(IF(T_UsersExtract[[#This Row],[SamAccountName]]="","",T_UsersExtract[[#This Row],[SamAccountName]]),"")</f>
        <v/>
      </c>
      <c r="E222" s="4" t="str">
        <f>IFERROR(IF(T_UsersExtract[[#This Row],[UserPrincipalName]]="","",T_UsersExtract[[#This Row],[UserPrincipalName]]),"")</f>
        <v/>
      </c>
      <c r="F222" s="4" t="str">
        <f>IFERROR(IF(T_UsersExtract[[#This Row],[ObjectClass]]="","",T_UsersExtract[[#This Row],[ObjectClass]]), "")</f>
        <v/>
      </c>
      <c r="G222" s="4" t="str">
        <f>IFERROR(IF(T_UsersExtract[[#This Row],[Enabled]]="","",T_UsersExtract[[#This Row],[Enabled]]), "")</f>
        <v/>
      </c>
      <c r="H222" s="25" t="str">
        <f>IFERROR(IF(T_UsersExtract[[#This Row],[WhenCreated]]="","",T_UsersExtract[[#This Row],[WhenCreated]]), "")</f>
        <v/>
      </c>
      <c r="I222" s="25" t="str">
        <f>IFERROR(IF(T_UsersExtract[[#This Row],[PasswordLastSet]]="","",T_UsersExtract[[#This Row],[PasswordLastSet]]), "")</f>
        <v/>
      </c>
      <c r="J222" s="4" t="str">
        <f>IFERROR(IF(T_UsersExtract[[#This Row],[CannotChangePassword]]="","",T_UsersExtract[[#This Row],[CannotChangePassword]]), "")</f>
        <v/>
      </c>
      <c r="K22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2" s="4" t="str">
        <f>IFERROR(IF(T_UsersExtract[[#This Row],[PasswordNotRequired]]="","",T_UsersExtract[[#This Row],[PasswordNotRequired]]), "")</f>
        <v/>
      </c>
      <c r="M22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2" s="4" t="str">
        <f>IFERROR(IF(T_UsersExtract[[#This Row],[PasswordNeverExpires]]="","",T_UsersExtract[[#This Row],[PasswordNeverExpires]]), "")</f>
        <v/>
      </c>
      <c r="O22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2" s="4" t="str">
        <f>IFERROR(IF(T_UsersExtract[[#This Row],[PasswordExpired]]="","",T_UsersExtract[[#This Row],[PasswordExpired]]), "")</f>
        <v/>
      </c>
      <c r="Q22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2" s="4" t="str">
        <f>IFERROR(     IF(T_UsersExtract[[#This Row],[LockedOut]]="", "", T_UsersExtract[[#This Row],[LockedOut]]),     ""     )</f>
        <v/>
      </c>
      <c r="S222" s="4" t="str">
        <f>IFERROR(IF(T_UsersExtract[[#This Row],[PrimaryGroup]]="","",T_UsersExtract[[#This Row],[PrimaryGroup]]), "")</f>
        <v/>
      </c>
      <c r="T222" s="4" t="str">
        <f>IFERROR(VLOOKUP('Users Passwords Groups'!D222,T_UsersGroupsExtract[],2), "")</f>
        <v/>
      </c>
    </row>
    <row r="223" spans="1:20" ht="15" customHeight="1" x14ac:dyDescent="0.25">
      <c r="A223" s="4" t="e">
        <f>VLOOKUP(T_UsersPasswordsGroups[[#This Row],[Nom de compte SAM]],T_PointageAD[[Nom de compte SAM]:[Fonction]], 7)</f>
        <v>#N/A</v>
      </c>
      <c r="B223" s="4" t="str">
        <f>IFERROR(IF(T_UsersExtract[[#This Row],[GivenName]]="","",T_UsersExtract[[#This Row],[GivenName]]), "")</f>
        <v/>
      </c>
      <c r="C223" s="4" t="str">
        <f>IFERROR(IF(T_UsersExtract[[#This Row],[Name]]="","",T_UsersExtract[[#This Row],[Name]]), "")</f>
        <v/>
      </c>
      <c r="D223" s="4" t="str">
        <f>IFERROR(IF(T_UsersExtract[[#This Row],[SamAccountName]]="","",T_UsersExtract[[#This Row],[SamAccountName]]),"")</f>
        <v/>
      </c>
      <c r="E223" s="4" t="str">
        <f>IFERROR(IF(T_UsersExtract[[#This Row],[UserPrincipalName]]="","",T_UsersExtract[[#This Row],[UserPrincipalName]]),"")</f>
        <v/>
      </c>
      <c r="F223" s="4" t="str">
        <f>IFERROR(IF(T_UsersExtract[[#This Row],[ObjectClass]]="","",T_UsersExtract[[#This Row],[ObjectClass]]), "")</f>
        <v/>
      </c>
      <c r="G223" s="4" t="str">
        <f>IFERROR(IF(T_UsersExtract[[#This Row],[Enabled]]="","",T_UsersExtract[[#This Row],[Enabled]]), "")</f>
        <v/>
      </c>
      <c r="H223" s="25" t="str">
        <f>IFERROR(IF(T_UsersExtract[[#This Row],[WhenCreated]]="","",T_UsersExtract[[#This Row],[WhenCreated]]), "")</f>
        <v/>
      </c>
      <c r="I223" s="25" t="str">
        <f>IFERROR(IF(T_UsersExtract[[#This Row],[PasswordLastSet]]="","",T_UsersExtract[[#This Row],[PasswordLastSet]]), "")</f>
        <v/>
      </c>
      <c r="J223" s="4" t="str">
        <f>IFERROR(IF(T_UsersExtract[[#This Row],[CannotChangePassword]]="","",T_UsersExtract[[#This Row],[CannotChangePassword]]), "")</f>
        <v/>
      </c>
      <c r="K22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3" s="4" t="str">
        <f>IFERROR(IF(T_UsersExtract[[#This Row],[PasswordNotRequired]]="","",T_UsersExtract[[#This Row],[PasswordNotRequired]]), "")</f>
        <v/>
      </c>
      <c r="M22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3" s="4" t="str">
        <f>IFERROR(IF(T_UsersExtract[[#This Row],[PasswordNeverExpires]]="","",T_UsersExtract[[#This Row],[PasswordNeverExpires]]), "")</f>
        <v/>
      </c>
      <c r="O22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3" s="4" t="str">
        <f>IFERROR(IF(T_UsersExtract[[#This Row],[PasswordExpired]]="","",T_UsersExtract[[#This Row],[PasswordExpired]]), "")</f>
        <v/>
      </c>
      <c r="Q22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3" s="4" t="str">
        <f>IFERROR(     IF(T_UsersExtract[[#This Row],[LockedOut]]="", "", T_UsersExtract[[#This Row],[LockedOut]]),     ""     )</f>
        <v/>
      </c>
      <c r="S223" s="4" t="str">
        <f>IFERROR(IF(T_UsersExtract[[#This Row],[PrimaryGroup]]="","",T_UsersExtract[[#This Row],[PrimaryGroup]]), "")</f>
        <v/>
      </c>
      <c r="T223" s="4" t="str">
        <f>IFERROR(VLOOKUP('Users Passwords Groups'!D223,T_UsersGroupsExtract[],2), "")</f>
        <v/>
      </c>
    </row>
    <row r="224" spans="1:20" ht="15" customHeight="1" x14ac:dyDescent="0.25">
      <c r="A224" s="4" t="e">
        <f>VLOOKUP(T_UsersPasswordsGroups[[#This Row],[Nom de compte SAM]],T_PointageAD[[Nom de compte SAM]:[Fonction]], 7)</f>
        <v>#N/A</v>
      </c>
      <c r="B224" s="4" t="str">
        <f>IFERROR(IF(T_UsersExtract[[#This Row],[GivenName]]="","",T_UsersExtract[[#This Row],[GivenName]]), "")</f>
        <v/>
      </c>
      <c r="C224" s="4" t="str">
        <f>IFERROR(IF(T_UsersExtract[[#This Row],[Name]]="","",T_UsersExtract[[#This Row],[Name]]), "")</f>
        <v/>
      </c>
      <c r="D224" s="4" t="str">
        <f>IFERROR(IF(T_UsersExtract[[#This Row],[SamAccountName]]="","",T_UsersExtract[[#This Row],[SamAccountName]]),"")</f>
        <v/>
      </c>
      <c r="E224" s="4" t="str">
        <f>IFERROR(IF(T_UsersExtract[[#This Row],[UserPrincipalName]]="","",T_UsersExtract[[#This Row],[UserPrincipalName]]),"")</f>
        <v/>
      </c>
      <c r="F224" s="4" t="str">
        <f>IFERROR(IF(T_UsersExtract[[#This Row],[ObjectClass]]="","",T_UsersExtract[[#This Row],[ObjectClass]]), "")</f>
        <v/>
      </c>
      <c r="G224" s="4" t="str">
        <f>IFERROR(IF(T_UsersExtract[[#This Row],[Enabled]]="","",T_UsersExtract[[#This Row],[Enabled]]), "")</f>
        <v/>
      </c>
      <c r="H224" s="25" t="str">
        <f>IFERROR(IF(T_UsersExtract[[#This Row],[WhenCreated]]="","",T_UsersExtract[[#This Row],[WhenCreated]]), "")</f>
        <v/>
      </c>
      <c r="I224" s="25" t="str">
        <f>IFERROR(IF(T_UsersExtract[[#This Row],[PasswordLastSet]]="","",T_UsersExtract[[#This Row],[PasswordLastSet]]), "")</f>
        <v/>
      </c>
      <c r="J224" s="4" t="str">
        <f>IFERROR(IF(T_UsersExtract[[#This Row],[CannotChangePassword]]="","",T_UsersExtract[[#This Row],[CannotChangePassword]]), "")</f>
        <v/>
      </c>
      <c r="K22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4" s="4" t="str">
        <f>IFERROR(IF(T_UsersExtract[[#This Row],[PasswordNotRequired]]="","",T_UsersExtract[[#This Row],[PasswordNotRequired]]), "")</f>
        <v/>
      </c>
      <c r="M22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4" s="4" t="str">
        <f>IFERROR(IF(T_UsersExtract[[#This Row],[PasswordNeverExpires]]="","",T_UsersExtract[[#This Row],[PasswordNeverExpires]]), "")</f>
        <v/>
      </c>
      <c r="O22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4" s="4" t="str">
        <f>IFERROR(IF(T_UsersExtract[[#This Row],[PasswordExpired]]="","",T_UsersExtract[[#This Row],[PasswordExpired]]), "")</f>
        <v/>
      </c>
      <c r="Q22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4" s="4" t="str">
        <f>IFERROR(     IF(T_UsersExtract[[#This Row],[LockedOut]]="", "", T_UsersExtract[[#This Row],[LockedOut]]),     ""     )</f>
        <v/>
      </c>
      <c r="S224" s="4" t="str">
        <f>IFERROR(IF(T_UsersExtract[[#This Row],[PrimaryGroup]]="","",T_UsersExtract[[#This Row],[PrimaryGroup]]), "")</f>
        <v/>
      </c>
      <c r="T224" s="4" t="str">
        <f>IFERROR(VLOOKUP('Users Passwords Groups'!D224,T_UsersGroupsExtract[],2), "")</f>
        <v/>
      </c>
    </row>
    <row r="225" spans="1:20" ht="15" customHeight="1" x14ac:dyDescent="0.25">
      <c r="A225" s="4" t="e">
        <f>VLOOKUP(T_UsersPasswordsGroups[[#This Row],[Nom de compte SAM]],T_PointageAD[[Nom de compte SAM]:[Fonction]], 7)</f>
        <v>#N/A</v>
      </c>
      <c r="B225" s="4" t="str">
        <f>IFERROR(IF(T_UsersExtract[[#This Row],[GivenName]]="","",T_UsersExtract[[#This Row],[GivenName]]), "")</f>
        <v/>
      </c>
      <c r="C225" s="4" t="str">
        <f>IFERROR(IF(T_UsersExtract[[#This Row],[Name]]="","",T_UsersExtract[[#This Row],[Name]]), "")</f>
        <v/>
      </c>
      <c r="D225" s="4" t="str">
        <f>IFERROR(IF(T_UsersExtract[[#This Row],[SamAccountName]]="","",T_UsersExtract[[#This Row],[SamAccountName]]),"")</f>
        <v/>
      </c>
      <c r="E225" s="4" t="str">
        <f>IFERROR(IF(T_UsersExtract[[#This Row],[UserPrincipalName]]="","",T_UsersExtract[[#This Row],[UserPrincipalName]]),"")</f>
        <v/>
      </c>
      <c r="F225" s="4" t="str">
        <f>IFERROR(IF(T_UsersExtract[[#This Row],[ObjectClass]]="","",T_UsersExtract[[#This Row],[ObjectClass]]), "")</f>
        <v/>
      </c>
      <c r="G225" s="4" t="str">
        <f>IFERROR(IF(T_UsersExtract[[#This Row],[Enabled]]="","",T_UsersExtract[[#This Row],[Enabled]]), "")</f>
        <v/>
      </c>
      <c r="H225" s="25" t="str">
        <f>IFERROR(IF(T_UsersExtract[[#This Row],[WhenCreated]]="","",T_UsersExtract[[#This Row],[WhenCreated]]), "")</f>
        <v/>
      </c>
      <c r="I225" s="25" t="str">
        <f>IFERROR(IF(T_UsersExtract[[#This Row],[PasswordLastSet]]="","",T_UsersExtract[[#This Row],[PasswordLastSet]]), "")</f>
        <v/>
      </c>
      <c r="J225" s="4" t="str">
        <f>IFERROR(IF(T_UsersExtract[[#This Row],[CannotChangePassword]]="","",T_UsersExtract[[#This Row],[CannotChangePassword]]), "")</f>
        <v/>
      </c>
      <c r="K22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5" s="4" t="str">
        <f>IFERROR(IF(T_UsersExtract[[#This Row],[PasswordNotRequired]]="","",T_UsersExtract[[#This Row],[PasswordNotRequired]]), "")</f>
        <v/>
      </c>
      <c r="M22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5" s="4" t="str">
        <f>IFERROR(IF(T_UsersExtract[[#This Row],[PasswordNeverExpires]]="","",T_UsersExtract[[#This Row],[PasswordNeverExpires]]), "")</f>
        <v/>
      </c>
      <c r="O22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5" s="4" t="str">
        <f>IFERROR(IF(T_UsersExtract[[#This Row],[PasswordExpired]]="","",T_UsersExtract[[#This Row],[PasswordExpired]]), "")</f>
        <v/>
      </c>
      <c r="Q22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5" s="4" t="str">
        <f>IFERROR(     IF(T_UsersExtract[[#This Row],[LockedOut]]="", "", T_UsersExtract[[#This Row],[LockedOut]]),     ""     )</f>
        <v/>
      </c>
      <c r="S225" s="4" t="str">
        <f>IFERROR(IF(T_UsersExtract[[#This Row],[PrimaryGroup]]="","",T_UsersExtract[[#This Row],[PrimaryGroup]]), "")</f>
        <v/>
      </c>
      <c r="T225" s="4" t="str">
        <f>IFERROR(VLOOKUP('Users Passwords Groups'!D225,T_UsersGroupsExtract[],2), "")</f>
        <v/>
      </c>
    </row>
    <row r="226" spans="1:20" ht="15" customHeight="1" x14ac:dyDescent="0.25">
      <c r="A226" s="4" t="e">
        <f>VLOOKUP(T_UsersPasswordsGroups[[#This Row],[Nom de compte SAM]],T_PointageAD[[Nom de compte SAM]:[Fonction]], 7)</f>
        <v>#N/A</v>
      </c>
      <c r="B226" s="4" t="str">
        <f>IFERROR(IF(T_UsersExtract[[#This Row],[GivenName]]="","",T_UsersExtract[[#This Row],[GivenName]]), "")</f>
        <v/>
      </c>
      <c r="C226" s="4" t="str">
        <f>IFERROR(IF(T_UsersExtract[[#This Row],[Name]]="","",T_UsersExtract[[#This Row],[Name]]), "")</f>
        <v/>
      </c>
      <c r="D226" s="4" t="str">
        <f>IFERROR(IF(T_UsersExtract[[#This Row],[SamAccountName]]="","",T_UsersExtract[[#This Row],[SamAccountName]]),"")</f>
        <v/>
      </c>
      <c r="E226" s="4" t="str">
        <f>IFERROR(IF(T_UsersExtract[[#This Row],[UserPrincipalName]]="","",T_UsersExtract[[#This Row],[UserPrincipalName]]),"")</f>
        <v/>
      </c>
      <c r="F226" s="4" t="str">
        <f>IFERROR(IF(T_UsersExtract[[#This Row],[ObjectClass]]="","",T_UsersExtract[[#This Row],[ObjectClass]]), "")</f>
        <v/>
      </c>
      <c r="G226" s="4" t="str">
        <f>IFERROR(IF(T_UsersExtract[[#This Row],[Enabled]]="","",T_UsersExtract[[#This Row],[Enabled]]), "")</f>
        <v/>
      </c>
      <c r="H226" s="25" t="str">
        <f>IFERROR(IF(T_UsersExtract[[#This Row],[WhenCreated]]="","",T_UsersExtract[[#This Row],[WhenCreated]]), "")</f>
        <v/>
      </c>
      <c r="I226" s="25" t="str">
        <f>IFERROR(IF(T_UsersExtract[[#This Row],[PasswordLastSet]]="","",T_UsersExtract[[#This Row],[PasswordLastSet]]), "")</f>
        <v/>
      </c>
      <c r="J226" s="4" t="str">
        <f>IFERROR(IF(T_UsersExtract[[#This Row],[CannotChangePassword]]="","",T_UsersExtract[[#This Row],[CannotChangePassword]]), "")</f>
        <v/>
      </c>
      <c r="K22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6" s="4" t="str">
        <f>IFERROR(IF(T_UsersExtract[[#This Row],[PasswordNotRequired]]="","",T_UsersExtract[[#This Row],[PasswordNotRequired]]), "")</f>
        <v/>
      </c>
      <c r="M22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6" s="4" t="str">
        <f>IFERROR(IF(T_UsersExtract[[#This Row],[PasswordNeverExpires]]="","",T_UsersExtract[[#This Row],[PasswordNeverExpires]]), "")</f>
        <v/>
      </c>
      <c r="O22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6" s="4" t="str">
        <f>IFERROR(IF(T_UsersExtract[[#This Row],[PasswordExpired]]="","",T_UsersExtract[[#This Row],[PasswordExpired]]), "")</f>
        <v/>
      </c>
      <c r="Q22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6" s="4" t="str">
        <f>IFERROR(     IF(T_UsersExtract[[#This Row],[LockedOut]]="", "", T_UsersExtract[[#This Row],[LockedOut]]),     ""     )</f>
        <v/>
      </c>
      <c r="S226" s="4" t="str">
        <f>IFERROR(IF(T_UsersExtract[[#This Row],[PrimaryGroup]]="","",T_UsersExtract[[#This Row],[PrimaryGroup]]), "")</f>
        <v/>
      </c>
      <c r="T226" s="4" t="str">
        <f>IFERROR(VLOOKUP('Users Passwords Groups'!D226,T_UsersGroupsExtract[],2), "")</f>
        <v/>
      </c>
    </row>
    <row r="227" spans="1:20" ht="15" customHeight="1" x14ac:dyDescent="0.25">
      <c r="A227" s="4" t="e">
        <f>VLOOKUP(T_UsersPasswordsGroups[[#This Row],[Nom de compte SAM]],T_PointageAD[[Nom de compte SAM]:[Fonction]], 7)</f>
        <v>#N/A</v>
      </c>
      <c r="B227" s="4" t="str">
        <f>IFERROR(IF(T_UsersExtract[[#This Row],[GivenName]]="","",T_UsersExtract[[#This Row],[GivenName]]), "")</f>
        <v/>
      </c>
      <c r="C227" s="4" t="str">
        <f>IFERROR(IF(T_UsersExtract[[#This Row],[Name]]="","",T_UsersExtract[[#This Row],[Name]]), "")</f>
        <v/>
      </c>
      <c r="D227" s="4" t="str">
        <f>IFERROR(IF(T_UsersExtract[[#This Row],[SamAccountName]]="","",T_UsersExtract[[#This Row],[SamAccountName]]),"")</f>
        <v/>
      </c>
      <c r="E227" s="4" t="str">
        <f>IFERROR(IF(T_UsersExtract[[#This Row],[UserPrincipalName]]="","",T_UsersExtract[[#This Row],[UserPrincipalName]]),"")</f>
        <v/>
      </c>
      <c r="F227" s="4" t="str">
        <f>IFERROR(IF(T_UsersExtract[[#This Row],[ObjectClass]]="","",T_UsersExtract[[#This Row],[ObjectClass]]), "")</f>
        <v/>
      </c>
      <c r="G227" s="4" t="str">
        <f>IFERROR(IF(T_UsersExtract[[#This Row],[Enabled]]="","",T_UsersExtract[[#This Row],[Enabled]]), "")</f>
        <v/>
      </c>
      <c r="H227" s="25" t="str">
        <f>IFERROR(IF(T_UsersExtract[[#This Row],[WhenCreated]]="","",T_UsersExtract[[#This Row],[WhenCreated]]), "")</f>
        <v/>
      </c>
      <c r="I227" s="25" t="str">
        <f>IFERROR(IF(T_UsersExtract[[#This Row],[PasswordLastSet]]="","",T_UsersExtract[[#This Row],[PasswordLastSet]]), "")</f>
        <v/>
      </c>
      <c r="J227" s="4" t="str">
        <f>IFERROR(IF(T_UsersExtract[[#This Row],[CannotChangePassword]]="","",T_UsersExtract[[#This Row],[CannotChangePassword]]), "")</f>
        <v/>
      </c>
      <c r="K22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7" s="4" t="str">
        <f>IFERROR(IF(T_UsersExtract[[#This Row],[PasswordNotRequired]]="","",T_UsersExtract[[#This Row],[PasswordNotRequired]]), "")</f>
        <v/>
      </c>
      <c r="M22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7" s="4" t="str">
        <f>IFERROR(IF(T_UsersExtract[[#This Row],[PasswordNeverExpires]]="","",T_UsersExtract[[#This Row],[PasswordNeverExpires]]), "")</f>
        <v/>
      </c>
      <c r="O22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7" s="4" t="str">
        <f>IFERROR(IF(T_UsersExtract[[#This Row],[PasswordExpired]]="","",T_UsersExtract[[#This Row],[PasswordExpired]]), "")</f>
        <v/>
      </c>
      <c r="Q22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7" s="4" t="str">
        <f>IFERROR(     IF(T_UsersExtract[[#This Row],[LockedOut]]="", "", T_UsersExtract[[#This Row],[LockedOut]]),     ""     )</f>
        <v/>
      </c>
      <c r="S227" s="4" t="str">
        <f>IFERROR(IF(T_UsersExtract[[#This Row],[PrimaryGroup]]="","",T_UsersExtract[[#This Row],[PrimaryGroup]]), "")</f>
        <v/>
      </c>
      <c r="T227" s="4" t="str">
        <f>IFERROR(VLOOKUP('Users Passwords Groups'!D227,T_UsersGroupsExtract[],2), "")</f>
        <v/>
      </c>
    </row>
    <row r="228" spans="1:20" ht="15" customHeight="1" x14ac:dyDescent="0.25">
      <c r="A228" s="4" t="e">
        <f>VLOOKUP(T_UsersPasswordsGroups[[#This Row],[Nom de compte SAM]],T_PointageAD[[Nom de compte SAM]:[Fonction]], 7)</f>
        <v>#N/A</v>
      </c>
      <c r="B228" s="4" t="str">
        <f>IFERROR(IF(T_UsersExtract[[#This Row],[GivenName]]="","",T_UsersExtract[[#This Row],[GivenName]]), "")</f>
        <v/>
      </c>
      <c r="C228" s="4" t="str">
        <f>IFERROR(IF(T_UsersExtract[[#This Row],[Name]]="","",T_UsersExtract[[#This Row],[Name]]), "")</f>
        <v/>
      </c>
      <c r="D228" s="4" t="str">
        <f>IFERROR(IF(T_UsersExtract[[#This Row],[SamAccountName]]="","",T_UsersExtract[[#This Row],[SamAccountName]]),"")</f>
        <v/>
      </c>
      <c r="E228" s="4" t="str">
        <f>IFERROR(IF(T_UsersExtract[[#This Row],[UserPrincipalName]]="","",T_UsersExtract[[#This Row],[UserPrincipalName]]),"")</f>
        <v/>
      </c>
      <c r="F228" s="4" t="str">
        <f>IFERROR(IF(T_UsersExtract[[#This Row],[ObjectClass]]="","",T_UsersExtract[[#This Row],[ObjectClass]]), "")</f>
        <v/>
      </c>
      <c r="G228" s="4" t="str">
        <f>IFERROR(IF(T_UsersExtract[[#This Row],[Enabled]]="","",T_UsersExtract[[#This Row],[Enabled]]), "")</f>
        <v/>
      </c>
      <c r="H228" s="25" t="str">
        <f>IFERROR(IF(T_UsersExtract[[#This Row],[WhenCreated]]="","",T_UsersExtract[[#This Row],[WhenCreated]]), "")</f>
        <v/>
      </c>
      <c r="I228" s="25" t="str">
        <f>IFERROR(IF(T_UsersExtract[[#This Row],[PasswordLastSet]]="","",T_UsersExtract[[#This Row],[PasswordLastSet]]), "")</f>
        <v/>
      </c>
      <c r="J228" s="4" t="str">
        <f>IFERROR(IF(T_UsersExtract[[#This Row],[CannotChangePassword]]="","",T_UsersExtract[[#This Row],[CannotChangePassword]]), "")</f>
        <v/>
      </c>
      <c r="K22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8" s="4" t="str">
        <f>IFERROR(IF(T_UsersExtract[[#This Row],[PasswordNotRequired]]="","",T_UsersExtract[[#This Row],[PasswordNotRequired]]), "")</f>
        <v/>
      </c>
      <c r="M22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8" s="4" t="str">
        <f>IFERROR(IF(T_UsersExtract[[#This Row],[PasswordNeverExpires]]="","",T_UsersExtract[[#This Row],[PasswordNeverExpires]]), "")</f>
        <v/>
      </c>
      <c r="O22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8" s="4" t="str">
        <f>IFERROR(IF(T_UsersExtract[[#This Row],[PasswordExpired]]="","",T_UsersExtract[[#This Row],[PasswordExpired]]), "")</f>
        <v/>
      </c>
      <c r="Q22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8" s="4" t="str">
        <f>IFERROR(     IF(T_UsersExtract[[#This Row],[LockedOut]]="", "", T_UsersExtract[[#This Row],[LockedOut]]),     ""     )</f>
        <v/>
      </c>
      <c r="S228" s="4" t="str">
        <f>IFERROR(IF(T_UsersExtract[[#This Row],[PrimaryGroup]]="","",T_UsersExtract[[#This Row],[PrimaryGroup]]), "")</f>
        <v/>
      </c>
      <c r="T228" s="4" t="str">
        <f>IFERROR(VLOOKUP('Users Passwords Groups'!D228,T_UsersGroupsExtract[],2), "")</f>
        <v/>
      </c>
    </row>
    <row r="229" spans="1:20" ht="15" customHeight="1" x14ac:dyDescent="0.25">
      <c r="A229" s="4" t="e">
        <f>VLOOKUP(T_UsersPasswordsGroups[[#This Row],[Nom de compte SAM]],T_PointageAD[[Nom de compte SAM]:[Fonction]], 7)</f>
        <v>#N/A</v>
      </c>
      <c r="B229" s="4" t="str">
        <f>IFERROR(IF(T_UsersExtract[[#This Row],[GivenName]]="","",T_UsersExtract[[#This Row],[GivenName]]), "")</f>
        <v/>
      </c>
      <c r="C229" s="4" t="str">
        <f>IFERROR(IF(T_UsersExtract[[#This Row],[Name]]="","",T_UsersExtract[[#This Row],[Name]]), "")</f>
        <v/>
      </c>
      <c r="D229" s="4" t="str">
        <f>IFERROR(IF(T_UsersExtract[[#This Row],[SamAccountName]]="","",T_UsersExtract[[#This Row],[SamAccountName]]),"")</f>
        <v/>
      </c>
      <c r="E229" s="4" t="str">
        <f>IFERROR(IF(T_UsersExtract[[#This Row],[UserPrincipalName]]="","",T_UsersExtract[[#This Row],[UserPrincipalName]]),"")</f>
        <v/>
      </c>
      <c r="F229" s="4" t="str">
        <f>IFERROR(IF(T_UsersExtract[[#This Row],[ObjectClass]]="","",T_UsersExtract[[#This Row],[ObjectClass]]), "")</f>
        <v/>
      </c>
      <c r="G229" s="4" t="str">
        <f>IFERROR(IF(T_UsersExtract[[#This Row],[Enabled]]="","",T_UsersExtract[[#This Row],[Enabled]]), "")</f>
        <v/>
      </c>
      <c r="H229" s="25" t="str">
        <f>IFERROR(IF(T_UsersExtract[[#This Row],[WhenCreated]]="","",T_UsersExtract[[#This Row],[WhenCreated]]), "")</f>
        <v/>
      </c>
      <c r="I229" s="25" t="str">
        <f>IFERROR(IF(T_UsersExtract[[#This Row],[PasswordLastSet]]="","",T_UsersExtract[[#This Row],[PasswordLastSet]]), "")</f>
        <v/>
      </c>
      <c r="J229" s="4" t="str">
        <f>IFERROR(IF(T_UsersExtract[[#This Row],[CannotChangePassword]]="","",T_UsersExtract[[#This Row],[CannotChangePassword]]), "")</f>
        <v/>
      </c>
      <c r="K22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29" s="4" t="str">
        <f>IFERROR(IF(T_UsersExtract[[#This Row],[PasswordNotRequired]]="","",T_UsersExtract[[#This Row],[PasswordNotRequired]]), "")</f>
        <v/>
      </c>
      <c r="M22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29" s="4" t="str">
        <f>IFERROR(IF(T_UsersExtract[[#This Row],[PasswordNeverExpires]]="","",T_UsersExtract[[#This Row],[PasswordNeverExpires]]), "")</f>
        <v/>
      </c>
      <c r="O22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29" s="4" t="str">
        <f>IFERROR(IF(T_UsersExtract[[#This Row],[PasswordExpired]]="","",T_UsersExtract[[#This Row],[PasswordExpired]]), "")</f>
        <v/>
      </c>
      <c r="Q22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29" s="4" t="str">
        <f>IFERROR(     IF(T_UsersExtract[[#This Row],[LockedOut]]="", "", T_UsersExtract[[#This Row],[LockedOut]]),     ""     )</f>
        <v/>
      </c>
      <c r="S229" s="4" t="str">
        <f>IFERROR(IF(T_UsersExtract[[#This Row],[PrimaryGroup]]="","",T_UsersExtract[[#This Row],[PrimaryGroup]]), "")</f>
        <v/>
      </c>
      <c r="T229" s="4" t="str">
        <f>IFERROR(VLOOKUP('Users Passwords Groups'!D229,T_UsersGroupsExtract[],2), "")</f>
        <v/>
      </c>
    </row>
    <row r="230" spans="1:20" ht="15" customHeight="1" x14ac:dyDescent="0.25">
      <c r="A230" s="4" t="e">
        <f>VLOOKUP(T_UsersPasswordsGroups[[#This Row],[Nom de compte SAM]],T_PointageAD[[Nom de compte SAM]:[Fonction]], 7)</f>
        <v>#N/A</v>
      </c>
      <c r="B230" s="4" t="str">
        <f>IFERROR(IF(T_UsersExtract[[#This Row],[GivenName]]="","",T_UsersExtract[[#This Row],[GivenName]]), "")</f>
        <v/>
      </c>
      <c r="C230" s="4" t="str">
        <f>IFERROR(IF(T_UsersExtract[[#This Row],[Name]]="","",T_UsersExtract[[#This Row],[Name]]), "")</f>
        <v/>
      </c>
      <c r="D230" s="4" t="str">
        <f>IFERROR(IF(T_UsersExtract[[#This Row],[SamAccountName]]="","",T_UsersExtract[[#This Row],[SamAccountName]]),"")</f>
        <v/>
      </c>
      <c r="E230" s="4" t="str">
        <f>IFERROR(IF(T_UsersExtract[[#This Row],[UserPrincipalName]]="","",T_UsersExtract[[#This Row],[UserPrincipalName]]),"")</f>
        <v/>
      </c>
      <c r="F230" s="4" t="str">
        <f>IFERROR(IF(T_UsersExtract[[#This Row],[ObjectClass]]="","",T_UsersExtract[[#This Row],[ObjectClass]]), "")</f>
        <v/>
      </c>
      <c r="G230" s="4" t="str">
        <f>IFERROR(IF(T_UsersExtract[[#This Row],[Enabled]]="","",T_UsersExtract[[#This Row],[Enabled]]), "")</f>
        <v/>
      </c>
      <c r="H230" s="25" t="str">
        <f>IFERROR(IF(T_UsersExtract[[#This Row],[WhenCreated]]="","",T_UsersExtract[[#This Row],[WhenCreated]]), "")</f>
        <v/>
      </c>
      <c r="I230" s="25" t="str">
        <f>IFERROR(IF(T_UsersExtract[[#This Row],[PasswordLastSet]]="","",T_UsersExtract[[#This Row],[PasswordLastSet]]), "")</f>
        <v/>
      </c>
      <c r="J230" s="4" t="str">
        <f>IFERROR(IF(T_UsersExtract[[#This Row],[CannotChangePassword]]="","",T_UsersExtract[[#This Row],[CannotChangePassword]]), "")</f>
        <v/>
      </c>
      <c r="K23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0" s="4" t="str">
        <f>IFERROR(IF(T_UsersExtract[[#This Row],[PasswordNotRequired]]="","",T_UsersExtract[[#This Row],[PasswordNotRequired]]), "")</f>
        <v/>
      </c>
      <c r="M23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0" s="4" t="str">
        <f>IFERROR(IF(T_UsersExtract[[#This Row],[PasswordNeverExpires]]="","",T_UsersExtract[[#This Row],[PasswordNeverExpires]]), "")</f>
        <v/>
      </c>
      <c r="O23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0" s="4" t="str">
        <f>IFERROR(IF(T_UsersExtract[[#This Row],[PasswordExpired]]="","",T_UsersExtract[[#This Row],[PasswordExpired]]), "")</f>
        <v/>
      </c>
      <c r="Q23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0" s="4" t="str">
        <f>IFERROR(     IF(T_UsersExtract[[#This Row],[LockedOut]]="", "", T_UsersExtract[[#This Row],[LockedOut]]),     ""     )</f>
        <v/>
      </c>
      <c r="S230" s="4" t="str">
        <f>IFERROR(IF(T_UsersExtract[[#This Row],[PrimaryGroup]]="","",T_UsersExtract[[#This Row],[PrimaryGroup]]), "")</f>
        <v/>
      </c>
      <c r="T230" s="4" t="str">
        <f>IFERROR(VLOOKUP('Users Passwords Groups'!D230,T_UsersGroupsExtract[],2), "")</f>
        <v/>
      </c>
    </row>
    <row r="231" spans="1:20" ht="15" customHeight="1" x14ac:dyDescent="0.25">
      <c r="A231" s="4" t="e">
        <f>VLOOKUP(T_UsersPasswordsGroups[[#This Row],[Nom de compte SAM]],T_PointageAD[[Nom de compte SAM]:[Fonction]], 7)</f>
        <v>#N/A</v>
      </c>
      <c r="B231" s="4" t="str">
        <f>IFERROR(IF(T_UsersExtract[[#This Row],[GivenName]]="","",T_UsersExtract[[#This Row],[GivenName]]), "")</f>
        <v/>
      </c>
      <c r="C231" s="4" t="str">
        <f>IFERROR(IF(T_UsersExtract[[#This Row],[Name]]="","",T_UsersExtract[[#This Row],[Name]]), "")</f>
        <v/>
      </c>
      <c r="D231" s="4" t="str">
        <f>IFERROR(IF(T_UsersExtract[[#This Row],[SamAccountName]]="","",T_UsersExtract[[#This Row],[SamAccountName]]),"")</f>
        <v/>
      </c>
      <c r="E231" s="4" t="str">
        <f>IFERROR(IF(T_UsersExtract[[#This Row],[UserPrincipalName]]="","",T_UsersExtract[[#This Row],[UserPrincipalName]]),"")</f>
        <v/>
      </c>
      <c r="F231" s="4" t="str">
        <f>IFERROR(IF(T_UsersExtract[[#This Row],[ObjectClass]]="","",T_UsersExtract[[#This Row],[ObjectClass]]), "")</f>
        <v/>
      </c>
      <c r="G231" s="4" t="str">
        <f>IFERROR(IF(T_UsersExtract[[#This Row],[Enabled]]="","",T_UsersExtract[[#This Row],[Enabled]]), "")</f>
        <v/>
      </c>
      <c r="H231" s="25" t="str">
        <f>IFERROR(IF(T_UsersExtract[[#This Row],[WhenCreated]]="","",T_UsersExtract[[#This Row],[WhenCreated]]), "")</f>
        <v/>
      </c>
      <c r="I231" s="25" t="str">
        <f>IFERROR(IF(T_UsersExtract[[#This Row],[PasswordLastSet]]="","",T_UsersExtract[[#This Row],[PasswordLastSet]]), "")</f>
        <v/>
      </c>
      <c r="J231" s="4" t="str">
        <f>IFERROR(IF(T_UsersExtract[[#This Row],[CannotChangePassword]]="","",T_UsersExtract[[#This Row],[CannotChangePassword]]), "")</f>
        <v/>
      </c>
      <c r="K23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1" s="4" t="str">
        <f>IFERROR(IF(T_UsersExtract[[#This Row],[PasswordNotRequired]]="","",T_UsersExtract[[#This Row],[PasswordNotRequired]]), "")</f>
        <v/>
      </c>
      <c r="M23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1" s="4" t="str">
        <f>IFERROR(IF(T_UsersExtract[[#This Row],[PasswordNeverExpires]]="","",T_UsersExtract[[#This Row],[PasswordNeverExpires]]), "")</f>
        <v/>
      </c>
      <c r="O23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1" s="4" t="str">
        <f>IFERROR(IF(T_UsersExtract[[#This Row],[PasswordExpired]]="","",T_UsersExtract[[#This Row],[PasswordExpired]]), "")</f>
        <v/>
      </c>
      <c r="Q23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1" s="4" t="str">
        <f>IFERROR(     IF(T_UsersExtract[[#This Row],[LockedOut]]="", "", T_UsersExtract[[#This Row],[LockedOut]]),     ""     )</f>
        <v/>
      </c>
      <c r="S231" s="4" t="str">
        <f>IFERROR(IF(T_UsersExtract[[#This Row],[PrimaryGroup]]="","",T_UsersExtract[[#This Row],[PrimaryGroup]]), "")</f>
        <v/>
      </c>
      <c r="T231" s="4" t="str">
        <f>IFERROR(VLOOKUP('Users Passwords Groups'!D231,T_UsersGroupsExtract[],2), "")</f>
        <v/>
      </c>
    </row>
    <row r="232" spans="1:20" ht="15" customHeight="1" x14ac:dyDescent="0.25">
      <c r="A232" s="4" t="e">
        <f>VLOOKUP(T_UsersPasswordsGroups[[#This Row],[Nom de compte SAM]],T_PointageAD[[Nom de compte SAM]:[Fonction]], 7)</f>
        <v>#N/A</v>
      </c>
      <c r="B232" s="4" t="str">
        <f>IFERROR(IF(T_UsersExtract[[#This Row],[GivenName]]="","",T_UsersExtract[[#This Row],[GivenName]]), "")</f>
        <v/>
      </c>
      <c r="C232" s="4" t="str">
        <f>IFERROR(IF(T_UsersExtract[[#This Row],[Name]]="","",T_UsersExtract[[#This Row],[Name]]), "")</f>
        <v/>
      </c>
      <c r="D232" s="4" t="str">
        <f>IFERROR(IF(T_UsersExtract[[#This Row],[SamAccountName]]="","",T_UsersExtract[[#This Row],[SamAccountName]]),"")</f>
        <v/>
      </c>
      <c r="E232" s="4" t="str">
        <f>IFERROR(IF(T_UsersExtract[[#This Row],[UserPrincipalName]]="","",T_UsersExtract[[#This Row],[UserPrincipalName]]),"")</f>
        <v/>
      </c>
      <c r="F232" s="4" t="str">
        <f>IFERROR(IF(T_UsersExtract[[#This Row],[ObjectClass]]="","",T_UsersExtract[[#This Row],[ObjectClass]]), "")</f>
        <v/>
      </c>
      <c r="G232" s="4" t="str">
        <f>IFERROR(IF(T_UsersExtract[[#This Row],[Enabled]]="","",T_UsersExtract[[#This Row],[Enabled]]), "")</f>
        <v/>
      </c>
      <c r="H232" s="25" t="str">
        <f>IFERROR(IF(T_UsersExtract[[#This Row],[WhenCreated]]="","",T_UsersExtract[[#This Row],[WhenCreated]]), "")</f>
        <v/>
      </c>
      <c r="I232" s="25" t="str">
        <f>IFERROR(IF(T_UsersExtract[[#This Row],[PasswordLastSet]]="","",T_UsersExtract[[#This Row],[PasswordLastSet]]), "")</f>
        <v/>
      </c>
      <c r="J232" s="4" t="str">
        <f>IFERROR(IF(T_UsersExtract[[#This Row],[CannotChangePassword]]="","",T_UsersExtract[[#This Row],[CannotChangePassword]]), "")</f>
        <v/>
      </c>
      <c r="K23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2" s="4" t="str">
        <f>IFERROR(IF(T_UsersExtract[[#This Row],[PasswordNotRequired]]="","",T_UsersExtract[[#This Row],[PasswordNotRequired]]), "")</f>
        <v/>
      </c>
      <c r="M23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2" s="4" t="str">
        <f>IFERROR(IF(T_UsersExtract[[#This Row],[PasswordNeverExpires]]="","",T_UsersExtract[[#This Row],[PasswordNeverExpires]]), "")</f>
        <v/>
      </c>
      <c r="O23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2" s="4" t="str">
        <f>IFERROR(IF(T_UsersExtract[[#This Row],[PasswordExpired]]="","",T_UsersExtract[[#This Row],[PasswordExpired]]), "")</f>
        <v/>
      </c>
      <c r="Q23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2" s="4" t="str">
        <f>IFERROR(     IF(T_UsersExtract[[#This Row],[LockedOut]]="", "", T_UsersExtract[[#This Row],[LockedOut]]),     ""     )</f>
        <v/>
      </c>
      <c r="S232" s="4" t="str">
        <f>IFERROR(IF(T_UsersExtract[[#This Row],[PrimaryGroup]]="","",T_UsersExtract[[#This Row],[PrimaryGroup]]), "")</f>
        <v/>
      </c>
      <c r="T232" s="4" t="str">
        <f>IFERROR(VLOOKUP('Users Passwords Groups'!D232,T_UsersGroupsExtract[],2), "")</f>
        <v/>
      </c>
    </row>
    <row r="233" spans="1:20" ht="15" customHeight="1" x14ac:dyDescent="0.25">
      <c r="A233" s="4" t="e">
        <f>VLOOKUP(T_UsersPasswordsGroups[[#This Row],[Nom de compte SAM]],T_PointageAD[[Nom de compte SAM]:[Fonction]], 7)</f>
        <v>#N/A</v>
      </c>
      <c r="B233" s="4" t="str">
        <f>IFERROR(IF(T_UsersExtract[[#This Row],[GivenName]]="","",T_UsersExtract[[#This Row],[GivenName]]), "")</f>
        <v/>
      </c>
      <c r="C233" s="4" t="str">
        <f>IFERROR(IF(T_UsersExtract[[#This Row],[Name]]="","",T_UsersExtract[[#This Row],[Name]]), "")</f>
        <v/>
      </c>
      <c r="D233" s="4" t="str">
        <f>IFERROR(IF(T_UsersExtract[[#This Row],[SamAccountName]]="","",T_UsersExtract[[#This Row],[SamAccountName]]),"")</f>
        <v/>
      </c>
      <c r="E233" s="4" t="str">
        <f>IFERROR(IF(T_UsersExtract[[#This Row],[UserPrincipalName]]="","",T_UsersExtract[[#This Row],[UserPrincipalName]]),"")</f>
        <v/>
      </c>
      <c r="F233" s="4" t="str">
        <f>IFERROR(IF(T_UsersExtract[[#This Row],[ObjectClass]]="","",T_UsersExtract[[#This Row],[ObjectClass]]), "")</f>
        <v/>
      </c>
      <c r="G233" s="4" t="str">
        <f>IFERROR(IF(T_UsersExtract[[#This Row],[Enabled]]="","",T_UsersExtract[[#This Row],[Enabled]]), "")</f>
        <v/>
      </c>
      <c r="H233" s="25" t="str">
        <f>IFERROR(IF(T_UsersExtract[[#This Row],[WhenCreated]]="","",T_UsersExtract[[#This Row],[WhenCreated]]), "")</f>
        <v/>
      </c>
      <c r="I233" s="25" t="str">
        <f>IFERROR(IF(T_UsersExtract[[#This Row],[PasswordLastSet]]="","",T_UsersExtract[[#This Row],[PasswordLastSet]]), "")</f>
        <v/>
      </c>
      <c r="J233" s="4" t="str">
        <f>IFERROR(IF(T_UsersExtract[[#This Row],[CannotChangePassword]]="","",T_UsersExtract[[#This Row],[CannotChangePassword]]), "")</f>
        <v/>
      </c>
      <c r="K23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3" s="4" t="str">
        <f>IFERROR(IF(T_UsersExtract[[#This Row],[PasswordNotRequired]]="","",T_UsersExtract[[#This Row],[PasswordNotRequired]]), "")</f>
        <v/>
      </c>
      <c r="M23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3" s="4" t="str">
        <f>IFERROR(IF(T_UsersExtract[[#This Row],[PasswordNeverExpires]]="","",T_UsersExtract[[#This Row],[PasswordNeverExpires]]), "")</f>
        <v/>
      </c>
      <c r="O23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3" s="4" t="str">
        <f>IFERROR(IF(T_UsersExtract[[#This Row],[PasswordExpired]]="","",T_UsersExtract[[#This Row],[PasswordExpired]]), "")</f>
        <v/>
      </c>
      <c r="Q23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3" s="4" t="str">
        <f>IFERROR(     IF(T_UsersExtract[[#This Row],[LockedOut]]="", "", T_UsersExtract[[#This Row],[LockedOut]]),     ""     )</f>
        <v/>
      </c>
      <c r="S233" s="4" t="str">
        <f>IFERROR(IF(T_UsersExtract[[#This Row],[PrimaryGroup]]="","",T_UsersExtract[[#This Row],[PrimaryGroup]]), "")</f>
        <v/>
      </c>
      <c r="T233" s="4" t="str">
        <f>IFERROR(VLOOKUP('Users Passwords Groups'!D233,T_UsersGroupsExtract[],2), "")</f>
        <v/>
      </c>
    </row>
    <row r="234" spans="1:20" ht="15" customHeight="1" x14ac:dyDescent="0.25">
      <c r="A234" s="4" t="e">
        <f>VLOOKUP(T_UsersPasswordsGroups[[#This Row],[Nom de compte SAM]],T_PointageAD[[Nom de compte SAM]:[Fonction]], 7)</f>
        <v>#N/A</v>
      </c>
      <c r="B234" s="4" t="str">
        <f>IFERROR(IF(T_UsersExtract[[#This Row],[GivenName]]="","",T_UsersExtract[[#This Row],[GivenName]]), "")</f>
        <v/>
      </c>
      <c r="C234" s="4" t="str">
        <f>IFERROR(IF(T_UsersExtract[[#This Row],[Name]]="","",T_UsersExtract[[#This Row],[Name]]), "")</f>
        <v/>
      </c>
      <c r="D234" s="4" t="str">
        <f>IFERROR(IF(T_UsersExtract[[#This Row],[SamAccountName]]="","",T_UsersExtract[[#This Row],[SamAccountName]]),"")</f>
        <v/>
      </c>
      <c r="E234" s="4" t="str">
        <f>IFERROR(IF(T_UsersExtract[[#This Row],[UserPrincipalName]]="","",T_UsersExtract[[#This Row],[UserPrincipalName]]),"")</f>
        <v/>
      </c>
      <c r="F234" s="4" t="str">
        <f>IFERROR(IF(T_UsersExtract[[#This Row],[ObjectClass]]="","",T_UsersExtract[[#This Row],[ObjectClass]]), "")</f>
        <v/>
      </c>
      <c r="G234" s="4" t="str">
        <f>IFERROR(IF(T_UsersExtract[[#This Row],[Enabled]]="","",T_UsersExtract[[#This Row],[Enabled]]), "")</f>
        <v/>
      </c>
      <c r="H234" s="25" t="str">
        <f>IFERROR(IF(T_UsersExtract[[#This Row],[WhenCreated]]="","",T_UsersExtract[[#This Row],[WhenCreated]]), "")</f>
        <v/>
      </c>
      <c r="I234" s="25" t="str">
        <f>IFERROR(IF(T_UsersExtract[[#This Row],[PasswordLastSet]]="","",T_UsersExtract[[#This Row],[PasswordLastSet]]), "")</f>
        <v/>
      </c>
      <c r="J234" s="4" t="str">
        <f>IFERROR(IF(T_UsersExtract[[#This Row],[CannotChangePassword]]="","",T_UsersExtract[[#This Row],[CannotChangePassword]]), "")</f>
        <v/>
      </c>
      <c r="K23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4" s="4" t="str">
        <f>IFERROR(IF(T_UsersExtract[[#This Row],[PasswordNotRequired]]="","",T_UsersExtract[[#This Row],[PasswordNotRequired]]), "")</f>
        <v/>
      </c>
      <c r="M23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4" s="4" t="str">
        <f>IFERROR(IF(T_UsersExtract[[#This Row],[PasswordNeverExpires]]="","",T_UsersExtract[[#This Row],[PasswordNeverExpires]]), "")</f>
        <v/>
      </c>
      <c r="O23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4" s="4" t="str">
        <f>IFERROR(IF(T_UsersExtract[[#This Row],[PasswordExpired]]="","",T_UsersExtract[[#This Row],[PasswordExpired]]), "")</f>
        <v/>
      </c>
      <c r="Q23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4" s="4" t="str">
        <f>IFERROR(     IF(T_UsersExtract[[#This Row],[LockedOut]]="", "", T_UsersExtract[[#This Row],[LockedOut]]),     ""     )</f>
        <v/>
      </c>
      <c r="S234" s="4" t="str">
        <f>IFERROR(IF(T_UsersExtract[[#This Row],[PrimaryGroup]]="","",T_UsersExtract[[#This Row],[PrimaryGroup]]), "")</f>
        <v/>
      </c>
      <c r="T234" s="4" t="str">
        <f>IFERROR(VLOOKUP('Users Passwords Groups'!D234,T_UsersGroupsExtract[],2), "")</f>
        <v/>
      </c>
    </row>
    <row r="235" spans="1:20" ht="15" customHeight="1" x14ac:dyDescent="0.25">
      <c r="A235" s="4" t="e">
        <f>VLOOKUP(T_UsersPasswordsGroups[[#This Row],[Nom de compte SAM]],T_PointageAD[[Nom de compte SAM]:[Fonction]], 7)</f>
        <v>#N/A</v>
      </c>
      <c r="B235" s="4" t="str">
        <f>IFERROR(IF(T_UsersExtract[[#This Row],[GivenName]]="","",T_UsersExtract[[#This Row],[GivenName]]), "")</f>
        <v/>
      </c>
      <c r="C235" s="4" t="str">
        <f>IFERROR(IF(T_UsersExtract[[#This Row],[Name]]="","",T_UsersExtract[[#This Row],[Name]]), "")</f>
        <v/>
      </c>
      <c r="D235" s="4" t="str">
        <f>IFERROR(IF(T_UsersExtract[[#This Row],[SamAccountName]]="","",T_UsersExtract[[#This Row],[SamAccountName]]),"")</f>
        <v/>
      </c>
      <c r="E235" s="4" t="str">
        <f>IFERROR(IF(T_UsersExtract[[#This Row],[UserPrincipalName]]="","",T_UsersExtract[[#This Row],[UserPrincipalName]]),"")</f>
        <v/>
      </c>
      <c r="F235" s="4" t="str">
        <f>IFERROR(IF(T_UsersExtract[[#This Row],[ObjectClass]]="","",T_UsersExtract[[#This Row],[ObjectClass]]), "")</f>
        <v/>
      </c>
      <c r="G235" s="4" t="str">
        <f>IFERROR(IF(T_UsersExtract[[#This Row],[Enabled]]="","",T_UsersExtract[[#This Row],[Enabled]]), "")</f>
        <v/>
      </c>
      <c r="H235" s="25" t="str">
        <f>IFERROR(IF(T_UsersExtract[[#This Row],[WhenCreated]]="","",T_UsersExtract[[#This Row],[WhenCreated]]), "")</f>
        <v/>
      </c>
      <c r="I235" s="25" t="str">
        <f>IFERROR(IF(T_UsersExtract[[#This Row],[PasswordLastSet]]="","",T_UsersExtract[[#This Row],[PasswordLastSet]]), "")</f>
        <v/>
      </c>
      <c r="J235" s="4" t="str">
        <f>IFERROR(IF(T_UsersExtract[[#This Row],[CannotChangePassword]]="","",T_UsersExtract[[#This Row],[CannotChangePassword]]), "")</f>
        <v/>
      </c>
      <c r="K23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5" s="4" t="str">
        <f>IFERROR(IF(T_UsersExtract[[#This Row],[PasswordNotRequired]]="","",T_UsersExtract[[#This Row],[PasswordNotRequired]]), "")</f>
        <v/>
      </c>
      <c r="M23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5" s="4" t="str">
        <f>IFERROR(IF(T_UsersExtract[[#This Row],[PasswordNeverExpires]]="","",T_UsersExtract[[#This Row],[PasswordNeverExpires]]), "")</f>
        <v/>
      </c>
      <c r="O23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5" s="4" t="str">
        <f>IFERROR(IF(T_UsersExtract[[#This Row],[PasswordExpired]]="","",T_UsersExtract[[#This Row],[PasswordExpired]]), "")</f>
        <v/>
      </c>
      <c r="Q23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5" s="4" t="str">
        <f>IFERROR(     IF(T_UsersExtract[[#This Row],[LockedOut]]="", "", T_UsersExtract[[#This Row],[LockedOut]]),     ""     )</f>
        <v/>
      </c>
      <c r="S235" s="4" t="str">
        <f>IFERROR(IF(T_UsersExtract[[#This Row],[PrimaryGroup]]="","",T_UsersExtract[[#This Row],[PrimaryGroup]]), "")</f>
        <v/>
      </c>
      <c r="T235" s="4" t="str">
        <f>IFERROR(VLOOKUP('Users Passwords Groups'!D235,T_UsersGroupsExtract[],2), "")</f>
        <v/>
      </c>
    </row>
    <row r="236" spans="1:20" ht="15" customHeight="1" x14ac:dyDescent="0.25">
      <c r="A236" s="4" t="e">
        <f>VLOOKUP(T_UsersPasswordsGroups[[#This Row],[Nom de compte SAM]],T_PointageAD[[Nom de compte SAM]:[Fonction]], 7)</f>
        <v>#N/A</v>
      </c>
      <c r="B236" s="4" t="str">
        <f>IFERROR(IF(T_UsersExtract[[#This Row],[GivenName]]="","",T_UsersExtract[[#This Row],[GivenName]]), "")</f>
        <v/>
      </c>
      <c r="C236" s="4" t="str">
        <f>IFERROR(IF(T_UsersExtract[[#This Row],[Name]]="","",T_UsersExtract[[#This Row],[Name]]), "")</f>
        <v/>
      </c>
      <c r="D236" s="4" t="str">
        <f>IFERROR(IF(T_UsersExtract[[#This Row],[SamAccountName]]="","",T_UsersExtract[[#This Row],[SamAccountName]]),"")</f>
        <v/>
      </c>
      <c r="E236" s="4" t="str">
        <f>IFERROR(IF(T_UsersExtract[[#This Row],[UserPrincipalName]]="","",T_UsersExtract[[#This Row],[UserPrincipalName]]),"")</f>
        <v/>
      </c>
      <c r="F236" s="4" t="str">
        <f>IFERROR(IF(T_UsersExtract[[#This Row],[ObjectClass]]="","",T_UsersExtract[[#This Row],[ObjectClass]]), "")</f>
        <v/>
      </c>
      <c r="G236" s="4" t="str">
        <f>IFERROR(IF(T_UsersExtract[[#This Row],[Enabled]]="","",T_UsersExtract[[#This Row],[Enabled]]), "")</f>
        <v/>
      </c>
      <c r="H236" s="25" t="str">
        <f>IFERROR(IF(T_UsersExtract[[#This Row],[WhenCreated]]="","",T_UsersExtract[[#This Row],[WhenCreated]]), "")</f>
        <v/>
      </c>
      <c r="I236" s="25" t="str">
        <f>IFERROR(IF(T_UsersExtract[[#This Row],[PasswordLastSet]]="","",T_UsersExtract[[#This Row],[PasswordLastSet]]), "")</f>
        <v/>
      </c>
      <c r="J236" s="4" t="str">
        <f>IFERROR(IF(T_UsersExtract[[#This Row],[CannotChangePassword]]="","",T_UsersExtract[[#This Row],[CannotChangePassword]]), "")</f>
        <v/>
      </c>
      <c r="K23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6" s="4" t="str">
        <f>IFERROR(IF(T_UsersExtract[[#This Row],[PasswordNotRequired]]="","",T_UsersExtract[[#This Row],[PasswordNotRequired]]), "")</f>
        <v/>
      </c>
      <c r="M23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6" s="4" t="str">
        <f>IFERROR(IF(T_UsersExtract[[#This Row],[PasswordNeverExpires]]="","",T_UsersExtract[[#This Row],[PasswordNeverExpires]]), "")</f>
        <v/>
      </c>
      <c r="O23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6" s="4" t="str">
        <f>IFERROR(IF(T_UsersExtract[[#This Row],[PasswordExpired]]="","",T_UsersExtract[[#This Row],[PasswordExpired]]), "")</f>
        <v/>
      </c>
      <c r="Q23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6" s="4" t="str">
        <f>IFERROR(     IF(T_UsersExtract[[#This Row],[LockedOut]]="", "", T_UsersExtract[[#This Row],[LockedOut]]),     ""     )</f>
        <v/>
      </c>
      <c r="S236" s="4" t="str">
        <f>IFERROR(IF(T_UsersExtract[[#This Row],[PrimaryGroup]]="","",T_UsersExtract[[#This Row],[PrimaryGroup]]), "")</f>
        <v/>
      </c>
      <c r="T236" s="4" t="str">
        <f>IFERROR(VLOOKUP('Users Passwords Groups'!D236,T_UsersGroupsExtract[],2), "")</f>
        <v/>
      </c>
    </row>
    <row r="237" spans="1:20" ht="15" customHeight="1" x14ac:dyDescent="0.25">
      <c r="A237" s="4" t="e">
        <f>VLOOKUP(T_UsersPasswordsGroups[[#This Row],[Nom de compte SAM]],T_PointageAD[[Nom de compte SAM]:[Fonction]], 7)</f>
        <v>#N/A</v>
      </c>
      <c r="B237" s="4" t="str">
        <f>IFERROR(IF(T_UsersExtract[[#This Row],[GivenName]]="","",T_UsersExtract[[#This Row],[GivenName]]), "")</f>
        <v/>
      </c>
      <c r="C237" s="4" t="str">
        <f>IFERROR(IF(T_UsersExtract[[#This Row],[Name]]="","",T_UsersExtract[[#This Row],[Name]]), "")</f>
        <v/>
      </c>
      <c r="D237" s="4" t="str">
        <f>IFERROR(IF(T_UsersExtract[[#This Row],[SamAccountName]]="","",T_UsersExtract[[#This Row],[SamAccountName]]),"")</f>
        <v/>
      </c>
      <c r="E237" s="4" t="str">
        <f>IFERROR(IF(T_UsersExtract[[#This Row],[UserPrincipalName]]="","",T_UsersExtract[[#This Row],[UserPrincipalName]]),"")</f>
        <v/>
      </c>
      <c r="F237" s="4" t="str">
        <f>IFERROR(IF(T_UsersExtract[[#This Row],[ObjectClass]]="","",T_UsersExtract[[#This Row],[ObjectClass]]), "")</f>
        <v/>
      </c>
      <c r="G237" s="4" t="str">
        <f>IFERROR(IF(T_UsersExtract[[#This Row],[Enabled]]="","",T_UsersExtract[[#This Row],[Enabled]]), "")</f>
        <v/>
      </c>
      <c r="H237" s="25" t="str">
        <f>IFERROR(IF(T_UsersExtract[[#This Row],[WhenCreated]]="","",T_UsersExtract[[#This Row],[WhenCreated]]), "")</f>
        <v/>
      </c>
      <c r="I237" s="25" t="str">
        <f>IFERROR(IF(T_UsersExtract[[#This Row],[PasswordLastSet]]="","",T_UsersExtract[[#This Row],[PasswordLastSet]]), "")</f>
        <v/>
      </c>
      <c r="J237" s="4" t="str">
        <f>IFERROR(IF(T_UsersExtract[[#This Row],[CannotChangePassword]]="","",T_UsersExtract[[#This Row],[CannotChangePassword]]), "")</f>
        <v/>
      </c>
      <c r="K23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7" s="4" t="str">
        <f>IFERROR(IF(T_UsersExtract[[#This Row],[PasswordNotRequired]]="","",T_UsersExtract[[#This Row],[PasswordNotRequired]]), "")</f>
        <v/>
      </c>
      <c r="M23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7" s="4" t="str">
        <f>IFERROR(IF(T_UsersExtract[[#This Row],[PasswordNeverExpires]]="","",T_UsersExtract[[#This Row],[PasswordNeverExpires]]), "")</f>
        <v/>
      </c>
      <c r="O23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7" s="4" t="str">
        <f>IFERROR(IF(T_UsersExtract[[#This Row],[PasswordExpired]]="","",T_UsersExtract[[#This Row],[PasswordExpired]]), "")</f>
        <v/>
      </c>
      <c r="Q23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7" s="4" t="str">
        <f>IFERROR(     IF(T_UsersExtract[[#This Row],[LockedOut]]="", "", T_UsersExtract[[#This Row],[LockedOut]]),     ""     )</f>
        <v/>
      </c>
      <c r="S237" s="4" t="str">
        <f>IFERROR(IF(T_UsersExtract[[#This Row],[PrimaryGroup]]="","",T_UsersExtract[[#This Row],[PrimaryGroup]]), "")</f>
        <v/>
      </c>
      <c r="T237" s="4" t="str">
        <f>IFERROR(VLOOKUP('Users Passwords Groups'!D237,T_UsersGroupsExtract[],2), "")</f>
        <v/>
      </c>
    </row>
    <row r="238" spans="1:20" ht="15" customHeight="1" x14ac:dyDescent="0.25">
      <c r="A238" s="4" t="e">
        <f>VLOOKUP(T_UsersPasswordsGroups[[#This Row],[Nom de compte SAM]],T_PointageAD[[Nom de compte SAM]:[Fonction]], 7)</f>
        <v>#N/A</v>
      </c>
      <c r="B238" s="4" t="str">
        <f>IFERROR(IF(T_UsersExtract[[#This Row],[GivenName]]="","",T_UsersExtract[[#This Row],[GivenName]]), "")</f>
        <v/>
      </c>
      <c r="C238" s="4" t="str">
        <f>IFERROR(IF(T_UsersExtract[[#This Row],[Name]]="","",T_UsersExtract[[#This Row],[Name]]), "")</f>
        <v/>
      </c>
      <c r="D238" s="4" t="str">
        <f>IFERROR(IF(T_UsersExtract[[#This Row],[SamAccountName]]="","",T_UsersExtract[[#This Row],[SamAccountName]]),"")</f>
        <v/>
      </c>
      <c r="E238" s="4" t="str">
        <f>IFERROR(IF(T_UsersExtract[[#This Row],[UserPrincipalName]]="","",T_UsersExtract[[#This Row],[UserPrincipalName]]),"")</f>
        <v/>
      </c>
      <c r="F238" s="4" t="str">
        <f>IFERROR(IF(T_UsersExtract[[#This Row],[ObjectClass]]="","",T_UsersExtract[[#This Row],[ObjectClass]]), "")</f>
        <v/>
      </c>
      <c r="G238" s="4" t="str">
        <f>IFERROR(IF(T_UsersExtract[[#This Row],[Enabled]]="","",T_UsersExtract[[#This Row],[Enabled]]), "")</f>
        <v/>
      </c>
      <c r="H238" s="25" t="str">
        <f>IFERROR(IF(T_UsersExtract[[#This Row],[WhenCreated]]="","",T_UsersExtract[[#This Row],[WhenCreated]]), "")</f>
        <v/>
      </c>
      <c r="I238" s="25" t="str">
        <f>IFERROR(IF(T_UsersExtract[[#This Row],[PasswordLastSet]]="","",T_UsersExtract[[#This Row],[PasswordLastSet]]), "")</f>
        <v/>
      </c>
      <c r="J238" s="4" t="str">
        <f>IFERROR(IF(T_UsersExtract[[#This Row],[CannotChangePassword]]="","",T_UsersExtract[[#This Row],[CannotChangePassword]]), "")</f>
        <v/>
      </c>
      <c r="K23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8" s="4" t="str">
        <f>IFERROR(IF(T_UsersExtract[[#This Row],[PasswordNotRequired]]="","",T_UsersExtract[[#This Row],[PasswordNotRequired]]), "")</f>
        <v/>
      </c>
      <c r="M23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8" s="4" t="str">
        <f>IFERROR(IF(T_UsersExtract[[#This Row],[PasswordNeverExpires]]="","",T_UsersExtract[[#This Row],[PasswordNeverExpires]]), "")</f>
        <v/>
      </c>
      <c r="O23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8" s="4" t="str">
        <f>IFERROR(IF(T_UsersExtract[[#This Row],[PasswordExpired]]="","",T_UsersExtract[[#This Row],[PasswordExpired]]), "")</f>
        <v/>
      </c>
      <c r="Q23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8" s="4" t="str">
        <f>IFERROR(     IF(T_UsersExtract[[#This Row],[LockedOut]]="", "", T_UsersExtract[[#This Row],[LockedOut]]),     ""     )</f>
        <v/>
      </c>
      <c r="S238" s="4" t="str">
        <f>IFERROR(IF(T_UsersExtract[[#This Row],[PrimaryGroup]]="","",T_UsersExtract[[#This Row],[PrimaryGroup]]), "")</f>
        <v/>
      </c>
      <c r="T238" s="4" t="str">
        <f>IFERROR(VLOOKUP('Users Passwords Groups'!D238,T_UsersGroupsExtract[],2), "")</f>
        <v/>
      </c>
    </row>
    <row r="239" spans="1:20" ht="15" customHeight="1" x14ac:dyDescent="0.25">
      <c r="A239" s="4" t="e">
        <f>VLOOKUP(T_UsersPasswordsGroups[[#This Row],[Nom de compte SAM]],T_PointageAD[[Nom de compte SAM]:[Fonction]], 7)</f>
        <v>#N/A</v>
      </c>
      <c r="B239" s="4" t="str">
        <f>IFERROR(IF(T_UsersExtract[[#This Row],[GivenName]]="","",T_UsersExtract[[#This Row],[GivenName]]), "")</f>
        <v/>
      </c>
      <c r="C239" s="4" t="str">
        <f>IFERROR(IF(T_UsersExtract[[#This Row],[Name]]="","",T_UsersExtract[[#This Row],[Name]]), "")</f>
        <v/>
      </c>
      <c r="D239" s="4" t="str">
        <f>IFERROR(IF(T_UsersExtract[[#This Row],[SamAccountName]]="","",T_UsersExtract[[#This Row],[SamAccountName]]),"")</f>
        <v/>
      </c>
      <c r="E239" s="4" t="str">
        <f>IFERROR(IF(T_UsersExtract[[#This Row],[UserPrincipalName]]="","",T_UsersExtract[[#This Row],[UserPrincipalName]]),"")</f>
        <v/>
      </c>
      <c r="F239" s="4" t="str">
        <f>IFERROR(IF(T_UsersExtract[[#This Row],[ObjectClass]]="","",T_UsersExtract[[#This Row],[ObjectClass]]), "")</f>
        <v/>
      </c>
      <c r="G239" s="4" t="str">
        <f>IFERROR(IF(T_UsersExtract[[#This Row],[Enabled]]="","",T_UsersExtract[[#This Row],[Enabled]]), "")</f>
        <v/>
      </c>
      <c r="H239" s="25" t="str">
        <f>IFERROR(IF(T_UsersExtract[[#This Row],[WhenCreated]]="","",T_UsersExtract[[#This Row],[WhenCreated]]), "")</f>
        <v/>
      </c>
      <c r="I239" s="25" t="str">
        <f>IFERROR(IF(T_UsersExtract[[#This Row],[PasswordLastSet]]="","",T_UsersExtract[[#This Row],[PasswordLastSet]]), "")</f>
        <v/>
      </c>
      <c r="J239" s="4" t="str">
        <f>IFERROR(IF(T_UsersExtract[[#This Row],[CannotChangePassword]]="","",T_UsersExtract[[#This Row],[CannotChangePassword]]), "")</f>
        <v/>
      </c>
      <c r="K23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39" s="4" t="str">
        <f>IFERROR(IF(T_UsersExtract[[#This Row],[PasswordNotRequired]]="","",T_UsersExtract[[#This Row],[PasswordNotRequired]]), "")</f>
        <v/>
      </c>
      <c r="M23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39" s="4" t="str">
        <f>IFERROR(IF(T_UsersExtract[[#This Row],[PasswordNeverExpires]]="","",T_UsersExtract[[#This Row],[PasswordNeverExpires]]), "")</f>
        <v/>
      </c>
      <c r="O23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39" s="4" t="str">
        <f>IFERROR(IF(T_UsersExtract[[#This Row],[PasswordExpired]]="","",T_UsersExtract[[#This Row],[PasswordExpired]]), "")</f>
        <v/>
      </c>
      <c r="Q23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39" s="4" t="str">
        <f>IFERROR(     IF(T_UsersExtract[[#This Row],[LockedOut]]="", "", T_UsersExtract[[#This Row],[LockedOut]]),     ""     )</f>
        <v/>
      </c>
      <c r="S239" s="4" t="str">
        <f>IFERROR(IF(T_UsersExtract[[#This Row],[PrimaryGroup]]="","",T_UsersExtract[[#This Row],[PrimaryGroup]]), "")</f>
        <v/>
      </c>
      <c r="T239" s="4" t="str">
        <f>IFERROR(VLOOKUP('Users Passwords Groups'!D239,T_UsersGroupsExtract[],2), "")</f>
        <v/>
      </c>
    </row>
    <row r="240" spans="1:20" ht="15" customHeight="1" x14ac:dyDescent="0.25">
      <c r="A240" s="4" t="e">
        <f>VLOOKUP(T_UsersPasswordsGroups[[#This Row],[Nom de compte SAM]],T_PointageAD[[Nom de compte SAM]:[Fonction]], 7)</f>
        <v>#N/A</v>
      </c>
      <c r="B240" s="4" t="str">
        <f>IFERROR(IF(T_UsersExtract[[#This Row],[GivenName]]="","",T_UsersExtract[[#This Row],[GivenName]]), "")</f>
        <v/>
      </c>
      <c r="C240" s="4" t="str">
        <f>IFERROR(IF(T_UsersExtract[[#This Row],[Name]]="","",T_UsersExtract[[#This Row],[Name]]), "")</f>
        <v/>
      </c>
      <c r="D240" s="4" t="str">
        <f>IFERROR(IF(T_UsersExtract[[#This Row],[SamAccountName]]="","",T_UsersExtract[[#This Row],[SamAccountName]]),"")</f>
        <v/>
      </c>
      <c r="E240" s="4" t="str">
        <f>IFERROR(IF(T_UsersExtract[[#This Row],[UserPrincipalName]]="","",T_UsersExtract[[#This Row],[UserPrincipalName]]),"")</f>
        <v/>
      </c>
      <c r="F240" s="4" t="str">
        <f>IFERROR(IF(T_UsersExtract[[#This Row],[ObjectClass]]="","",T_UsersExtract[[#This Row],[ObjectClass]]), "")</f>
        <v/>
      </c>
      <c r="G240" s="4" t="str">
        <f>IFERROR(IF(T_UsersExtract[[#This Row],[Enabled]]="","",T_UsersExtract[[#This Row],[Enabled]]), "")</f>
        <v/>
      </c>
      <c r="H240" s="25" t="str">
        <f>IFERROR(IF(T_UsersExtract[[#This Row],[WhenCreated]]="","",T_UsersExtract[[#This Row],[WhenCreated]]), "")</f>
        <v/>
      </c>
      <c r="I240" s="25" t="str">
        <f>IFERROR(IF(T_UsersExtract[[#This Row],[PasswordLastSet]]="","",T_UsersExtract[[#This Row],[PasswordLastSet]]), "")</f>
        <v/>
      </c>
      <c r="J240" s="4" t="str">
        <f>IFERROR(IF(T_UsersExtract[[#This Row],[CannotChangePassword]]="","",T_UsersExtract[[#This Row],[CannotChangePassword]]), "")</f>
        <v/>
      </c>
      <c r="K24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0" s="4" t="str">
        <f>IFERROR(IF(T_UsersExtract[[#This Row],[PasswordNotRequired]]="","",T_UsersExtract[[#This Row],[PasswordNotRequired]]), "")</f>
        <v/>
      </c>
      <c r="M24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0" s="4" t="str">
        <f>IFERROR(IF(T_UsersExtract[[#This Row],[PasswordNeverExpires]]="","",T_UsersExtract[[#This Row],[PasswordNeverExpires]]), "")</f>
        <v/>
      </c>
      <c r="O24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0" s="4" t="str">
        <f>IFERROR(IF(T_UsersExtract[[#This Row],[PasswordExpired]]="","",T_UsersExtract[[#This Row],[PasswordExpired]]), "")</f>
        <v/>
      </c>
      <c r="Q24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0" s="4" t="str">
        <f>IFERROR(     IF(T_UsersExtract[[#This Row],[LockedOut]]="", "", T_UsersExtract[[#This Row],[LockedOut]]),     ""     )</f>
        <v/>
      </c>
      <c r="S240" s="4" t="str">
        <f>IFERROR(IF(T_UsersExtract[[#This Row],[PrimaryGroup]]="","",T_UsersExtract[[#This Row],[PrimaryGroup]]), "")</f>
        <v/>
      </c>
      <c r="T240" s="4" t="str">
        <f>IFERROR(VLOOKUP('Users Passwords Groups'!D240,T_UsersGroupsExtract[],2), "")</f>
        <v/>
      </c>
    </row>
    <row r="241" spans="1:20" ht="15" customHeight="1" x14ac:dyDescent="0.25">
      <c r="A241" s="4" t="e">
        <f>VLOOKUP(T_UsersPasswordsGroups[[#This Row],[Nom de compte SAM]],T_PointageAD[[Nom de compte SAM]:[Fonction]], 7)</f>
        <v>#N/A</v>
      </c>
      <c r="B241" s="4" t="str">
        <f>IFERROR(IF(T_UsersExtract[[#This Row],[GivenName]]="","",T_UsersExtract[[#This Row],[GivenName]]), "")</f>
        <v/>
      </c>
      <c r="C241" s="4" t="str">
        <f>IFERROR(IF(T_UsersExtract[[#This Row],[Name]]="","",T_UsersExtract[[#This Row],[Name]]), "")</f>
        <v/>
      </c>
      <c r="D241" s="4" t="str">
        <f>IFERROR(IF(T_UsersExtract[[#This Row],[SamAccountName]]="","",T_UsersExtract[[#This Row],[SamAccountName]]),"")</f>
        <v/>
      </c>
      <c r="E241" s="4" t="str">
        <f>IFERROR(IF(T_UsersExtract[[#This Row],[UserPrincipalName]]="","",T_UsersExtract[[#This Row],[UserPrincipalName]]),"")</f>
        <v/>
      </c>
      <c r="F241" s="4" t="str">
        <f>IFERROR(IF(T_UsersExtract[[#This Row],[ObjectClass]]="","",T_UsersExtract[[#This Row],[ObjectClass]]), "")</f>
        <v/>
      </c>
      <c r="G241" s="4" t="str">
        <f>IFERROR(IF(T_UsersExtract[[#This Row],[Enabled]]="","",T_UsersExtract[[#This Row],[Enabled]]), "")</f>
        <v/>
      </c>
      <c r="H241" s="25" t="str">
        <f>IFERROR(IF(T_UsersExtract[[#This Row],[WhenCreated]]="","",T_UsersExtract[[#This Row],[WhenCreated]]), "")</f>
        <v/>
      </c>
      <c r="I241" s="25" t="str">
        <f>IFERROR(IF(T_UsersExtract[[#This Row],[PasswordLastSet]]="","",T_UsersExtract[[#This Row],[PasswordLastSet]]), "")</f>
        <v/>
      </c>
      <c r="J241" s="4" t="str">
        <f>IFERROR(IF(T_UsersExtract[[#This Row],[CannotChangePassword]]="","",T_UsersExtract[[#This Row],[CannotChangePassword]]), "")</f>
        <v/>
      </c>
      <c r="K24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1" s="4" t="str">
        <f>IFERROR(IF(T_UsersExtract[[#This Row],[PasswordNotRequired]]="","",T_UsersExtract[[#This Row],[PasswordNotRequired]]), "")</f>
        <v/>
      </c>
      <c r="M24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1" s="4" t="str">
        <f>IFERROR(IF(T_UsersExtract[[#This Row],[PasswordNeverExpires]]="","",T_UsersExtract[[#This Row],[PasswordNeverExpires]]), "")</f>
        <v/>
      </c>
      <c r="O24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1" s="4" t="str">
        <f>IFERROR(IF(T_UsersExtract[[#This Row],[PasswordExpired]]="","",T_UsersExtract[[#This Row],[PasswordExpired]]), "")</f>
        <v/>
      </c>
      <c r="Q24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1" s="4" t="str">
        <f>IFERROR(     IF(T_UsersExtract[[#This Row],[LockedOut]]="", "", T_UsersExtract[[#This Row],[LockedOut]]),     ""     )</f>
        <v/>
      </c>
      <c r="S241" s="4" t="str">
        <f>IFERROR(IF(T_UsersExtract[[#This Row],[PrimaryGroup]]="","",T_UsersExtract[[#This Row],[PrimaryGroup]]), "")</f>
        <v/>
      </c>
      <c r="T241" s="4" t="str">
        <f>IFERROR(VLOOKUP('Users Passwords Groups'!D241,T_UsersGroupsExtract[],2), "")</f>
        <v/>
      </c>
    </row>
    <row r="242" spans="1:20" ht="15" customHeight="1" x14ac:dyDescent="0.25">
      <c r="A242" s="4" t="e">
        <f>VLOOKUP(T_UsersPasswordsGroups[[#This Row],[Nom de compte SAM]],T_PointageAD[[Nom de compte SAM]:[Fonction]], 7)</f>
        <v>#N/A</v>
      </c>
      <c r="B242" s="4" t="str">
        <f>IFERROR(IF(T_UsersExtract[[#This Row],[GivenName]]="","",T_UsersExtract[[#This Row],[GivenName]]), "")</f>
        <v/>
      </c>
      <c r="C242" s="4" t="str">
        <f>IFERROR(IF(T_UsersExtract[[#This Row],[Name]]="","",T_UsersExtract[[#This Row],[Name]]), "")</f>
        <v/>
      </c>
      <c r="D242" s="4" t="str">
        <f>IFERROR(IF(T_UsersExtract[[#This Row],[SamAccountName]]="","",T_UsersExtract[[#This Row],[SamAccountName]]),"")</f>
        <v/>
      </c>
      <c r="E242" s="4" t="str">
        <f>IFERROR(IF(T_UsersExtract[[#This Row],[UserPrincipalName]]="","",T_UsersExtract[[#This Row],[UserPrincipalName]]),"")</f>
        <v/>
      </c>
      <c r="F242" s="4" t="str">
        <f>IFERROR(IF(T_UsersExtract[[#This Row],[ObjectClass]]="","",T_UsersExtract[[#This Row],[ObjectClass]]), "")</f>
        <v/>
      </c>
      <c r="G242" s="4" t="str">
        <f>IFERROR(IF(T_UsersExtract[[#This Row],[Enabled]]="","",T_UsersExtract[[#This Row],[Enabled]]), "")</f>
        <v/>
      </c>
      <c r="H242" s="25" t="str">
        <f>IFERROR(IF(T_UsersExtract[[#This Row],[WhenCreated]]="","",T_UsersExtract[[#This Row],[WhenCreated]]), "")</f>
        <v/>
      </c>
      <c r="I242" s="25" t="str">
        <f>IFERROR(IF(T_UsersExtract[[#This Row],[PasswordLastSet]]="","",T_UsersExtract[[#This Row],[PasswordLastSet]]), "")</f>
        <v/>
      </c>
      <c r="J242" s="4" t="str">
        <f>IFERROR(IF(T_UsersExtract[[#This Row],[CannotChangePassword]]="","",T_UsersExtract[[#This Row],[CannotChangePassword]]), "")</f>
        <v/>
      </c>
      <c r="K24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2" s="4" t="str">
        <f>IFERROR(IF(T_UsersExtract[[#This Row],[PasswordNotRequired]]="","",T_UsersExtract[[#This Row],[PasswordNotRequired]]), "")</f>
        <v/>
      </c>
      <c r="M24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2" s="4" t="str">
        <f>IFERROR(IF(T_UsersExtract[[#This Row],[PasswordNeverExpires]]="","",T_UsersExtract[[#This Row],[PasswordNeverExpires]]), "")</f>
        <v/>
      </c>
      <c r="O24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2" s="4" t="str">
        <f>IFERROR(IF(T_UsersExtract[[#This Row],[PasswordExpired]]="","",T_UsersExtract[[#This Row],[PasswordExpired]]), "")</f>
        <v/>
      </c>
      <c r="Q24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2" s="4" t="str">
        <f>IFERROR(     IF(T_UsersExtract[[#This Row],[LockedOut]]="", "", T_UsersExtract[[#This Row],[LockedOut]]),     ""     )</f>
        <v/>
      </c>
      <c r="S242" s="4" t="str">
        <f>IFERROR(IF(T_UsersExtract[[#This Row],[PrimaryGroup]]="","",T_UsersExtract[[#This Row],[PrimaryGroup]]), "")</f>
        <v/>
      </c>
      <c r="T242" s="4" t="str">
        <f>IFERROR(VLOOKUP('Users Passwords Groups'!D242,T_UsersGroupsExtract[],2), "")</f>
        <v/>
      </c>
    </row>
    <row r="243" spans="1:20" ht="15" customHeight="1" x14ac:dyDescent="0.25">
      <c r="A243" s="4" t="e">
        <f>VLOOKUP(T_UsersPasswordsGroups[[#This Row],[Nom de compte SAM]],T_PointageAD[[Nom de compte SAM]:[Fonction]], 7)</f>
        <v>#N/A</v>
      </c>
      <c r="B243" s="4" t="str">
        <f>IFERROR(IF(T_UsersExtract[[#This Row],[GivenName]]="","",T_UsersExtract[[#This Row],[GivenName]]), "")</f>
        <v/>
      </c>
      <c r="C243" s="4" t="str">
        <f>IFERROR(IF(T_UsersExtract[[#This Row],[Name]]="","",T_UsersExtract[[#This Row],[Name]]), "")</f>
        <v/>
      </c>
      <c r="D243" s="4" t="str">
        <f>IFERROR(IF(T_UsersExtract[[#This Row],[SamAccountName]]="","",T_UsersExtract[[#This Row],[SamAccountName]]),"")</f>
        <v/>
      </c>
      <c r="E243" s="4" t="str">
        <f>IFERROR(IF(T_UsersExtract[[#This Row],[UserPrincipalName]]="","",T_UsersExtract[[#This Row],[UserPrincipalName]]),"")</f>
        <v/>
      </c>
      <c r="F243" s="4" t="str">
        <f>IFERROR(IF(T_UsersExtract[[#This Row],[ObjectClass]]="","",T_UsersExtract[[#This Row],[ObjectClass]]), "")</f>
        <v/>
      </c>
      <c r="G243" s="4" t="str">
        <f>IFERROR(IF(T_UsersExtract[[#This Row],[Enabled]]="","",T_UsersExtract[[#This Row],[Enabled]]), "")</f>
        <v/>
      </c>
      <c r="H243" s="25" t="str">
        <f>IFERROR(IF(T_UsersExtract[[#This Row],[WhenCreated]]="","",T_UsersExtract[[#This Row],[WhenCreated]]), "")</f>
        <v/>
      </c>
      <c r="I243" s="25" t="str">
        <f>IFERROR(IF(T_UsersExtract[[#This Row],[PasswordLastSet]]="","",T_UsersExtract[[#This Row],[PasswordLastSet]]), "")</f>
        <v/>
      </c>
      <c r="J243" s="4" t="str">
        <f>IFERROR(IF(T_UsersExtract[[#This Row],[CannotChangePassword]]="","",T_UsersExtract[[#This Row],[CannotChangePassword]]), "")</f>
        <v/>
      </c>
      <c r="K24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3" s="4" t="str">
        <f>IFERROR(IF(T_UsersExtract[[#This Row],[PasswordNotRequired]]="","",T_UsersExtract[[#This Row],[PasswordNotRequired]]), "")</f>
        <v/>
      </c>
      <c r="M24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3" s="4" t="str">
        <f>IFERROR(IF(T_UsersExtract[[#This Row],[PasswordNeverExpires]]="","",T_UsersExtract[[#This Row],[PasswordNeverExpires]]), "")</f>
        <v/>
      </c>
      <c r="O24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3" s="4" t="str">
        <f>IFERROR(IF(T_UsersExtract[[#This Row],[PasswordExpired]]="","",T_UsersExtract[[#This Row],[PasswordExpired]]), "")</f>
        <v/>
      </c>
      <c r="Q24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3" s="4" t="str">
        <f>IFERROR(     IF(T_UsersExtract[[#This Row],[LockedOut]]="", "", T_UsersExtract[[#This Row],[LockedOut]]),     ""     )</f>
        <v/>
      </c>
      <c r="S243" s="4" t="str">
        <f>IFERROR(IF(T_UsersExtract[[#This Row],[PrimaryGroup]]="","",T_UsersExtract[[#This Row],[PrimaryGroup]]), "")</f>
        <v/>
      </c>
      <c r="T243" s="4" t="str">
        <f>IFERROR(VLOOKUP('Users Passwords Groups'!D243,T_UsersGroupsExtract[],2), "")</f>
        <v/>
      </c>
    </row>
    <row r="244" spans="1:20" ht="15" customHeight="1" x14ac:dyDescent="0.25">
      <c r="A244" s="4" t="e">
        <f>VLOOKUP(T_UsersPasswordsGroups[[#This Row],[Nom de compte SAM]],T_PointageAD[[Nom de compte SAM]:[Fonction]], 7)</f>
        <v>#N/A</v>
      </c>
      <c r="B244" s="4" t="str">
        <f>IFERROR(IF(T_UsersExtract[[#This Row],[GivenName]]="","",T_UsersExtract[[#This Row],[GivenName]]), "")</f>
        <v/>
      </c>
      <c r="C244" s="4" t="str">
        <f>IFERROR(IF(T_UsersExtract[[#This Row],[Name]]="","",T_UsersExtract[[#This Row],[Name]]), "")</f>
        <v/>
      </c>
      <c r="D244" s="4" t="str">
        <f>IFERROR(IF(T_UsersExtract[[#This Row],[SamAccountName]]="","",T_UsersExtract[[#This Row],[SamAccountName]]),"")</f>
        <v/>
      </c>
      <c r="E244" s="4" t="str">
        <f>IFERROR(IF(T_UsersExtract[[#This Row],[UserPrincipalName]]="","",T_UsersExtract[[#This Row],[UserPrincipalName]]),"")</f>
        <v/>
      </c>
      <c r="F244" s="4" t="str">
        <f>IFERROR(IF(T_UsersExtract[[#This Row],[ObjectClass]]="","",T_UsersExtract[[#This Row],[ObjectClass]]), "")</f>
        <v/>
      </c>
      <c r="G244" s="4" t="str">
        <f>IFERROR(IF(T_UsersExtract[[#This Row],[Enabled]]="","",T_UsersExtract[[#This Row],[Enabled]]), "")</f>
        <v/>
      </c>
      <c r="H244" s="25" t="str">
        <f>IFERROR(IF(T_UsersExtract[[#This Row],[WhenCreated]]="","",T_UsersExtract[[#This Row],[WhenCreated]]), "")</f>
        <v/>
      </c>
      <c r="I244" s="25" t="str">
        <f>IFERROR(IF(T_UsersExtract[[#This Row],[PasswordLastSet]]="","",T_UsersExtract[[#This Row],[PasswordLastSet]]), "")</f>
        <v/>
      </c>
      <c r="J244" s="4" t="str">
        <f>IFERROR(IF(T_UsersExtract[[#This Row],[CannotChangePassword]]="","",T_UsersExtract[[#This Row],[CannotChangePassword]]), "")</f>
        <v/>
      </c>
      <c r="K24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4" s="4" t="str">
        <f>IFERROR(IF(T_UsersExtract[[#This Row],[PasswordNotRequired]]="","",T_UsersExtract[[#This Row],[PasswordNotRequired]]), "")</f>
        <v/>
      </c>
      <c r="M24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4" s="4" t="str">
        <f>IFERROR(IF(T_UsersExtract[[#This Row],[PasswordNeverExpires]]="","",T_UsersExtract[[#This Row],[PasswordNeverExpires]]), "")</f>
        <v/>
      </c>
      <c r="O24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4" s="4" t="str">
        <f>IFERROR(IF(T_UsersExtract[[#This Row],[PasswordExpired]]="","",T_UsersExtract[[#This Row],[PasswordExpired]]), "")</f>
        <v/>
      </c>
      <c r="Q24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4" s="4" t="str">
        <f>IFERROR(     IF(T_UsersExtract[[#This Row],[LockedOut]]="", "", T_UsersExtract[[#This Row],[LockedOut]]),     ""     )</f>
        <v/>
      </c>
      <c r="S244" s="4" t="str">
        <f>IFERROR(IF(T_UsersExtract[[#This Row],[PrimaryGroup]]="","",T_UsersExtract[[#This Row],[PrimaryGroup]]), "")</f>
        <v/>
      </c>
      <c r="T244" s="4" t="str">
        <f>IFERROR(VLOOKUP('Users Passwords Groups'!D244,T_UsersGroupsExtract[],2), "")</f>
        <v/>
      </c>
    </row>
    <row r="245" spans="1:20" ht="15" customHeight="1" x14ac:dyDescent="0.25">
      <c r="A245" s="4" t="e">
        <f>VLOOKUP(T_UsersPasswordsGroups[[#This Row],[Nom de compte SAM]],T_PointageAD[[Nom de compte SAM]:[Fonction]], 7)</f>
        <v>#N/A</v>
      </c>
      <c r="B245" s="4" t="str">
        <f>IFERROR(IF(T_UsersExtract[[#This Row],[GivenName]]="","",T_UsersExtract[[#This Row],[GivenName]]), "")</f>
        <v/>
      </c>
      <c r="C245" s="4" t="str">
        <f>IFERROR(IF(T_UsersExtract[[#This Row],[Name]]="","",T_UsersExtract[[#This Row],[Name]]), "")</f>
        <v/>
      </c>
      <c r="D245" s="4" t="str">
        <f>IFERROR(IF(T_UsersExtract[[#This Row],[SamAccountName]]="","",T_UsersExtract[[#This Row],[SamAccountName]]),"")</f>
        <v/>
      </c>
      <c r="E245" s="4" t="str">
        <f>IFERROR(IF(T_UsersExtract[[#This Row],[UserPrincipalName]]="","",T_UsersExtract[[#This Row],[UserPrincipalName]]),"")</f>
        <v/>
      </c>
      <c r="F245" s="4" t="str">
        <f>IFERROR(IF(T_UsersExtract[[#This Row],[ObjectClass]]="","",T_UsersExtract[[#This Row],[ObjectClass]]), "")</f>
        <v/>
      </c>
      <c r="G245" s="4" t="str">
        <f>IFERROR(IF(T_UsersExtract[[#This Row],[Enabled]]="","",T_UsersExtract[[#This Row],[Enabled]]), "")</f>
        <v/>
      </c>
      <c r="H245" s="25" t="str">
        <f>IFERROR(IF(T_UsersExtract[[#This Row],[WhenCreated]]="","",T_UsersExtract[[#This Row],[WhenCreated]]), "")</f>
        <v/>
      </c>
      <c r="I245" s="25" t="str">
        <f>IFERROR(IF(T_UsersExtract[[#This Row],[PasswordLastSet]]="","",T_UsersExtract[[#This Row],[PasswordLastSet]]), "")</f>
        <v/>
      </c>
      <c r="J245" s="4" t="str">
        <f>IFERROR(IF(T_UsersExtract[[#This Row],[CannotChangePassword]]="","",T_UsersExtract[[#This Row],[CannotChangePassword]]), "")</f>
        <v/>
      </c>
      <c r="K24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5" s="4" t="str">
        <f>IFERROR(IF(T_UsersExtract[[#This Row],[PasswordNotRequired]]="","",T_UsersExtract[[#This Row],[PasswordNotRequired]]), "")</f>
        <v/>
      </c>
      <c r="M24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5" s="4" t="str">
        <f>IFERROR(IF(T_UsersExtract[[#This Row],[PasswordNeverExpires]]="","",T_UsersExtract[[#This Row],[PasswordNeverExpires]]), "")</f>
        <v/>
      </c>
      <c r="O24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5" s="4" t="str">
        <f>IFERROR(IF(T_UsersExtract[[#This Row],[PasswordExpired]]="","",T_UsersExtract[[#This Row],[PasswordExpired]]), "")</f>
        <v/>
      </c>
      <c r="Q24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5" s="4" t="str">
        <f>IFERROR(     IF(T_UsersExtract[[#This Row],[LockedOut]]="", "", T_UsersExtract[[#This Row],[LockedOut]]),     ""     )</f>
        <v/>
      </c>
      <c r="S245" s="4" t="str">
        <f>IFERROR(IF(T_UsersExtract[[#This Row],[PrimaryGroup]]="","",T_UsersExtract[[#This Row],[PrimaryGroup]]), "")</f>
        <v/>
      </c>
      <c r="T245" s="4" t="str">
        <f>IFERROR(VLOOKUP('Users Passwords Groups'!D245,T_UsersGroupsExtract[],2), "")</f>
        <v/>
      </c>
    </row>
    <row r="246" spans="1:20" ht="15" customHeight="1" x14ac:dyDescent="0.25">
      <c r="A246" s="4" t="e">
        <f>VLOOKUP(T_UsersPasswordsGroups[[#This Row],[Nom de compte SAM]],T_PointageAD[[Nom de compte SAM]:[Fonction]], 7)</f>
        <v>#N/A</v>
      </c>
      <c r="B246" s="4" t="str">
        <f>IFERROR(IF(T_UsersExtract[[#This Row],[GivenName]]="","",T_UsersExtract[[#This Row],[GivenName]]), "")</f>
        <v/>
      </c>
      <c r="C246" s="4" t="str">
        <f>IFERROR(IF(T_UsersExtract[[#This Row],[Name]]="","",T_UsersExtract[[#This Row],[Name]]), "")</f>
        <v/>
      </c>
      <c r="D246" s="4" t="str">
        <f>IFERROR(IF(T_UsersExtract[[#This Row],[SamAccountName]]="","",T_UsersExtract[[#This Row],[SamAccountName]]),"")</f>
        <v/>
      </c>
      <c r="E246" s="4" t="str">
        <f>IFERROR(IF(T_UsersExtract[[#This Row],[UserPrincipalName]]="","",T_UsersExtract[[#This Row],[UserPrincipalName]]),"")</f>
        <v/>
      </c>
      <c r="F246" s="4" t="str">
        <f>IFERROR(IF(T_UsersExtract[[#This Row],[ObjectClass]]="","",T_UsersExtract[[#This Row],[ObjectClass]]), "")</f>
        <v/>
      </c>
      <c r="G246" s="4" t="str">
        <f>IFERROR(IF(T_UsersExtract[[#This Row],[Enabled]]="","",T_UsersExtract[[#This Row],[Enabled]]), "")</f>
        <v/>
      </c>
      <c r="H246" s="25" t="str">
        <f>IFERROR(IF(T_UsersExtract[[#This Row],[WhenCreated]]="","",T_UsersExtract[[#This Row],[WhenCreated]]), "")</f>
        <v/>
      </c>
      <c r="I246" s="25" t="str">
        <f>IFERROR(IF(T_UsersExtract[[#This Row],[PasswordLastSet]]="","",T_UsersExtract[[#This Row],[PasswordLastSet]]), "")</f>
        <v/>
      </c>
      <c r="J246" s="4" t="str">
        <f>IFERROR(IF(T_UsersExtract[[#This Row],[CannotChangePassword]]="","",T_UsersExtract[[#This Row],[CannotChangePassword]]), "")</f>
        <v/>
      </c>
      <c r="K246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6" s="4" t="str">
        <f>IFERROR(IF(T_UsersExtract[[#This Row],[PasswordNotRequired]]="","",T_UsersExtract[[#This Row],[PasswordNotRequired]]), "")</f>
        <v/>
      </c>
      <c r="M246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6" s="4" t="str">
        <f>IFERROR(IF(T_UsersExtract[[#This Row],[PasswordNeverExpires]]="","",T_UsersExtract[[#This Row],[PasswordNeverExpires]]), "")</f>
        <v/>
      </c>
      <c r="O246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6" s="4" t="str">
        <f>IFERROR(IF(T_UsersExtract[[#This Row],[PasswordExpired]]="","",T_UsersExtract[[#This Row],[PasswordExpired]]), "")</f>
        <v/>
      </c>
      <c r="Q246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6" s="4" t="str">
        <f>IFERROR(     IF(T_UsersExtract[[#This Row],[LockedOut]]="", "", T_UsersExtract[[#This Row],[LockedOut]]),     ""     )</f>
        <v/>
      </c>
      <c r="S246" s="4" t="str">
        <f>IFERROR(IF(T_UsersExtract[[#This Row],[PrimaryGroup]]="","",T_UsersExtract[[#This Row],[PrimaryGroup]]), "")</f>
        <v/>
      </c>
      <c r="T246" s="4" t="str">
        <f>IFERROR(VLOOKUP('Users Passwords Groups'!D246,T_UsersGroupsExtract[],2), "")</f>
        <v/>
      </c>
    </row>
    <row r="247" spans="1:20" ht="15" customHeight="1" x14ac:dyDescent="0.25">
      <c r="A247" s="4" t="e">
        <f>VLOOKUP(T_UsersPasswordsGroups[[#This Row],[Nom de compte SAM]],T_PointageAD[[Nom de compte SAM]:[Fonction]], 7)</f>
        <v>#N/A</v>
      </c>
      <c r="B247" s="4" t="str">
        <f>IFERROR(IF(T_UsersExtract[[#This Row],[GivenName]]="","",T_UsersExtract[[#This Row],[GivenName]]), "")</f>
        <v/>
      </c>
      <c r="C247" s="4" t="str">
        <f>IFERROR(IF(T_UsersExtract[[#This Row],[Name]]="","",T_UsersExtract[[#This Row],[Name]]), "")</f>
        <v/>
      </c>
      <c r="D247" s="4" t="str">
        <f>IFERROR(IF(T_UsersExtract[[#This Row],[SamAccountName]]="","",T_UsersExtract[[#This Row],[SamAccountName]]),"")</f>
        <v/>
      </c>
      <c r="E247" s="4" t="str">
        <f>IFERROR(IF(T_UsersExtract[[#This Row],[UserPrincipalName]]="","",T_UsersExtract[[#This Row],[UserPrincipalName]]),"")</f>
        <v/>
      </c>
      <c r="F247" s="4" t="str">
        <f>IFERROR(IF(T_UsersExtract[[#This Row],[ObjectClass]]="","",T_UsersExtract[[#This Row],[ObjectClass]]), "")</f>
        <v/>
      </c>
      <c r="G247" s="4" t="str">
        <f>IFERROR(IF(T_UsersExtract[[#This Row],[Enabled]]="","",T_UsersExtract[[#This Row],[Enabled]]), "")</f>
        <v/>
      </c>
      <c r="H247" s="25" t="str">
        <f>IFERROR(IF(T_UsersExtract[[#This Row],[WhenCreated]]="","",T_UsersExtract[[#This Row],[WhenCreated]]), "")</f>
        <v/>
      </c>
      <c r="I247" s="25" t="str">
        <f>IFERROR(IF(T_UsersExtract[[#This Row],[PasswordLastSet]]="","",T_UsersExtract[[#This Row],[PasswordLastSet]]), "")</f>
        <v/>
      </c>
      <c r="J247" s="4" t="str">
        <f>IFERROR(IF(T_UsersExtract[[#This Row],[CannotChangePassword]]="","",T_UsersExtract[[#This Row],[CannotChangePassword]]), "")</f>
        <v/>
      </c>
      <c r="K247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7" s="4" t="str">
        <f>IFERROR(IF(T_UsersExtract[[#This Row],[PasswordNotRequired]]="","",T_UsersExtract[[#This Row],[PasswordNotRequired]]), "")</f>
        <v/>
      </c>
      <c r="M247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7" s="4" t="str">
        <f>IFERROR(IF(T_UsersExtract[[#This Row],[PasswordNeverExpires]]="","",T_UsersExtract[[#This Row],[PasswordNeverExpires]]), "")</f>
        <v/>
      </c>
      <c r="O247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7" s="4" t="str">
        <f>IFERROR(IF(T_UsersExtract[[#This Row],[PasswordExpired]]="","",T_UsersExtract[[#This Row],[PasswordExpired]]), "")</f>
        <v/>
      </c>
      <c r="Q247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7" s="4" t="str">
        <f>IFERROR(     IF(T_UsersExtract[[#This Row],[LockedOut]]="", "", T_UsersExtract[[#This Row],[LockedOut]]),     ""     )</f>
        <v/>
      </c>
      <c r="S247" s="4" t="str">
        <f>IFERROR(IF(T_UsersExtract[[#This Row],[PrimaryGroup]]="","",T_UsersExtract[[#This Row],[PrimaryGroup]]), "")</f>
        <v/>
      </c>
      <c r="T247" s="4" t="str">
        <f>IFERROR(VLOOKUP('Users Passwords Groups'!D247,T_UsersGroupsExtract[],2), "")</f>
        <v/>
      </c>
    </row>
    <row r="248" spans="1:20" ht="15" customHeight="1" x14ac:dyDescent="0.25">
      <c r="A248" s="4" t="e">
        <f>VLOOKUP(T_UsersPasswordsGroups[[#This Row],[Nom de compte SAM]],T_PointageAD[[Nom de compte SAM]:[Fonction]], 7)</f>
        <v>#N/A</v>
      </c>
      <c r="B248" s="4" t="str">
        <f>IFERROR(IF(T_UsersExtract[[#This Row],[GivenName]]="","",T_UsersExtract[[#This Row],[GivenName]]), "")</f>
        <v/>
      </c>
      <c r="C248" s="4" t="str">
        <f>IFERROR(IF(T_UsersExtract[[#This Row],[Name]]="","",T_UsersExtract[[#This Row],[Name]]), "")</f>
        <v/>
      </c>
      <c r="D248" s="4" t="str">
        <f>IFERROR(IF(T_UsersExtract[[#This Row],[SamAccountName]]="","",T_UsersExtract[[#This Row],[SamAccountName]]),"")</f>
        <v/>
      </c>
      <c r="E248" s="4" t="str">
        <f>IFERROR(IF(T_UsersExtract[[#This Row],[UserPrincipalName]]="","",T_UsersExtract[[#This Row],[UserPrincipalName]]),"")</f>
        <v/>
      </c>
      <c r="F248" s="4" t="str">
        <f>IFERROR(IF(T_UsersExtract[[#This Row],[ObjectClass]]="","",T_UsersExtract[[#This Row],[ObjectClass]]), "")</f>
        <v/>
      </c>
      <c r="G248" s="4" t="str">
        <f>IFERROR(IF(T_UsersExtract[[#This Row],[Enabled]]="","",T_UsersExtract[[#This Row],[Enabled]]), "")</f>
        <v/>
      </c>
      <c r="H248" s="25" t="str">
        <f>IFERROR(IF(T_UsersExtract[[#This Row],[WhenCreated]]="","",T_UsersExtract[[#This Row],[WhenCreated]]), "")</f>
        <v/>
      </c>
      <c r="I248" s="25" t="str">
        <f>IFERROR(IF(T_UsersExtract[[#This Row],[PasswordLastSet]]="","",T_UsersExtract[[#This Row],[PasswordLastSet]]), "")</f>
        <v/>
      </c>
      <c r="J248" s="4" t="str">
        <f>IFERROR(IF(T_UsersExtract[[#This Row],[CannotChangePassword]]="","",T_UsersExtract[[#This Row],[CannotChangePassword]]), "")</f>
        <v/>
      </c>
      <c r="K248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8" s="4" t="str">
        <f>IFERROR(IF(T_UsersExtract[[#This Row],[PasswordNotRequired]]="","",T_UsersExtract[[#This Row],[PasswordNotRequired]]), "")</f>
        <v/>
      </c>
      <c r="M248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8" s="4" t="str">
        <f>IFERROR(IF(T_UsersExtract[[#This Row],[PasswordNeverExpires]]="","",T_UsersExtract[[#This Row],[PasswordNeverExpires]]), "")</f>
        <v/>
      </c>
      <c r="O248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8" s="4" t="str">
        <f>IFERROR(IF(T_UsersExtract[[#This Row],[PasswordExpired]]="","",T_UsersExtract[[#This Row],[PasswordExpired]]), "")</f>
        <v/>
      </c>
      <c r="Q248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8" s="4" t="str">
        <f>IFERROR(     IF(T_UsersExtract[[#This Row],[LockedOut]]="", "", T_UsersExtract[[#This Row],[LockedOut]]),     ""     )</f>
        <v/>
      </c>
      <c r="S248" s="4" t="str">
        <f>IFERROR(IF(T_UsersExtract[[#This Row],[PrimaryGroup]]="","",T_UsersExtract[[#This Row],[PrimaryGroup]]), "")</f>
        <v/>
      </c>
      <c r="T248" s="4" t="str">
        <f>IFERROR(VLOOKUP('Users Passwords Groups'!D248,T_UsersGroupsExtract[],2), "")</f>
        <v/>
      </c>
    </row>
    <row r="249" spans="1:20" ht="15" customHeight="1" x14ac:dyDescent="0.25">
      <c r="A249" s="4" t="e">
        <f>VLOOKUP(T_UsersPasswordsGroups[[#This Row],[Nom de compte SAM]],T_PointageAD[[Nom de compte SAM]:[Fonction]], 7)</f>
        <v>#N/A</v>
      </c>
      <c r="B249" s="4" t="str">
        <f>IFERROR(IF(T_UsersExtract[[#This Row],[GivenName]]="","",T_UsersExtract[[#This Row],[GivenName]]), "")</f>
        <v/>
      </c>
      <c r="C249" s="4" t="str">
        <f>IFERROR(IF(T_UsersExtract[[#This Row],[Name]]="","",T_UsersExtract[[#This Row],[Name]]), "")</f>
        <v/>
      </c>
      <c r="D249" s="4" t="str">
        <f>IFERROR(IF(T_UsersExtract[[#This Row],[SamAccountName]]="","",T_UsersExtract[[#This Row],[SamAccountName]]),"")</f>
        <v/>
      </c>
      <c r="E249" s="4" t="str">
        <f>IFERROR(IF(T_UsersExtract[[#This Row],[UserPrincipalName]]="","",T_UsersExtract[[#This Row],[UserPrincipalName]]),"")</f>
        <v/>
      </c>
      <c r="F249" s="4" t="str">
        <f>IFERROR(IF(T_UsersExtract[[#This Row],[ObjectClass]]="","",T_UsersExtract[[#This Row],[ObjectClass]]), "")</f>
        <v/>
      </c>
      <c r="G249" s="4" t="str">
        <f>IFERROR(IF(T_UsersExtract[[#This Row],[Enabled]]="","",T_UsersExtract[[#This Row],[Enabled]]), "")</f>
        <v/>
      </c>
      <c r="H249" s="25" t="str">
        <f>IFERROR(IF(T_UsersExtract[[#This Row],[WhenCreated]]="","",T_UsersExtract[[#This Row],[WhenCreated]]), "")</f>
        <v/>
      </c>
      <c r="I249" s="25" t="str">
        <f>IFERROR(IF(T_UsersExtract[[#This Row],[PasswordLastSet]]="","",T_UsersExtract[[#This Row],[PasswordLastSet]]), "")</f>
        <v/>
      </c>
      <c r="J249" s="4" t="str">
        <f>IFERROR(IF(T_UsersExtract[[#This Row],[CannotChangePassword]]="","",T_UsersExtract[[#This Row],[CannotChangePassword]]), "")</f>
        <v/>
      </c>
      <c r="K249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49" s="4" t="str">
        <f>IFERROR(IF(T_UsersExtract[[#This Row],[PasswordNotRequired]]="","",T_UsersExtract[[#This Row],[PasswordNotRequired]]), "")</f>
        <v/>
      </c>
      <c r="M249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49" s="4" t="str">
        <f>IFERROR(IF(T_UsersExtract[[#This Row],[PasswordNeverExpires]]="","",T_UsersExtract[[#This Row],[PasswordNeverExpires]]), "")</f>
        <v/>
      </c>
      <c r="O249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49" s="4" t="str">
        <f>IFERROR(IF(T_UsersExtract[[#This Row],[PasswordExpired]]="","",T_UsersExtract[[#This Row],[PasswordExpired]]), "")</f>
        <v/>
      </c>
      <c r="Q249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49" s="4" t="str">
        <f>IFERROR(     IF(T_UsersExtract[[#This Row],[LockedOut]]="", "", T_UsersExtract[[#This Row],[LockedOut]]),     ""     )</f>
        <v/>
      </c>
      <c r="S249" s="4" t="str">
        <f>IFERROR(IF(T_UsersExtract[[#This Row],[PrimaryGroup]]="","",T_UsersExtract[[#This Row],[PrimaryGroup]]), "")</f>
        <v/>
      </c>
      <c r="T249" s="4" t="str">
        <f>IFERROR(VLOOKUP('Users Passwords Groups'!D249,T_UsersGroupsExtract[],2), "")</f>
        <v/>
      </c>
    </row>
    <row r="250" spans="1:20" ht="15" customHeight="1" x14ac:dyDescent="0.25">
      <c r="A250" s="4" t="e">
        <f>VLOOKUP(T_UsersPasswordsGroups[[#This Row],[Nom de compte SAM]],T_PointageAD[[Nom de compte SAM]:[Fonction]], 7)</f>
        <v>#N/A</v>
      </c>
      <c r="B250" s="4" t="str">
        <f>IFERROR(IF(T_UsersExtract[[#This Row],[GivenName]]="","",T_UsersExtract[[#This Row],[GivenName]]), "")</f>
        <v/>
      </c>
      <c r="C250" s="4" t="str">
        <f>IFERROR(IF(T_UsersExtract[[#This Row],[Name]]="","",T_UsersExtract[[#This Row],[Name]]), "")</f>
        <v/>
      </c>
      <c r="D250" s="4" t="str">
        <f>IFERROR(IF(T_UsersExtract[[#This Row],[SamAccountName]]="","",T_UsersExtract[[#This Row],[SamAccountName]]),"")</f>
        <v/>
      </c>
      <c r="E250" s="4" t="str">
        <f>IFERROR(IF(T_UsersExtract[[#This Row],[UserPrincipalName]]="","",T_UsersExtract[[#This Row],[UserPrincipalName]]),"")</f>
        <v/>
      </c>
      <c r="F250" s="4" t="str">
        <f>IFERROR(IF(T_UsersExtract[[#This Row],[ObjectClass]]="","",T_UsersExtract[[#This Row],[ObjectClass]]), "")</f>
        <v/>
      </c>
      <c r="G250" s="4" t="str">
        <f>IFERROR(IF(T_UsersExtract[[#This Row],[Enabled]]="","",T_UsersExtract[[#This Row],[Enabled]]), "")</f>
        <v/>
      </c>
      <c r="H250" s="25" t="str">
        <f>IFERROR(IF(T_UsersExtract[[#This Row],[WhenCreated]]="","",T_UsersExtract[[#This Row],[WhenCreated]]), "")</f>
        <v/>
      </c>
      <c r="I250" s="25" t="str">
        <f>IFERROR(IF(T_UsersExtract[[#This Row],[PasswordLastSet]]="","",T_UsersExtract[[#This Row],[PasswordLastSet]]), "")</f>
        <v/>
      </c>
      <c r="J250" s="4" t="str">
        <f>IFERROR(IF(T_UsersExtract[[#This Row],[CannotChangePassword]]="","",T_UsersExtract[[#This Row],[CannotChangePassword]]), "")</f>
        <v/>
      </c>
      <c r="K250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0" s="4" t="str">
        <f>IFERROR(IF(T_UsersExtract[[#This Row],[PasswordNotRequired]]="","",T_UsersExtract[[#This Row],[PasswordNotRequired]]), "")</f>
        <v/>
      </c>
      <c r="M250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0" s="4" t="str">
        <f>IFERROR(IF(T_UsersExtract[[#This Row],[PasswordNeverExpires]]="","",T_UsersExtract[[#This Row],[PasswordNeverExpires]]), "")</f>
        <v/>
      </c>
      <c r="O250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0" s="4" t="str">
        <f>IFERROR(IF(T_UsersExtract[[#This Row],[PasswordExpired]]="","",T_UsersExtract[[#This Row],[PasswordExpired]]), "")</f>
        <v/>
      </c>
      <c r="Q250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0" s="4" t="str">
        <f>IFERROR(     IF(T_UsersExtract[[#This Row],[LockedOut]]="", "", T_UsersExtract[[#This Row],[LockedOut]]),     ""     )</f>
        <v/>
      </c>
      <c r="S250" s="4" t="str">
        <f>IFERROR(IF(T_UsersExtract[[#This Row],[PrimaryGroup]]="","",T_UsersExtract[[#This Row],[PrimaryGroup]]), "")</f>
        <v/>
      </c>
      <c r="T250" s="4" t="str">
        <f>IFERROR(VLOOKUP('Users Passwords Groups'!D250,T_UsersGroupsExtract[],2), "")</f>
        <v/>
      </c>
    </row>
    <row r="251" spans="1:20" ht="15" customHeight="1" x14ac:dyDescent="0.25">
      <c r="A251" s="4" t="e">
        <f>VLOOKUP(T_UsersPasswordsGroups[[#This Row],[Nom de compte SAM]],T_PointageAD[[Nom de compte SAM]:[Fonction]], 7)</f>
        <v>#N/A</v>
      </c>
      <c r="B251" s="4" t="str">
        <f>IFERROR(IF(T_UsersExtract[[#This Row],[GivenName]]="","",T_UsersExtract[[#This Row],[GivenName]]), "")</f>
        <v/>
      </c>
      <c r="C251" s="4" t="str">
        <f>IFERROR(IF(T_UsersExtract[[#This Row],[Name]]="","",T_UsersExtract[[#This Row],[Name]]), "")</f>
        <v/>
      </c>
      <c r="D251" s="4" t="str">
        <f>IFERROR(IF(T_UsersExtract[[#This Row],[SamAccountName]]="","",T_UsersExtract[[#This Row],[SamAccountName]]),"")</f>
        <v/>
      </c>
      <c r="E251" s="4" t="str">
        <f>IFERROR(IF(T_UsersExtract[[#This Row],[UserPrincipalName]]="","",T_UsersExtract[[#This Row],[UserPrincipalName]]),"")</f>
        <v/>
      </c>
      <c r="F251" s="4" t="str">
        <f>IFERROR(IF(T_UsersExtract[[#This Row],[ObjectClass]]="","",T_UsersExtract[[#This Row],[ObjectClass]]), "")</f>
        <v/>
      </c>
      <c r="G251" s="4" t="str">
        <f>IFERROR(IF(T_UsersExtract[[#This Row],[Enabled]]="","",T_UsersExtract[[#This Row],[Enabled]]), "")</f>
        <v/>
      </c>
      <c r="H251" s="25" t="str">
        <f>IFERROR(IF(T_UsersExtract[[#This Row],[WhenCreated]]="","",T_UsersExtract[[#This Row],[WhenCreated]]), "")</f>
        <v/>
      </c>
      <c r="I251" s="25" t="str">
        <f>IFERROR(IF(T_UsersExtract[[#This Row],[PasswordLastSet]]="","",T_UsersExtract[[#This Row],[PasswordLastSet]]), "")</f>
        <v/>
      </c>
      <c r="J251" s="4" t="str">
        <f>IFERROR(IF(T_UsersExtract[[#This Row],[CannotChangePassword]]="","",T_UsersExtract[[#This Row],[CannotChangePassword]]), "")</f>
        <v/>
      </c>
      <c r="K251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1" s="4" t="str">
        <f>IFERROR(IF(T_UsersExtract[[#This Row],[PasswordNotRequired]]="","",T_UsersExtract[[#This Row],[PasswordNotRequired]]), "")</f>
        <v/>
      </c>
      <c r="M251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1" s="4" t="str">
        <f>IFERROR(IF(T_UsersExtract[[#This Row],[PasswordNeverExpires]]="","",T_UsersExtract[[#This Row],[PasswordNeverExpires]]), "")</f>
        <v/>
      </c>
      <c r="O251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1" s="4" t="str">
        <f>IFERROR(IF(T_UsersExtract[[#This Row],[PasswordExpired]]="","",T_UsersExtract[[#This Row],[PasswordExpired]]), "")</f>
        <v/>
      </c>
      <c r="Q251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1" s="4" t="str">
        <f>IFERROR(     IF(T_UsersExtract[[#This Row],[LockedOut]]="", "", T_UsersExtract[[#This Row],[LockedOut]]),     ""     )</f>
        <v/>
      </c>
      <c r="S251" s="4" t="str">
        <f>IFERROR(IF(T_UsersExtract[[#This Row],[PrimaryGroup]]="","",T_UsersExtract[[#This Row],[PrimaryGroup]]), "")</f>
        <v/>
      </c>
      <c r="T251" s="4" t="str">
        <f>IFERROR(VLOOKUP('Users Passwords Groups'!D251,T_UsersGroupsExtract[],2), "")</f>
        <v/>
      </c>
    </row>
    <row r="252" spans="1:20" ht="15" customHeight="1" x14ac:dyDescent="0.25">
      <c r="A252" s="4" t="e">
        <f>VLOOKUP(T_UsersPasswordsGroups[[#This Row],[Nom de compte SAM]],T_PointageAD[[Nom de compte SAM]:[Fonction]], 7)</f>
        <v>#N/A</v>
      </c>
      <c r="B252" s="4" t="str">
        <f>IFERROR(IF(T_UsersExtract[[#This Row],[GivenName]]="","",T_UsersExtract[[#This Row],[GivenName]]), "")</f>
        <v/>
      </c>
      <c r="C252" s="4" t="str">
        <f>IFERROR(IF(T_UsersExtract[[#This Row],[Name]]="","",T_UsersExtract[[#This Row],[Name]]), "")</f>
        <v/>
      </c>
      <c r="D252" s="4" t="str">
        <f>IFERROR(IF(T_UsersExtract[[#This Row],[SamAccountName]]="","",T_UsersExtract[[#This Row],[SamAccountName]]),"")</f>
        <v/>
      </c>
      <c r="E252" s="4" t="str">
        <f>IFERROR(IF(T_UsersExtract[[#This Row],[UserPrincipalName]]="","",T_UsersExtract[[#This Row],[UserPrincipalName]]),"")</f>
        <v/>
      </c>
      <c r="F252" s="4" t="str">
        <f>IFERROR(IF(T_UsersExtract[[#This Row],[ObjectClass]]="","",T_UsersExtract[[#This Row],[ObjectClass]]), "")</f>
        <v/>
      </c>
      <c r="G252" s="4" t="str">
        <f>IFERROR(IF(T_UsersExtract[[#This Row],[Enabled]]="","",T_UsersExtract[[#This Row],[Enabled]]), "")</f>
        <v/>
      </c>
      <c r="H252" s="25" t="str">
        <f>IFERROR(IF(T_UsersExtract[[#This Row],[WhenCreated]]="","",T_UsersExtract[[#This Row],[WhenCreated]]), "")</f>
        <v/>
      </c>
      <c r="I252" s="25" t="str">
        <f>IFERROR(IF(T_UsersExtract[[#This Row],[PasswordLastSet]]="","",T_UsersExtract[[#This Row],[PasswordLastSet]]), "")</f>
        <v/>
      </c>
      <c r="J252" s="4" t="str">
        <f>IFERROR(IF(T_UsersExtract[[#This Row],[CannotChangePassword]]="","",T_UsersExtract[[#This Row],[CannotChangePassword]]), "")</f>
        <v/>
      </c>
      <c r="K252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2" s="4" t="str">
        <f>IFERROR(IF(T_UsersExtract[[#This Row],[PasswordNotRequired]]="","",T_UsersExtract[[#This Row],[PasswordNotRequired]]), "")</f>
        <v/>
      </c>
      <c r="M252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2" s="4" t="str">
        <f>IFERROR(IF(T_UsersExtract[[#This Row],[PasswordNeverExpires]]="","",T_UsersExtract[[#This Row],[PasswordNeverExpires]]), "")</f>
        <v/>
      </c>
      <c r="O252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2" s="4" t="str">
        <f>IFERROR(IF(T_UsersExtract[[#This Row],[PasswordExpired]]="","",T_UsersExtract[[#This Row],[PasswordExpired]]), "")</f>
        <v/>
      </c>
      <c r="Q252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2" s="4" t="str">
        <f>IFERROR(     IF(T_UsersExtract[[#This Row],[LockedOut]]="", "", T_UsersExtract[[#This Row],[LockedOut]]),     ""     )</f>
        <v/>
      </c>
      <c r="S252" s="4" t="str">
        <f>IFERROR(IF(T_UsersExtract[[#This Row],[PrimaryGroup]]="","",T_UsersExtract[[#This Row],[PrimaryGroup]]), "")</f>
        <v/>
      </c>
      <c r="T252" s="4" t="str">
        <f>IFERROR(VLOOKUP('Users Passwords Groups'!D252,T_UsersGroupsExtract[],2), "")</f>
        <v/>
      </c>
    </row>
    <row r="253" spans="1:20" ht="15" customHeight="1" x14ac:dyDescent="0.25">
      <c r="A253" s="4" t="e">
        <f>VLOOKUP(T_UsersPasswordsGroups[[#This Row],[Nom de compte SAM]],T_PointageAD[[Nom de compte SAM]:[Fonction]], 7)</f>
        <v>#N/A</v>
      </c>
      <c r="B253" s="4" t="str">
        <f>IFERROR(IF(T_UsersExtract[[#This Row],[GivenName]]="","",T_UsersExtract[[#This Row],[GivenName]]), "")</f>
        <v/>
      </c>
      <c r="C253" s="4" t="str">
        <f>IFERROR(IF(T_UsersExtract[[#This Row],[Name]]="","",T_UsersExtract[[#This Row],[Name]]), "")</f>
        <v/>
      </c>
      <c r="D253" s="4" t="str">
        <f>IFERROR(IF(T_UsersExtract[[#This Row],[SamAccountName]]="","",T_UsersExtract[[#This Row],[SamAccountName]]),"")</f>
        <v/>
      </c>
      <c r="E253" s="4" t="str">
        <f>IFERROR(IF(T_UsersExtract[[#This Row],[UserPrincipalName]]="","",T_UsersExtract[[#This Row],[UserPrincipalName]]),"")</f>
        <v/>
      </c>
      <c r="F253" s="4" t="str">
        <f>IFERROR(IF(T_UsersExtract[[#This Row],[ObjectClass]]="","",T_UsersExtract[[#This Row],[ObjectClass]]), "")</f>
        <v/>
      </c>
      <c r="G253" s="4" t="str">
        <f>IFERROR(IF(T_UsersExtract[[#This Row],[Enabled]]="","",T_UsersExtract[[#This Row],[Enabled]]), "")</f>
        <v/>
      </c>
      <c r="H253" s="25" t="str">
        <f>IFERROR(IF(T_UsersExtract[[#This Row],[WhenCreated]]="","",T_UsersExtract[[#This Row],[WhenCreated]]), "")</f>
        <v/>
      </c>
      <c r="I253" s="25" t="str">
        <f>IFERROR(IF(T_UsersExtract[[#This Row],[PasswordLastSet]]="","",T_UsersExtract[[#This Row],[PasswordLastSet]]), "")</f>
        <v/>
      </c>
      <c r="J253" s="4" t="str">
        <f>IFERROR(IF(T_UsersExtract[[#This Row],[CannotChangePassword]]="","",T_UsersExtract[[#This Row],[CannotChangePassword]]), "")</f>
        <v/>
      </c>
      <c r="K253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3" s="4" t="str">
        <f>IFERROR(IF(T_UsersExtract[[#This Row],[PasswordNotRequired]]="","",T_UsersExtract[[#This Row],[PasswordNotRequired]]), "")</f>
        <v/>
      </c>
      <c r="M253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3" s="4" t="str">
        <f>IFERROR(IF(T_UsersExtract[[#This Row],[PasswordNeverExpires]]="","",T_UsersExtract[[#This Row],[PasswordNeverExpires]]), "")</f>
        <v/>
      </c>
      <c r="O253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3" s="4" t="str">
        <f>IFERROR(IF(T_UsersExtract[[#This Row],[PasswordExpired]]="","",T_UsersExtract[[#This Row],[PasswordExpired]]), "")</f>
        <v/>
      </c>
      <c r="Q253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3" s="4" t="str">
        <f>IFERROR(     IF(T_UsersExtract[[#This Row],[LockedOut]]="", "", T_UsersExtract[[#This Row],[LockedOut]]),     ""     )</f>
        <v/>
      </c>
      <c r="S253" s="4" t="str">
        <f>IFERROR(IF(T_UsersExtract[[#This Row],[PrimaryGroup]]="","",T_UsersExtract[[#This Row],[PrimaryGroup]]), "")</f>
        <v/>
      </c>
      <c r="T253" s="4" t="str">
        <f>IFERROR(VLOOKUP('Users Passwords Groups'!D253,T_UsersGroupsExtract[],2), "")</f>
        <v/>
      </c>
    </row>
    <row r="254" spans="1:20" ht="15" customHeight="1" x14ac:dyDescent="0.25">
      <c r="A254" s="4" t="e">
        <f>VLOOKUP(T_UsersPasswordsGroups[[#This Row],[Nom de compte SAM]],T_PointageAD[[Nom de compte SAM]:[Fonction]], 7)</f>
        <v>#N/A</v>
      </c>
      <c r="B254" s="4" t="str">
        <f>IFERROR(IF(T_UsersExtract[[#This Row],[GivenName]]="","",T_UsersExtract[[#This Row],[GivenName]]), "")</f>
        <v/>
      </c>
      <c r="C254" s="4" t="str">
        <f>IFERROR(IF(T_UsersExtract[[#This Row],[Name]]="","",T_UsersExtract[[#This Row],[Name]]), "")</f>
        <v/>
      </c>
      <c r="D254" s="4" t="str">
        <f>IFERROR(IF(T_UsersExtract[[#This Row],[SamAccountName]]="","",T_UsersExtract[[#This Row],[SamAccountName]]),"")</f>
        <v/>
      </c>
      <c r="E254" s="4" t="str">
        <f>IFERROR(IF(T_UsersExtract[[#This Row],[UserPrincipalName]]="","",T_UsersExtract[[#This Row],[UserPrincipalName]]),"")</f>
        <v/>
      </c>
      <c r="F254" s="4" t="str">
        <f>IFERROR(IF(T_UsersExtract[[#This Row],[ObjectClass]]="","",T_UsersExtract[[#This Row],[ObjectClass]]), "")</f>
        <v/>
      </c>
      <c r="G254" s="4" t="str">
        <f>IFERROR(IF(T_UsersExtract[[#This Row],[Enabled]]="","",T_UsersExtract[[#This Row],[Enabled]]), "")</f>
        <v/>
      </c>
      <c r="H254" s="25" t="str">
        <f>IFERROR(IF(T_UsersExtract[[#This Row],[WhenCreated]]="","",T_UsersExtract[[#This Row],[WhenCreated]]), "")</f>
        <v/>
      </c>
      <c r="I254" s="25" t="str">
        <f>IFERROR(IF(T_UsersExtract[[#This Row],[PasswordLastSet]]="","",T_UsersExtract[[#This Row],[PasswordLastSet]]), "")</f>
        <v/>
      </c>
      <c r="J254" s="4" t="str">
        <f>IFERROR(IF(T_UsersExtract[[#This Row],[CannotChangePassword]]="","",T_UsersExtract[[#This Row],[CannotChangePassword]]), "")</f>
        <v/>
      </c>
      <c r="K254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4" s="4" t="str">
        <f>IFERROR(IF(T_UsersExtract[[#This Row],[PasswordNotRequired]]="","",T_UsersExtract[[#This Row],[PasswordNotRequired]]), "")</f>
        <v/>
      </c>
      <c r="M254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4" s="4" t="str">
        <f>IFERROR(IF(T_UsersExtract[[#This Row],[PasswordNeverExpires]]="","",T_UsersExtract[[#This Row],[PasswordNeverExpires]]), "")</f>
        <v/>
      </c>
      <c r="O254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4" s="4" t="str">
        <f>IFERROR(IF(T_UsersExtract[[#This Row],[PasswordExpired]]="","",T_UsersExtract[[#This Row],[PasswordExpired]]), "")</f>
        <v/>
      </c>
      <c r="Q254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4" s="4" t="str">
        <f>IFERROR(     IF(T_UsersExtract[[#This Row],[LockedOut]]="", "", T_UsersExtract[[#This Row],[LockedOut]]),     ""     )</f>
        <v/>
      </c>
      <c r="S254" s="4" t="str">
        <f>IFERROR(IF(T_UsersExtract[[#This Row],[PrimaryGroup]]="","",T_UsersExtract[[#This Row],[PrimaryGroup]]), "")</f>
        <v/>
      </c>
      <c r="T254" s="4" t="str">
        <f>IFERROR(VLOOKUP('Users Passwords Groups'!D254,T_UsersGroupsExtract[],2), "")</f>
        <v/>
      </c>
    </row>
    <row r="255" spans="1:20" ht="15" customHeight="1" x14ac:dyDescent="0.25">
      <c r="A255" s="4" t="e">
        <f>VLOOKUP(T_UsersPasswordsGroups[[#This Row],[Nom de compte SAM]],T_PointageAD[[Nom de compte SAM]:[Fonction]], 7)</f>
        <v>#N/A</v>
      </c>
      <c r="B255" s="4" t="str">
        <f>IFERROR(IF(T_UsersExtract[[#This Row],[GivenName]]="","",T_UsersExtract[[#This Row],[GivenName]]), "")</f>
        <v/>
      </c>
      <c r="C255" s="4" t="str">
        <f>IFERROR(IF(T_UsersExtract[[#This Row],[Name]]="","",T_UsersExtract[[#This Row],[Name]]), "")</f>
        <v/>
      </c>
      <c r="D255" s="4" t="str">
        <f>IFERROR(IF(T_UsersExtract[[#This Row],[SamAccountName]]="","",T_UsersExtract[[#This Row],[SamAccountName]]),"")</f>
        <v/>
      </c>
      <c r="E255" s="4" t="str">
        <f>IFERROR(IF(T_UsersExtract[[#This Row],[UserPrincipalName]]="","",T_UsersExtract[[#This Row],[UserPrincipalName]]),"")</f>
        <v/>
      </c>
      <c r="F255" s="4" t="str">
        <f>IFERROR(IF(T_UsersExtract[[#This Row],[ObjectClass]]="","",T_UsersExtract[[#This Row],[ObjectClass]]), "")</f>
        <v/>
      </c>
      <c r="G255" s="4" t="str">
        <f>IFERROR(IF(T_UsersExtract[[#This Row],[Enabled]]="","",T_UsersExtract[[#This Row],[Enabled]]), "")</f>
        <v/>
      </c>
      <c r="H255" s="25" t="str">
        <f>IFERROR(IF(T_UsersExtract[[#This Row],[WhenCreated]]="","",T_UsersExtract[[#This Row],[WhenCreated]]), "")</f>
        <v/>
      </c>
      <c r="I255" s="25" t="str">
        <f>IFERROR(IF(T_UsersExtract[[#This Row],[PasswordLastSet]]="","",T_UsersExtract[[#This Row],[PasswordLastSet]]), "")</f>
        <v/>
      </c>
      <c r="J255" s="4" t="str">
        <f>IFERROR(IF(T_UsersExtract[[#This Row],[CannotChangePassword]]="","",T_UsersExtract[[#This Row],[CannotChangePassword]]), "")</f>
        <v/>
      </c>
      <c r="K255" s="4" t="e">
        <f>IF(     AND(UPPER(T_UsersPasswordsGroups[[#This Row],[Mot de passe non modifiable]])="TRUE",UPPER(T_UsersPasswordsGroups[[#This Row],[Activé]])&lt;&gt;"FALSE",T_UsersPasswordsGroups[[#This Row],[Fonction]]=Parms!$B$8),     "/!\ ALERTE",     IF(AND(UPPER(T_UsersPasswordsGroups[[#This Row],[Mot de passe non modifiable]])="TRUE",UPPER(T_UsersPasswordsGroups[[#This Row],[Activé]])&lt;&gt;"FALSE"),  "(X) ERREUR",  ""  )     )</f>
        <v>#N/A</v>
      </c>
      <c r="L255" s="4" t="str">
        <f>IFERROR(IF(T_UsersExtract[[#This Row],[PasswordNotRequired]]="","",T_UsersExtract[[#This Row],[PasswordNotRequired]]), "")</f>
        <v/>
      </c>
      <c r="M255" s="4" t="e">
        <f>IF(     AND(UPPER(T_UsersPasswordsGroups[[#This Row],[Mot de passe non requis]])="TRUE",UPPER(T_UsersPasswordsGroups[[#This Row],[Activé]])&lt;&gt;"FALSE",T_UsersPasswordsGroups[[#This Row],[Fonction]]=Parms!$B$8),     "/!\ ALERTE",     IF(AND(UPPER(T_UsersPasswordsGroups[[#This Row],[Mot de passe non requis]])="TRUE",UPPER(T_UsersPasswordsGroups[[#This Row],[Activé]])&lt;&gt;"FALSE"),  "(X) ERREUR",  ""  )     )</f>
        <v>#N/A</v>
      </c>
      <c r="N255" s="4" t="str">
        <f>IFERROR(IF(T_UsersExtract[[#This Row],[PasswordNeverExpires]]="","",T_UsersExtract[[#This Row],[PasswordNeverExpires]]), "")</f>
        <v/>
      </c>
      <c r="O255" s="4" t="e">
        <f>IF(     AND(UPPER(T_UsersPasswordsGroups[[#This Row],[Mot de passe n''expire jamais]])="TRUE",UPPER(T_UsersPasswordsGroups[[#This Row],[Activé]])&lt;&gt;"FALSE",T_UsersPasswordsGroups[[#This Row],[Fonction]]=Parms!$B$8),     "/!\ ALERTE",     IF(AND(UPPER(T_UsersPasswordsGroups[[#This Row],[Mot de passe n''expire jamais]])="TRUE",UPPER(T_UsersPasswordsGroups[[#This Row],[Activé]])&lt;&gt;"FALSE"),  "(X) ERREUR",  ""  )     )</f>
        <v>#N/A</v>
      </c>
      <c r="P255" s="4" t="str">
        <f>IFERROR(IF(T_UsersExtract[[#This Row],[PasswordExpired]]="","",T_UsersExtract[[#This Row],[PasswordExpired]]), "")</f>
        <v/>
      </c>
      <c r="Q255" s="4" t="e">
        <f>IF(     AND(UPPER(T_UsersPasswordsGroups[[#This Row],[Mot de passe expiré]])="TRUE",UPPER(T_UsersPasswordsGroups[[#This Row],[Activé]])&lt;&gt;"FALSE",UPPER(T_UsersPasswordsGroups[[#This Row],[Fonction]])=Parms!$B$8),     "/!\ ALERTE",     IF(AND(UPPER(T_UsersPasswordsGroups[[#This Row],[Mot de passe expiré]])="TRUE",UPPER(T_UsersPasswordsGroups[[#This Row],[Activé]])&lt;&gt;"FALSE"),  "(X) ERREUR",  ""  )     )</f>
        <v>#N/A</v>
      </c>
      <c r="R255" s="4" t="str">
        <f>IFERROR(     IF(T_UsersExtract[[#This Row],[LockedOut]]="", "", T_UsersExtract[[#This Row],[LockedOut]]),     ""     )</f>
        <v/>
      </c>
      <c r="S255" s="4" t="str">
        <f>IFERROR(IF(T_UsersExtract[[#This Row],[PrimaryGroup]]="","",T_UsersExtract[[#This Row],[PrimaryGroup]]), "")</f>
        <v/>
      </c>
      <c r="T255" s="4" t="str">
        <f>IFERROR(VLOOKUP('Users Passwords Groups'!D255,T_UsersGroupsExtract[],2), "")</f>
        <v/>
      </c>
    </row>
    <row r="256" spans="1:20" x14ac:dyDescent="0.25">
      <c r="B256" s="4"/>
      <c r="C256" s="4"/>
      <c r="D256" s="4"/>
      <c r="E256" s="4"/>
      <c r="F256" s="4"/>
      <c r="G256" s="24"/>
      <c r="H256" s="4"/>
      <c r="I256" s="4"/>
      <c r="J256" s="24"/>
      <c r="K256" s="4"/>
      <c r="L256" s="4"/>
      <c r="M256" s="4"/>
      <c r="N256" s="4"/>
      <c r="O256" s="4"/>
    </row>
    <row r="257" spans="2:18" x14ac:dyDescent="0.25">
      <c r="B257" s="4"/>
      <c r="C257" s="4"/>
      <c r="D257" s="4"/>
      <c r="E257" s="4"/>
      <c r="F257" s="4"/>
      <c r="G257" s="24"/>
      <c r="H257" s="4"/>
      <c r="I257" s="4"/>
      <c r="K257" s="26"/>
      <c r="M257" s="26"/>
      <c r="N257" s="27"/>
      <c r="O257" s="26"/>
      <c r="P257" s="27"/>
      <c r="Q257" s="26"/>
      <c r="R257" s="26"/>
    </row>
    <row r="258" spans="2:18" x14ac:dyDescent="0.25">
      <c r="B258" s="4"/>
      <c r="C258" s="4"/>
      <c r="D258" s="4"/>
      <c r="E258" s="4"/>
      <c r="F258" s="4"/>
      <c r="G258" s="24"/>
      <c r="H258" s="4"/>
      <c r="I258" s="4"/>
      <c r="K258" s="26"/>
      <c r="M258" s="26"/>
      <c r="N258" s="27"/>
      <c r="O258" s="26"/>
      <c r="P258" s="27"/>
      <c r="Q258" s="26"/>
      <c r="R258" s="26"/>
    </row>
    <row r="259" spans="2:18" x14ac:dyDescent="0.25">
      <c r="B259" s="4"/>
      <c r="C259" s="4"/>
      <c r="D259" s="4"/>
      <c r="E259" s="4"/>
      <c r="F259" s="4"/>
      <c r="G259" s="24"/>
      <c r="H259" s="4"/>
      <c r="I259" s="4"/>
      <c r="J259" s="24"/>
      <c r="K259" s="4"/>
      <c r="L259" s="4"/>
      <c r="M259" s="4"/>
      <c r="N259" s="4"/>
      <c r="O259" s="4"/>
    </row>
    <row r="260" spans="2:18" x14ac:dyDescent="0.25">
      <c r="B260" s="4"/>
      <c r="C260" s="4"/>
      <c r="D260" s="4"/>
      <c r="E260" s="4"/>
      <c r="F260" s="4"/>
      <c r="G260" s="24"/>
      <c r="H260" s="4"/>
      <c r="I260" s="4"/>
      <c r="J260" s="24"/>
      <c r="K260" s="4"/>
      <c r="L260" s="4"/>
      <c r="M260" s="4"/>
      <c r="N260" s="4"/>
      <c r="O260" s="4"/>
    </row>
    <row r="261" spans="2:18" x14ac:dyDescent="0.25">
      <c r="B261" s="4"/>
      <c r="C261" s="4"/>
      <c r="D261" s="4"/>
      <c r="E261" s="4"/>
      <c r="F261" s="4"/>
      <c r="G261" s="24"/>
      <c r="H261" s="4"/>
      <c r="I261" s="4"/>
      <c r="J261" s="24"/>
      <c r="K261" s="4"/>
      <c r="L261" s="4"/>
      <c r="M261" s="4"/>
      <c r="N261" s="4"/>
      <c r="O261" s="4"/>
    </row>
    <row r="262" spans="2:18" x14ac:dyDescent="0.25">
      <c r="B262" s="4"/>
      <c r="C262" s="4"/>
      <c r="D262" s="4"/>
      <c r="E262" s="4"/>
      <c r="F262" s="4"/>
      <c r="G262" s="24"/>
      <c r="H262" s="4"/>
      <c r="I262" s="4"/>
      <c r="J262" s="24"/>
      <c r="K262" s="4"/>
      <c r="L262" s="4"/>
      <c r="M262" s="4"/>
      <c r="N262" s="4"/>
      <c r="O262" s="4"/>
    </row>
    <row r="263" spans="2:18" x14ac:dyDescent="0.25">
      <c r="B263" s="4"/>
      <c r="C263" s="4"/>
      <c r="D263" s="4"/>
      <c r="E263" s="4"/>
      <c r="F263" s="4"/>
      <c r="G263" s="24"/>
      <c r="H263" s="4"/>
      <c r="I263" s="4"/>
      <c r="J263" s="24"/>
      <c r="K263" s="4"/>
      <c r="L263" s="4"/>
      <c r="M263" s="4"/>
      <c r="N263" s="4"/>
      <c r="O263" s="4"/>
    </row>
    <row r="264" spans="2:18" x14ac:dyDescent="0.25">
      <c r="B264" s="4"/>
      <c r="C264" s="4"/>
      <c r="D264" s="4"/>
      <c r="E264" s="4"/>
      <c r="F264" s="4"/>
      <c r="G264" s="24"/>
      <c r="H264" s="4"/>
      <c r="I264" s="4"/>
      <c r="J264" s="24"/>
      <c r="K264" s="4"/>
      <c r="L264" s="4"/>
      <c r="M264" s="4"/>
      <c r="N264" s="4"/>
      <c r="O264" s="4"/>
    </row>
    <row r="265" spans="2:18" x14ac:dyDescent="0.25">
      <c r="B265" s="4"/>
      <c r="C265" s="4"/>
      <c r="D265" s="4"/>
      <c r="E265" s="4"/>
      <c r="F265" s="4"/>
      <c r="G265" s="24"/>
      <c r="H265" s="4"/>
      <c r="I265" s="4"/>
      <c r="J265" s="24"/>
      <c r="K265" s="4"/>
      <c r="L265" s="4"/>
      <c r="M265" s="4"/>
      <c r="N265" s="4"/>
      <c r="O265" s="4"/>
    </row>
    <row r="266" spans="2:18" x14ac:dyDescent="0.25">
      <c r="B266" s="4"/>
      <c r="C266" s="4"/>
      <c r="D266" s="4"/>
      <c r="E266" s="4"/>
      <c r="F266" s="4"/>
      <c r="G266" s="24"/>
      <c r="H266" s="4"/>
      <c r="I266" s="4"/>
      <c r="J266" s="24"/>
      <c r="K266" s="4"/>
      <c r="L266" s="4"/>
      <c r="M266" s="4"/>
      <c r="N266" s="4"/>
      <c r="O266" s="4"/>
    </row>
    <row r="267" spans="2:18" x14ac:dyDescent="0.25">
      <c r="B267" s="4"/>
      <c r="C267" s="4"/>
      <c r="D267" s="4"/>
      <c r="E267" s="4"/>
      <c r="F267" s="4"/>
      <c r="G267" s="24"/>
      <c r="H267" s="4"/>
      <c r="I267" s="4"/>
      <c r="J267" s="24"/>
      <c r="K267" s="4"/>
      <c r="L267" s="4"/>
      <c r="M267" s="4"/>
      <c r="N267" s="4"/>
      <c r="O267" s="4"/>
    </row>
    <row r="268" spans="2:18" x14ac:dyDescent="0.25">
      <c r="B268" s="4"/>
      <c r="C268" s="4"/>
      <c r="D268" s="4"/>
      <c r="E268" s="4"/>
      <c r="F268" s="4"/>
      <c r="G268" s="24"/>
      <c r="H268" s="4"/>
      <c r="I268" s="4"/>
      <c r="J268" s="24"/>
      <c r="K268" s="4"/>
      <c r="L268" s="4"/>
      <c r="M268" s="4"/>
      <c r="N268" s="4"/>
      <c r="O268" s="4"/>
    </row>
    <row r="269" spans="2:18" x14ac:dyDescent="0.25">
      <c r="B269" s="4"/>
      <c r="C269" s="4"/>
      <c r="D269" s="4"/>
      <c r="E269" s="4"/>
      <c r="F269" s="4"/>
      <c r="G269" s="24"/>
      <c r="H269" s="4"/>
      <c r="I269" s="4"/>
      <c r="J269" s="24"/>
      <c r="K269" s="4"/>
      <c r="L269" s="4"/>
      <c r="M269" s="4"/>
      <c r="N269" s="4"/>
      <c r="O269" s="4"/>
    </row>
    <row r="270" spans="2:18" x14ac:dyDescent="0.25">
      <c r="B270" s="4"/>
      <c r="C270" s="4"/>
      <c r="D270" s="4"/>
      <c r="E270" s="4"/>
      <c r="F270" s="4"/>
      <c r="G270" s="24"/>
      <c r="H270" s="4"/>
      <c r="I270" s="4"/>
      <c r="J270" s="24"/>
      <c r="K270" s="4"/>
      <c r="L270" s="4"/>
      <c r="M270" s="4"/>
      <c r="N270" s="4"/>
      <c r="O270" s="4"/>
    </row>
    <row r="271" spans="2:18" x14ac:dyDescent="0.25">
      <c r="B271" s="4"/>
      <c r="C271" s="4"/>
      <c r="D271" s="4"/>
      <c r="E271" s="4"/>
      <c r="F271" s="4"/>
      <c r="G271" s="24"/>
      <c r="H271" s="4"/>
      <c r="I271" s="4"/>
      <c r="J271" s="24"/>
      <c r="K271" s="4"/>
      <c r="L271" s="4"/>
      <c r="M271" s="4"/>
      <c r="N271" s="4"/>
      <c r="O271" s="4"/>
    </row>
    <row r="272" spans="2:18" x14ac:dyDescent="0.25">
      <c r="B272" s="4"/>
      <c r="C272" s="4"/>
      <c r="D272" s="4"/>
      <c r="E272" s="4"/>
      <c r="F272" s="4"/>
      <c r="G272" s="24"/>
      <c r="H272" s="4"/>
      <c r="I272" s="4"/>
      <c r="J272" s="24"/>
      <c r="K272" s="4"/>
      <c r="L272" s="4"/>
      <c r="M272" s="4"/>
      <c r="N272" s="4"/>
      <c r="O272" s="4"/>
    </row>
    <row r="273" spans="2:15" x14ac:dyDescent="0.25">
      <c r="B273" s="4"/>
      <c r="C273" s="4"/>
      <c r="D273" s="4"/>
      <c r="E273" s="4"/>
      <c r="F273" s="4"/>
      <c r="G273" s="24"/>
      <c r="H273" s="4"/>
      <c r="I273" s="4"/>
      <c r="J273" s="24"/>
      <c r="K273" s="4"/>
      <c r="L273" s="4"/>
      <c r="M273" s="4"/>
      <c r="N273" s="4"/>
      <c r="O273" s="4"/>
    </row>
    <row r="274" spans="2:15" x14ac:dyDescent="0.25">
      <c r="B274" s="4"/>
      <c r="C274" s="4"/>
      <c r="D274" s="4"/>
      <c r="E274" s="4"/>
      <c r="F274" s="4"/>
      <c r="G274" s="24"/>
      <c r="H274" s="4"/>
      <c r="I274" s="4"/>
      <c r="J274" s="24"/>
      <c r="K274" s="4"/>
      <c r="L274" s="4"/>
      <c r="M274" s="4"/>
      <c r="N274" s="4"/>
      <c r="O274" s="4"/>
    </row>
    <row r="275" spans="2:15" x14ac:dyDescent="0.25">
      <c r="B275" s="4"/>
      <c r="C275" s="4"/>
      <c r="D275" s="4"/>
      <c r="E275" s="4"/>
      <c r="F275" s="4"/>
      <c r="G275" s="24"/>
      <c r="H275" s="4"/>
      <c r="I275" s="4"/>
      <c r="J275" s="24"/>
      <c r="K275" s="4"/>
      <c r="L275" s="4"/>
      <c r="M275" s="4"/>
      <c r="N275" s="4"/>
      <c r="O275" s="4"/>
    </row>
    <row r="276" spans="2:15" x14ac:dyDescent="0.25">
      <c r="B276" s="4"/>
      <c r="C276" s="4"/>
      <c r="D276" s="4"/>
      <c r="E276" s="4"/>
      <c r="F276" s="4"/>
      <c r="G276" s="24"/>
      <c r="H276" s="4"/>
      <c r="I276" s="4"/>
      <c r="J276" s="24"/>
      <c r="K276" s="4"/>
      <c r="L276" s="4"/>
      <c r="M276" s="4"/>
      <c r="N276" s="4"/>
      <c r="O276" s="4"/>
    </row>
    <row r="277" spans="2:15" x14ac:dyDescent="0.25">
      <c r="B277" s="4"/>
      <c r="C277" s="4"/>
      <c r="D277" s="4"/>
      <c r="E277" s="4"/>
      <c r="F277" s="4"/>
      <c r="G277" s="24"/>
      <c r="H277" s="4"/>
      <c r="I277" s="4"/>
      <c r="J277" s="24"/>
      <c r="K277" s="4"/>
      <c r="L277" s="4"/>
      <c r="M277" s="4"/>
      <c r="N277" s="4"/>
      <c r="O277" s="4"/>
    </row>
    <row r="278" spans="2:15" x14ac:dyDescent="0.25">
      <c r="B278" s="4"/>
      <c r="C278" s="4"/>
      <c r="D278" s="4"/>
      <c r="E278" s="4"/>
      <c r="F278" s="4"/>
      <c r="G278" s="24"/>
      <c r="H278" s="4"/>
      <c r="I278" s="4"/>
      <c r="J278" s="24"/>
      <c r="K278" s="4"/>
      <c r="L278" s="4"/>
      <c r="M278" s="4"/>
      <c r="N278" s="4"/>
      <c r="O278" s="4"/>
    </row>
    <row r="279" spans="2:15" x14ac:dyDescent="0.25">
      <c r="B279" s="4"/>
      <c r="C279" s="4"/>
      <c r="D279" s="4"/>
      <c r="E279" s="4"/>
      <c r="F279" s="4"/>
      <c r="G279" s="24"/>
      <c r="H279" s="4"/>
      <c r="I279" s="4"/>
      <c r="J279" s="24"/>
      <c r="K279" s="4"/>
      <c r="L279" s="4"/>
      <c r="M279" s="4"/>
      <c r="N279" s="4"/>
      <c r="O279" s="4"/>
    </row>
    <row r="280" spans="2:15" x14ac:dyDescent="0.25">
      <c r="B280" s="4"/>
      <c r="C280" s="4"/>
      <c r="D280" s="4"/>
      <c r="E280" s="4"/>
      <c r="F280" s="4"/>
      <c r="G280" s="24"/>
      <c r="H280" s="4"/>
      <c r="I280" s="4"/>
      <c r="J280" s="24"/>
      <c r="K280" s="4"/>
      <c r="L280" s="4"/>
      <c r="M280" s="4"/>
      <c r="N280" s="4"/>
      <c r="O280" s="4"/>
    </row>
    <row r="281" spans="2:15" x14ac:dyDescent="0.25">
      <c r="B281" s="4"/>
      <c r="C281" s="4"/>
      <c r="D281" s="4"/>
      <c r="E281" s="4"/>
      <c r="F281" s="4"/>
      <c r="G281" s="24"/>
      <c r="H281" s="4"/>
      <c r="I281" s="4"/>
      <c r="J281" s="24"/>
      <c r="K281" s="4"/>
      <c r="L281" s="4"/>
      <c r="M281" s="4"/>
      <c r="N281" s="4"/>
      <c r="O281" s="4"/>
    </row>
    <row r="282" spans="2:15" x14ac:dyDescent="0.25">
      <c r="B282" s="4"/>
      <c r="C282" s="4"/>
      <c r="D282" s="4"/>
      <c r="E282" s="4"/>
      <c r="F282" s="4"/>
      <c r="G282" s="24"/>
      <c r="H282" s="4"/>
      <c r="I282" s="4"/>
      <c r="J282" s="24"/>
      <c r="K282" s="4"/>
      <c r="L282" s="4"/>
      <c r="M282" s="4"/>
      <c r="N282" s="4"/>
      <c r="O282" s="4"/>
    </row>
    <row r="283" spans="2:15" x14ac:dyDescent="0.25">
      <c r="B283" s="4"/>
      <c r="C283" s="4"/>
      <c r="D283" s="4"/>
      <c r="E283" s="4"/>
      <c r="F283" s="4"/>
      <c r="G283" s="24"/>
      <c r="H283" s="4"/>
      <c r="I283" s="4"/>
      <c r="J283" s="24"/>
      <c r="K283" s="4"/>
      <c r="L283" s="4"/>
      <c r="M283" s="4"/>
      <c r="N283" s="4"/>
      <c r="O283" s="4"/>
    </row>
    <row r="284" spans="2:15" x14ac:dyDescent="0.25">
      <c r="B284" s="4"/>
      <c r="C284" s="4"/>
      <c r="D284" s="4"/>
      <c r="E284" s="4"/>
      <c r="F284" s="4"/>
      <c r="G284" s="24"/>
      <c r="H284" s="4"/>
      <c r="I284" s="4"/>
      <c r="J284" s="24"/>
      <c r="K284" s="4"/>
      <c r="L284" s="4"/>
      <c r="M284" s="4"/>
      <c r="N284" s="4"/>
      <c r="O284" s="4"/>
    </row>
    <row r="285" spans="2:15" x14ac:dyDescent="0.25">
      <c r="B285" s="4"/>
      <c r="C285" s="4"/>
      <c r="D285" s="4"/>
      <c r="E285" s="4"/>
      <c r="F285" s="4"/>
      <c r="G285" s="24"/>
      <c r="H285" s="4"/>
      <c r="I285" s="4"/>
      <c r="J285" s="24"/>
      <c r="K285" s="4"/>
      <c r="L285" s="4"/>
      <c r="M285" s="4"/>
      <c r="N285" s="4"/>
      <c r="O285" s="4"/>
    </row>
    <row r="286" spans="2:15" x14ac:dyDescent="0.25">
      <c r="B286" s="4"/>
      <c r="C286" s="4"/>
      <c r="D286" s="4"/>
      <c r="E286" s="4"/>
      <c r="F286" s="4"/>
      <c r="G286" s="24"/>
      <c r="H286" s="4"/>
      <c r="I286" s="4"/>
      <c r="J286" s="24"/>
      <c r="K286" s="4"/>
      <c r="L286" s="4"/>
      <c r="M286" s="4"/>
      <c r="N286" s="4"/>
      <c r="O286" s="4"/>
    </row>
    <row r="287" spans="2:15" x14ac:dyDescent="0.25">
      <c r="B287" s="4"/>
      <c r="C287" s="4"/>
      <c r="D287" s="4"/>
      <c r="E287" s="4"/>
      <c r="F287" s="4"/>
      <c r="G287" s="24"/>
      <c r="H287" s="4"/>
      <c r="I287" s="4"/>
      <c r="J287" s="24"/>
      <c r="K287" s="4"/>
      <c r="L287" s="4"/>
      <c r="M287" s="4"/>
      <c r="N287" s="4"/>
      <c r="O287" s="4"/>
    </row>
    <row r="288" spans="2:15" x14ac:dyDescent="0.25">
      <c r="B288" s="4"/>
      <c r="C288" s="4"/>
      <c r="D288" s="4"/>
      <c r="E288" s="4"/>
      <c r="F288" s="4"/>
      <c r="G288" s="24"/>
      <c r="H288" s="4"/>
      <c r="I288" s="4"/>
      <c r="J288" s="24"/>
      <c r="K288" s="4"/>
      <c r="L288" s="4"/>
      <c r="M288" s="4"/>
      <c r="N288" s="4"/>
      <c r="O288" s="4"/>
    </row>
    <row r="289" spans="2:15" x14ac:dyDescent="0.25">
      <c r="B289" s="4"/>
      <c r="C289" s="4"/>
      <c r="D289" s="4"/>
      <c r="E289" s="4"/>
      <c r="F289" s="4"/>
      <c r="G289" s="24"/>
      <c r="H289" s="4"/>
      <c r="I289" s="4"/>
      <c r="J289" s="24"/>
      <c r="K289" s="4"/>
      <c r="L289" s="4"/>
      <c r="M289" s="4"/>
      <c r="N289" s="4"/>
      <c r="O289" s="4"/>
    </row>
    <row r="290" spans="2:15" x14ac:dyDescent="0.25">
      <c r="B290" s="4"/>
      <c r="C290" s="4"/>
      <c r="D290" s="4"/>
      <c r="E290" s="4"/>
      <c r="F290" s="4"/>
      <c r="G290" s="24"/>
      <c r="H290" s="4"/>
      <c r="I290" s="4"/>
      <c r="J290" s="24"/>
      <c r="K290" s="4"/>
      <c r="L290" s="4"/>
      <c r="M290" s="4"/>
      <c r="N290" s="4"/>
      <c r="O290" s="4"/>
    </row>
    <row r="291" spans="2:15" x14ac:dyDescent="0.25">
      <c r="B291" s="4"/>
      <c r="C291" s="4"/>
      <c r="D291" s="4"/>
      <c r="E291" s="4"/>
      <c r="F291" s="4"/>
      <c r="G291" s="24"/>
      <c r="H291" s="4"/>
      <c r="I291" s="4"/>
      <c r="J291" s="24"/>
      <c r="K291" s="4"/>
      <c r="L291" s="4"/>
      <c r="M291" s="4"/>
      <c r="N291" s="4"/>
      <c r="O291" s="4"/>
    </row>
    <row r="292" spans="2:15" x14ac:dyDescent="0.25">
      <c r="B292" s="4"/>
      <c r="C292" s="4"/>
      <c r="D292" s="4"/>
      <c r="E292" s="4"/>
      <c r="F292" s="4"/>
      <c r="G292" s="24"/>
      <c r="H292" s="4"/>
      <c r="I292" s="4"/>
      <c r="J292" s="24"/>
      <c r="K292" s="4"/>
      <c r="L292" s="4"/>
      <c r="M292" s="4"/>
      <c r="N292" s="4"/>
      <c r="O292" s="4"/>
    </row>
    <row r="293" spans="2:15" x14ac:dyDescent="0.25">
      <c r="B293" s="4"/>
      <c r="C293" s="4"/>
      <c r="D293" s="4"/>
      <c r="E293" s="4"/>
      <c r="F293" s="4"/>
      <c r="G293" s="24"/>
      <c r="H293" s="4"/>
      <c r="I293" s="4"/>
      <c r="J293" s="24"/>
      <c r="K293" s="4"/>
      <c r="L293" s="4"/>
      <c r="M293" s="4"/>
      <c r="N293" s="4"/>
      <c r="O293" s="4"/>
    </row>
    <row r="294" spans="2:15" x14ac:dyDescent="0.25">
      <c r="B294" s="4"/>
      <c r="C294" s="4"/>
      <c r="D294" s="4"/>
      <c r="E294" s="4"/>
      <c r="F294" s="4"/>
      <c r="G294" s="24"/>
      <c r="H294" s="4"/>
      <c r="I294" s="4"/>
      <c r="J294" s="24"/>
      <c r="K294" s="4"/>
      <c r="L294" s="4"/>
      <c r="M294" s="4"/>
      <c r="N294" s="4"/>
      <c r="O294" s="4"/>
    </row>
    <row r="295" spans="2:15" x14ac:dyDescent="0.25">
      <c r="B295" s="4"/>
      <c r="C295" s="4"/>
      <c r="D295" s="4"/>
      <c r="E295" s="4"/>
      <c r="F295" s="4"/>
      <c r="G295" s="24"/>
      <c r="H295" s="4"/>
      <c r="I295" s="4"/>
      <c r="J295" s="24"/>
      <c r="K295" s="4"/>
      <c r="L295" s="4"/>
      <c r="M295" s="4"/>
      <c r="N295" s="4"/>
      <c r="O295" s="4"/>
    </row>
    <row r="296" spans="2:15" x14ac:dyDescent="0.25">
      <c r="B296" s="4"/>
      <c r="C296" s="4"/>
      <c r="D296" s="4"/>
      <c r="E296" s="4"/>
      <c r="F296" s="4"/>
      <c r="G296" s="24"/>
      <c r="H296" s="4"/>
      <c r="I296" s="4"/>
      <c r="J296" s="24"/>
      <c r="K296" s="4"/>
      <c r="L296" s="4"/>
      <c r="M296" s="4"/>
      <c r="N296" s="4"/>
      <c r="O296" s="4"/>
    </row>
    <row r="297" spans="2:15" x14ac:dyDescent="0.25">
      <c r="B297" s="4"/>
      <c r="C297" s="4"/>
      <c r="D297" s="4"/>
      <c r="E297" s="4"/>
      <c r="F297" s="4"/>
      <c r="G297" s="24"/>
      <c r="H297" s="4"/>
      <c r="I297" s="4"/>
      <c r="J297" s="24"/>
      <c r="K297" s="4"/>
      <c r="L297" s="4"/>
      <c r="M297" s="4"/>
      <c r="N297" s="4"/>
      <c r="O297" s="4"/>
    </row>
    <row r="298" spans="2:15" x14ac:dyDescent="0.25">
      <c r="B298" s="4"/>
      <c r="C298" s="4"/>
      <c r="D298" s="4"/>
      <c r="E298" s="4"/>
      <c r="F298" s="4"/>
      <c r="G298" s="24"/>
      <c r="H298" s="4"/>
      <c r="I298" s="4"/>
      <c r="J298" s="24"/>
      <c r="K298" s="4"/>
      <c r="L298" s="4"/>
      <c r="M298" s="4"/>
      <c r="N298" s="4"/>
      <c r="O298" s="4"/>
    </row>
    <row r="299" spans="2:15" x14ac:dyDescent="0.25">
      <c r="B299" s="4"/>
      <c r="C299" s="4"/>
      <c r="D299" s="4"/>
      <c r="E299" s="4"/>
      <c r="F299" s="4"/>
      <c r="G299" s="24"/>
      <c r="H299" s="4"/>
      <c r="I299" s="4"/>
      <c r="J299" s="24"/>
      <c r="K299" s="4"/>
      <c r="L299" s="4"/>
      <c r="M299" s="4"/>
      <c r="N299" s="4"/>
      <c r="O299" s="4"/>
    </row>
    <row r="300" spans="2:15" x14ac:dyDescent="0.25">
      <c r="B300" s="4"/>
      <c r="C300" s="4"/>
      <c r="D300" s="4"/>
      <c r="E300" s="4"/>
      <c r="F300" s="4"/>
      <c r="G300" s="24"/>
      <c r="H300" s="4"/>
      <c r="I300" s="4"/>
      <c r="J300" s="24"/>
      <c r="K300" s="4"/>
      <c r="L300" s="4"/>
      <c r="M300" s="4"/>
      <c r="N300" s="4"/>
      <c r="O300" s="4"/>
    </row>
    <row r="301" spans="2:15" x14ac:dyDescent="0.25">
      <c r="B301" s="4"/>
      <c r="C301" s="4"/>
      <c r="D301" s="4"/>
      <c r="E301" s="4"/>
      <c r="F301" s="4"/>
      <c r="G301" s="24"/>
      <c r="H301" s="4"/>
      <c r="I301" s="4"/>
      <c r="J301" s="24"/>
      <c r="K301" s="4"/>
      <c r="L301" s="4"/>
      <c r="M301" s="4"/>
      <c r="N301" s="4"/>
      <c r="O301" s="4"/>
    </row>
    <row r="302" spans="2:15" x14ac:dyDescent="0.25">
      <c r="B302" s="4"/>
      <c r="C302" s="4"/>
      <c r="D302" s="4"/>
      <c r="E302" s="4"/>
      <c r="F302" s="4"/>
      <c r="G302" s="24"/>
      <c r="H302" s="4"/>
      <c r="I302" s="4"/>
      <c r="J302" s="24"/>
      <c r="K302" s="4"/>
      <c r="L302" s="4"/>
      <c r="M302" s="4"/>
      <c r="N302" s="4"/>
      <c r="O302" s="4"/>
    </row>
    <row r="303" spans="2:15" x14ac:dyDescent="0.25">
      <c r="B303" s="4"/>
      <c r="C303" s="4"/>
      <c r="D303" s="4"/>
      <c r="E303" s="4"/>
      <c r="F303" s="4"/>
      <c r="G303" s="24"/>
      <c r="H303" s="4"/>
      <c r="I303" s="4"/>
      <c r="J303" s="24"/>
      <c r="K303" s="4"/>
      <c r="L303" s="4"/>
      <c r="M303" s="4"/>
      <c r="N303" s="4"/>
      <c r="O303" s="4"/>
    </row>
    <row r="304" spans="2:15" x14ac:dyDescent="0.25">
      <c r="B304" s="4"/>
      <c r="C304" s="4"/>
      <c r="D304" s="4"/>
      <c r="E304" s="4"/>
      <c r="F304" s="4"/>
      <c r="G304" s="24"/>
      <c r="H304" s="4"/>
      <c r="I304" s="4"/>
      <c r="J304" s="24"/>
      <c r="K304" s="4"/>
      <c r="L304" s="4"/>
      <c r="M304" s="4"/>
      <c r="N304" s="4"/>
      <c r="O304" s="4"/>
    </row>
    <row r="305" spans="2:15" x14ac:dyDescent="0.25">
      <c r="B305" s="4"/>
      <c r="C305" s="4"/>
      <c r="D305" s="4"/>
      <c r="E305" s="4"/>
      <c r="F305" s="4"/>
      <c r="G305" s="24"/>
      <c r="H305" s="4"/>
      <c r="I305" s="4"/>
      <c r="J305" s="24"/>
      <c r="K305" s="4"/>
      <c r="L305" s="4"/>
      <c r="M305" s="4"/>
      <c r="N305" s="4"/>
      <c r="O305" s="4"/>
    </row>
    <row r="306" spans="2:15" x14ac:dyDescent="0.25">
      <c r="B306" s="4"/>
      <c r="C306" s="4"/>
      <c r="D306" s="4"/>
      <c r="E306" s="4"/>
      <c r="F306" s="4"/>
      <c r="G306" s="24"/>
      <c r="H306" s="4"/>
      <c r="I306" s="4"/>
      <c r="J306" s="24"/>
      <c r="K306" s="4"/>
      <c r="L306" s="4"/>
      <c r="M306" s="4"/>
      <c r="N306" s="4"/>
      <c r="O306" s="4"/>
    </row>
    <row r="307" spans="2:15" x14ac:dyDescent="0.25">
      <c r="B307" s="4"/>
      <c r="C307" s="4"/>
      <c r="D307" s="4"/>
      <c r="E307" s="4"/>
      <c r="F307" s="4"/>
      <c r="G307" s="24"/>
      <c r="H307" s="4"/>
      <c r="I307" s="4"/>
      <c r="J307" s="24"/>
      <c r="K307" s="4"/>
      <c r="L307" s="4"/>
      <c r="M307" s="4"/>
      <c r="N307" s="4"/>
      <c r="O307" s="4"/>
    </row>
    <row r="308" spans="2:15" x14ac:dyDescent="0.25">
      <c r="B308" s="4"/>
      <c r="C308" s="4"/>
      <c r="D308" s="4"/>
      <c r="E308" s="4"/>
      <c r="F308" s="4"/>
      <c r="G308" s="24"/>
      <c r="H308" s="4"/>
      <c r="I308" s="4"/>
      <c r="J308" s="24"/>
      <c r="K308" s="4"/>
      <c r="L308" s="4"/>
      <c r="M308" s="4"/>
      <c r="N308" s="4"/>
      <c r="O308" s="4"/>
    </row>
    <row r="309" spans="2:15" x14ac:dyDescent="0.25">
      <c r="B309" s="4"/>
      <c r="C309" s="4"/>
      <c r="D309" s="4"/>
      <c r="E309" s="4"/>
      <c r="F309" s="4"/>
      <c r="G309" s="24"/>
      <c r="H309" s="4"/>
      <c r="I309" s="4"/>
      <c r="J309" s="24"/>
      <c r="K309" s="4"/>
      <c r="L309" s="4"/>
      <c r="M309" s="4"/>
      <c r="N309" s="4"/>
      <c r="O309" s="4"/>
    </row>
    <row r="310" spans="2:15" x14ac:dyDescent="0.25">
      <c r="B310" s="4"/>
      <c r="C310" s="4"/>
      <c r="D310" s="4"/>
      <c r="E310" s="4"/>
      <c r="F310" s="4"/>
      <c r="G310" s="24"/>
      <c r="H310" s="4"/>
      <c r="I310" s="4"/>
      <c r="J310" s="24"/>
      <c r="K310" s="4"/>
      <c r="L310" s="4"/>
      <c r="M310" s="4"/>
      <c r="N310" s="4"/>
      <c r="O310" s="4"/>
    </row>
    <row r="311" spans="2:15" x14ac:dyDescent="0.25">
      <c r="B311" s="4"/>
      <c r="C311" s="4"/>
      <c r="D311" s="4"/>
      <c r="E311" s="4"/>
      <c r="F311" s="4"/>
      <c r="G311" s="24"/>
      <c r="H311" s="4"/>
      <c r="I311" s="4"/>
      <c r="J311" s="24"/>
      <c r="K311" s="4"/>
      <c r="L311" s="4"/>
      <c r="M311" s="4"/>
      <c r="N311" s="4"/>
      <c r="O311" s="4"/>
    </row>
    <row r="312" spans="2:15" x14ac:dyDescent="0.25">
      <c r="B312" s="4"/>
      <c r="C312" s="4"/>
      <c r="D312" s="4"/>
      <c r="E312" s="4"/>
      <c r="F312" s="4"/>
      <c r="G312" s="24"/>
      <c r="H312" s="4"/>
      <c r="I312" s="4"/>
      <c r="J312" s="24"/>
      <c r="K312" s="4"/>
      <c r="L312" s="4"/>
      <c r="M312" s="4"/>
      <c r="N312" s="4"/>
      <c r="O312" s="4"/>
    </row>
    <row r="313" spans="2:15" x14ac:dyDescent="0.25">
      <c r="B313" s="4"/>
      <c r="C313" s="4"/>
      <c r="D313" s="4"/>
      <c r="E313" s="4"/>
      <c r="F313" s="4"/>
      <c r="G313" s="24"/>
      <c r="H313" s="4"/>
      <c r="I313" s="4"/>
      <c r="J313" s="24"/>
      <c r="K313" s="4"/>
      <c r="L313" s="4"/>
      <c r="M313" s="4"/>
      <c r="N313" s="4"/>
      <c r="O313" s="4"/>
    </row>
    <row r="314" spans="2:15" x14ac:dyDescent="0.25">
      <c r="B314" s="4"/>
      <c r="C314" s="4"/>
      <c r="D314" s="4"/>
      <c r="E314" s="4"/>
      <c r="F314" s="4"/>
      <c r="G314" s="24"/>
      <c r="H314" s="4"/>
      <c r="I314" s="4"/>
      <c r="J314" s="24"/>
      <c r="K314" s="4"/>
      <c r="L314" s="4"/>
      <c r="M314" s="4"/>
      <c r="N314" s="4"/>
      <c r="O314" s="4"/>
    </row>
    <row r="315" spans="2:15" x14ac:dyDescent="0.25">
      <c r="B315" s="4"/>
      <c r="C315" s="4"/>
      <c r="D315" s="4"/>
      <c r="E315" s="4"/>
      <c r="F315" s="4"/>
      <c r="G315" s="24"/>
      <c r="H315" s="4"/>
      <c r="I315" s="4"/>
      <c r="J315" s="24"/>
      <c r="K315" s="4"/>
      <c r="L315" s="4"/>
      <c r="M315" s="4"/>
      <c r="N315" s="4"/>
      <c r="O315" s="4"/>
    </row>
    <row r="316" spans="2:15" x14ac:dyDescent="0.25">
      <c r="B316" s="4"/>
      <c r="C316" s="4"/>
      <c r="D316" s="4"/>
      <c r="E316" s="4"/>
      <c r="F316" s="4"/>
      <c r="G316" s="24"/>
      <c r="H316" s="4"/>
      <c r="I316" s="4"/>
      <c r="J316" s="24"/>
      <c r="K316" s="4"/>
      <c r="L316" s="4"/>
      <c r="M316" s="4"/>
      <c r="N316" s="4"/>
      <c r="O316" s="4"/>
    </row>
    <row r="317" spans="2:15" x14ac:dyDescent="0.25">
      <c r="B317" s="4"/>
      <c r="C317" s="4"/>
      <c r="D317" s="4"/>
      <c r="E317" s="4"/>
      <c r="F317" s="4"/>
      <c r="G317" s="24"/>
      <c r="H317" s="4"/>
      <c r="I317" s="4"/>
      <c r="J317" s="24"/>
      <c r="K317" s="4"/>
      <c r="L317" s="4"/>
      <c r="M317" s="4"/>
      <c r="N317" s="4"/>
      <c r="O317" s="4"/>
    </row>
    <row r="318" spans="2:15" x14ac:dyDescent="0.25">
      <c r="B318" s="4"/>
      <c r="C318" s="4"/>
      <c r="D318" s="4"/>
      <c r="E318" s="4"/>
      <c r="F318" s="4"/>
      <c r="G318" s="24"/>
      <c r="H318" s="4"/>
      <c r="I318" s="4"/>
      <c r="J318" s="24"/>
      <c r="K318" s="4"/>
      <c r="L318" s="4"/>
      <c r="M318" s="4"/>
      <c r="N318" s="4"/>
      <c r="O318" s="4"/>
    </row>
    <row r="319" spans="2:15" x14ac:dyDescent="0.25">
      <c r="B319" s="4"/>
      <c r="C319" s="4"/>
      <c r="D319" s="4"/>
      <c r="E319" s="4"/>
      <c r="F319" s="4"/>
      <c r="G319" s="24"/>
      <c r="H319" s="4"/>
      <c r="I319" s="4"/>
      <c r="J319" s="24"/>
      <c r="K319" s="4"/>
      <c r="L319" s="4"/>
      <c r="M319" s="4"/>
      <c r="N319" s="4"/>
      <c r="O319" s="4"/>
    </row>
    <row r="320" spans="2:15" x14ac:dyDescent="0.25">
      <c r="B320" s="4"/>
      <c r="C320" s="4"/>
      <c r="D320" s="4"/>
      <c r="E320" s="4"/>
      <c r="F320" s="4"/>
      <c r="G320" s="24"/>
      <c r="H320" s="4"/>
      <c r="I320" s="4"/>
      <c r="J320" s="24"/>
      <c r="K320" s="4"/>
      <c r="L320" s="4"/>
      <c r="M320" s="4"/>
      <c r="N320" s="4"/>
      <c r="O320" s="4"/>
    </row>
    <row r="321" spans="2:15" x14ac:dyDescent="0.25">
      <c r="B321" s="4"/>
      <c r="C321" s="4"/>
      <c r="D321" s="4"/>
      <c r="E321" s="4"/>
      <c r="F321" s="4"/>
      <c r="G321" s="24"/>
      <c r="H321" s="4"/>
      <c r="I321" s="4"/>
      <c r="J321" s="24"/>
      <c r="K321" s="4"/>
      <c r="L321" s="4"/>
      <c r="M321" s="4"/>
      <c r="N321" s="4"/>
      <c r="O321" s="4"/>
    </row>
    <row r="322" spans="2:15" x14ac:dyDescent="0.25">
      <c r="B322" s="4"/>
      <c r="C322" s="4"/>
      <c r="D322" s="4"/>
      <c r="E322" s="4"/>
      <c r="F322" s="4"/>
      <c r="G322" s="24"/>
      <c r="H322" s="4"/>
      <c r="I322" s="4"/>
      <c r="J322" s="24"/>
      <c r="K322" s="4"/>
      <c r="L322" s="4"/>
      <c r="M322" s="4"/>
      <c r="N322" s="4"/>
      <c r="O322" s="4"/>
    </row>
    <row r="323" spans="2:15" x14ac:dyDescent="0.25">
      <c r="B323" s="4"/>
      <c r="C323" s="4"/>
      <c r="D323" s="4"/>
      <c r="E323" s="4"/>
      <c r="F323" s="4"/>
      <c r="G323" s="24"/>
      <c r="H323" s="4"/>
      <c r="I323" s="4"/>
      <c r="J323" s="24"/>
      <c r="K323" s="4"/>
      <c r="L323" s="4"/>
      <c r="M323" s="4"/>
      <c r="N323" s="4"/>
      <c r="O323" s="4"/>
    </row>
    <row r="324" spans="2:15" x14ac:dyDescent="0.25">
      <c r="B324" s="4"/>
      <c r="C324" s="4"/>
      <c r="D324" s="4"/>
      <c r="E324" s="4"/>
      <c r="F324" s="4"/>
      <c r="G324" s="24"/>
      <c r="H324" s="4"/>
      <c r="I324" s="4"/>
      <c r="J324" s="24"/>
      <c r="K324" s="4"/>
      <c r="L324" s="4"/>
      <c r="M324" s="4"/>
      <c r="N324" s="4"/>
      <c r="O324" s="4"/>
    </row>
    <row r="325" spans="2:15" x14ac:dyDescent="0.25">
      <c r="B325" s="4"/>
      <c r="C325" s="4"/>
      <c r="D325" s="4"/>
      <c r="E325" s="4"/>
      <c r="F325" s="4"/>
      <c r="G325" s="24"/>
      <c r="H325" s="4"/>
      <c r="I325" s="4"/>
      <c r="J325" s="24"/>
      <c r="K325" s="4"/>
      <c r="L325" s="4"/>
      <c r="M325" s="4"/>
      <c r="N325" s="4"/>
      <c r="O325" s="4"/>
    </row>
    <row r="326" spans="2:15" x14ac:dyDescent="0.25">
      <c r="B326" s="4"/>
      <c r="C326" s="4"/>
      <c r="D326" s="4"/>
      <c r="E326" s="4"/>
      <c r="F326" s="4"/>
      <c r="G326" s="24"/>
      <c r="H326" s="4"/>
      <c r="I326" s="4"/>
      <c r="J326" s="24"/>
      <c r="K326" s="4"/>
      <c r="L326" s="4"/>
      <c r="M326" s="4"/>
      <c r="N326" s="4"/>
      <c r="O326" s="4"/>
    </row>
    <row r="327" spans="2:15" x14ac:dyDescent="0.25">
      <c r="B327" s="4"/>
      <c r="C327" s="4"/>
      <c r="D327" s="4"/>
      <c r="E327" s="4"/>
      <c r="F327" s="4"/>
      <c r="G327" s="24"/>
      <c r="H327" s="4"/>
      <c r="I327" s="4"/>
      <c r="J327" s="24"/>
      <c r="K327" s="4"/>
      <c r="L327" s="4"/>
      <c r="M327" s="4"/>
      <c r="N327" s="4"/>
      <c r="O327" s="4"/>
    </row>
    <row r="328" spans="2:15" x14ac:dyDescent="0.25">
      <c r="B328" s="4"/>
      <c r="C328" s="4"/>
      <c r="D328" s="4"/>
      <c r="E328" s="4"/>
      <c r="F328" s="4"/>
      <c r="G328" s="24"/>
      <c r="H328" s="4"/>
      <c r="I328" s="4"/>
      <c r="J328" s="24"/>
      <c r="K328" s="4"/>
      <c r="L328" s="4"/>
      <c r="M328" s="4"/>
      <c r="N328" s="4"/>
      <c r="O328" s="4"/>
    </row>
    <row r="329" spans="2:15" x14ac:dyDescent="0.25">
      <c r="B329" s="4"/>
      <c r="C329" s="4"/>
      <c r="D329" s="4"/>
      <c r="E329" s="4"/>
      <c r="F329" s="4"/>
      <c r="G329" s="24"/>
      <c r="H329" s="4"/>
      <c r="I329" s="4"/>
      <c r="J329" s="24"/>
      <c r="K329" s="4"/>
      <c r="L329" s="4"/>
      <c r="M329" s="4"/>
      <c r="N329" s="4"/>
      <c r="O329" s="4"/>
    </row>
    <row r="330" spans="2:15" x14ac:dyDescent="0.25">
      <c r="B330" s="4"/>
      <c r="C330" s="4"/>
      <c r="D330" s="4"/>
      <c r="E330" s="4"/>
      <c r="F330" s="4"/>
      <c r="G330" s="24"/>
      <c r="H330" s="4"/>
      <c r="I330" s="4"/>
      <c r="J330" s="24"/>
      <c r="K330" s="4"/>
      <c r="L330" s="4"/>
      <c r="M330" s="4"/>
      <c r="N330" s="4"/>
      <c r="O330" s="4"/>
    </row>
    <row r="331" spans="2:15" x14ac:dyDescent="0.25">
      <c r="B331" s="4"/>
      <c r="C331" s="4"/>
      <c r="D331" s="4"/>
      <c r="E331" s="4"/>
      <c r="F331" s="4"/>
      <c r="G331" s="24"/>
      <c r="H331" s="4"/>
      <c r="I331" s="4"/>
      <c r="J331" s="24"/>
      <c r="K331" s="4"/>
      <c r="L331" s="4"/>
      <c r="M331" s="4"/>
      <c r="N331" s="4"/>
      <c r="O331" s="4"/>
    </row>
    <row r="332" spans="2:15" x14ac:dyDescent="0.25">
      <c r="B332" s="4"/>
      <c r="C332" s="4"/>
      <c r="D332" s="4"/>
      <c r="E332" s="4"/>
      <c r="F332" s="4"/>
      <c r="G332" s="24"/>
      <c r="H332" s="4"/>
      <c r="I332" s="4"/>
      <c r="J332" s="24"/>
      <c r="K332" s="4"/>
      <c r="L332" s="4"/>
      <c r="M332" s="4"/>
      <c r="N332" s="4"/>
      <c r="O332" s="4"/>
    </row>
    <row r="333" spans="2:15" x14ac:dyDescent="0.25">
      <c r="B333" s="4"/>
      <c r="C333" s="4"/>
      <c r="D333" s="4"/>
      <c r="E333" s="4"/>
      <c r="F333" s="4"/>
      <c r="G333" s="24"/>
      <c r="H333" s="4"/>
      <c r="I333" s="4"/>
      <c r="J333" s="24"/>
      <c r="K333" s="4"/>
      <c r="L333" s="4"/>
      <c r="M333" s="4"/>
      <c r="N333" s="4"/>
      <c r="O333" s="4"/>
    </row>
    <row r="334" spans="2:15" x14ac:dyDescent="0.25">
      <c r="B334" s="4"/>
      <c r="C334" s="4"/>
      <c r="D334" s="4"/>
      <c r="E334" s="4"/>
      <c r="F334" s="4"/>
      <c r="G334" s="24"/>
      <c r="H334" s="4"/>
      <c r="I334" s="4"/>
      <c r="J334" s="24"/>
      <c r="K334" s="4"/>
      <c r="L334" s="4"/>
      <c r="M334" s="4"/>
      <c r="N334" s="4"/>
      <c r="O334" s="4"/>
    </row>
    <row r="335" spans="2:15" x14ac:dyDescent="0.25">
      <c r="B335" s="4"/>
      <c r="C335" s="4"/>
      <c r="D335" s="4"/>
      <c r="E335" s="4"/>
      <c r="F335" s="4"/>
      <c r="G335" s="24"/>
      <c r="H335" s="4"/>
      <c r="I335" s="4"/>
      <c r="J335" s="24"/>
      <c r="K335" s="4"/>
      <c r="L335" s="4"/>
      <c r="M335" s="4"/>
      <c r="N335" s="4"/>
      <c r="O335" s="4"/>
    </row>
    <row r="336" spans="2:15" x14ac:dyDescent="0.25">
      <c r="B336" s="4"/>
      <c r="C336" s="4"/>
      <c r="D336" s="4"/>
      <c r="E336" s="4"/>
      <c r="F336" s="4"/>
      <c r="G336" s="24"/>
      <c r="H336" s="4"/>
      <c r="I336" s="4"/>
      <c r="J336" s="24"/>
      <c r="K336" s="4"/>
      <c r="L336" s="4"/>
      <c r="M336" s="4"/>
      <c r="N336" s="4"/>
      <c r="O336" s="4"/>
    </row>
    <row r="337" spans="2:15" x14ac:dyDescent="0.25">
      <c r="B337" s="4"/>
      <c r="C337" s="4"/>
      <c r="D337" s="4"/>
      <c r="E337" s="4"/>
      <c r="F337" s="4"/>
      <c r="G337" s="24"/>
      <c r="H337" s="4"/>
      <c r="I337" s="4"/>
      <c r="J337" s="24"/>
      <c r="K337" s="4"/>
      <c r="L337" s="4"/>
      <c r="M337" s="4"/>
      <c r="N337" s="4"/>
      <c r="O337" s="4"/>
    </row>
    <row r="338" spans="2:15" x14ac:dyDescent="0.25">
      <c r="B338" s="4"/>
      <c r="C338" s="4"/>
      <c r="D338" s="4"/>
      <c r="E338" s="4"/>
      <c r="F338" s="4"/>
      <c r="G338" s="24"/>
      <c r="H338" s="4"/>
      <c r="I338" s="4"/>
      <c r="J338" s="24"/>
      <c r="K338" s="4"/>
      <c r="L338" s="4"/>
      <c r="M338" s="4"/>
      <c r="N338" s="4"/>
      <c r="O338" s="4"/>
    </row>
    <row r="339" spans="2:15" x14ac:dyDescent="0.25">
      <c r="B339" s="4"/>
      <c r="C339" s="4"/>
      <c r="D339" s="4"/>
      <c r="E339" s="4"/>
      <c r="F339" s="4"/>
      <c r="G339" s="24"/>
      <c r="H339" s="4"/>
      <c r="I339" s="4"/>
      <c r="J339" s="24"/>
      <c r="K339" s="4"/>
      <c r="L339" s="4"/>
      <c r="M339" s="4"/>
      <c r="N339" s="4"/>
      <c r="O339" s="4"/>
    </row>
    <row r="340" spans="2:15" x14ac:dyDescent="0.25">
      <c r="B340" s="4"/>
      <c r="C340" s="4"/>
      <c r="D340" s="4"/>
      <c r="E340" s="4"/>
      <c r="F340" s="4"/>
      <c r="G340" s="24"/>
      <c r="H340" s="4"/>
      <c r="I340" s="4"/>
      <c r="J340" s="24"/>
      <c r="K340" s="4"/>
      <c r="L340" s="4"/>
      <c r="M340" s="4"/>
      <c r="N340" s="4"/>
      <c r="O340" s="4"/>
    </row>
    <row r="341" spans="2:15" x14ac:dyDescent="0.25">
      <c r="B341" s="4"/>
      <c r="C341" s="4"/>
      <c r="D341" s="4"/>
      <c r="E341" s="4"/>
      <c r="F341" s="4"/>
      <c r="G341" s="24"/>
      <c r="H341" s="4"/>
      <c r="I341" s="4"/>
      <c r="J341" s="24"/>
      <c r="K341" s="4"/>
      <c r="L341" s="4"/>
      <c r="M341" s="4"/>
      <c r="N341" s="4"/>
      <c r="O341" s="4"/>
    </row>
    <row r="342" spans="2:15" x14ac:dyDescent="0.25">
      <c r="B342" s="4"/>
      <c r="C342" s="4"/>
      <c r="D342" s="4"/>
      <c r="E342" s="4"/>
      <c r="F342" s="4"/>
      <c r="G342" s="24"/>
      <c r="H342" s="4"/>
      <c r="I342" s="4"/>
      <c r="J342" s="24"/>
      <c r="K342" s="4"/>
      <c r="L342" s="4"/>
      <c r="M342" s="4"/>
      <c r="N342" s="4"/>
      <c r="O342" s="4"/>
    </row>
    <row r="343" spans="2:15" x14ac:dyDescent="0.25">
      <c r="B343" s="4"/>
      <c r="C343" s="4"/>
      <c r="D343" s="4"/>
      <c r="E343" s="4"/>
      <c r="F343" s="4"/>
      <c r="G343" s="24"/>
      <c r="H343" s="4"/>
      <c r="I343" s="4"/>
      <c r="J343" s="24"/>
      <c r="K343" s="4"/>
      <c r="L343" s="4"/>
      <c r="M343" s="4"/>
      <c r="N343" s="4"/>
      <c r="O343" s="4"/>
    </row>
    <row r="344" spans="2:15" x14ac:dyDescent="0.25">
      <c r="B344" s="4"/>
      <c r="C344" s="4"/>
      <c r="D344" s="4"/>
      <c r="E344" s="4"/>
      <c r="F344" s="4"/>
      <c r="G344" s="24"/>
      <c r="H344" s="4"/>
      <c r="I344" s="4"/>
      <c r="J344" s="24"/>
      <c r="K344" s="4"/>
      <c r="L344" s="4"/>
      <c r="M344" s="4"/>
      <c r="N344" s="4"/>
      <c r="O344" s="4"/>
    </row>
    <row r="345" spans="2:15" x14ac:dyDescent="0.25">
      <c r="B345" s="4"/>
      <c r="C345" s="4"/>
      <c r="D345" s="4"/>
      <c r="E345" s="4"/>
      <c r="F345" s="4"/>
      <c r="G345" s="24"/>
      <c r="H345" s="4"/>
      <c r="I345" s="4"/>
      <c r="J345" s="24"/>
      <c r="K345" s="4"/>
      <c r="L345" s="4"/>
      <c r="M345" s="4"/>
      <c r="N345" s="4"/>
      <c r="O345" s="4"/>
    </row>
    <row r="346" spans="2:15" x14ac:dyDescent="0.25">
      <c r="B346" s="4"/>
      <c r="C346" s="4"/>
      <c r="D346" s="4"/>
      <c r="E346" s="4"/>
      <c r="F346" s="4"/>
      <c r="G346" s="24"/>
      <c r="H346" s="4"/>
      <c r="I346" s="4"/>
      <c r="J346" s="24"/>
      <c r="K346" s="4"/>
      <c r="L346" s="4"/>
      <c r="M346" s="4"/>
      <c r="N346" s="4"/>
      <c r="O346" s="4"/>
    </row>
    <row r="347" spans="2:15" x14ac:dyDescent="0.25">
      <c r="B347" s="4"/>
      <c r="C347" s="4"/>
      <c r="D347" s="4"/>
      <c r="E347" s="4"/>
      <c r="F347" s="4"/>
      <c r="G347" s="24"/>
      <c r="H347" s="4"/>
      <c r="I347" s="4"/>
      <c r="J347" s="24"/>
      <c r="K347" s="4"/>
      <c r="L347" s="4"/>
      <c r="M347" s="4"/>
      <c r="N347" s="4"/>
      <c r="O347" s="4"/>
    </row>
    <row r="348" spans="2:15" x14ac:dyDescent="0.25">
      <c r="B348" s="4"/>
      <c r="C348" s="4"/>
      <c r="D348" s="4"/>
      <c r="E348" s="4"/>
      <c r="F348" s="4"/>
      <c r="G348" s="24"/>
      <c r="H348" s="4"/>
      <c r="I348" s="4"/>
      <c r="J348" s="24"/>
      <c r="K348" s="4"/>
      <c r="L348" s="4"/>
      <c r="M348" s="4"/>
      <c r="N348" s="4"/>
      <c r="O348" s="4"/>
    </row>
    <row r="349" spans="2:15" x14ac:dyDescent="0.25">
      <c r="B349" s="4"/>
      <c r="C349" s="4"/>
      <c r="D349" s="4"/>
      <c r="E349" s="4"/>
      <c r="F349" s="4"/>
      <c r="G349" s="24"/>
      <c r="H349" s="4"/>
      <c r="I349" s="4"/>
      <c r="J349" s="24"/>
      <c r="K349" s="4"/>
      <c r="L349" s="4"/>
      <c r="M349" s="4"/>
      <c r="N349" s="4"/>
      <c r="O349" s="4"/>
    </row>
    <row r="350" spans="2:15" x14ac:dyDescent="0.25">
      <c r="B350" s="4"/>
      <c r="C350" s="4"/>
      <c r="D350" s="4"/>
      <c r="E350" s="4"/>
      <c r="F350" s="4"/>
      <c r="G350" s="24"/>
      <c r="H350" s="4"/>
      <c r="I350" s="4"/>
      <c r="J350" s="24"/>
      <c r="K350" s="4"/>
      <c r="L350" s="4"/>
      <c r="M350" s="4"/>
      <c r="N350" s="4"/>
      <c r="O350" s="4"/>
    </row>
    <row r="351" spans="2:15" x14ac:dyDescent="0.25">
      <c r="B351" s="4"/>
      <c r="C351" s="4"/>
      <c r="D351" s="4"/>
      <c r="E351" s="4"/>
      <c r="F351" s="4"/>
      <c r="G351" s="24"/>
      <c r="H351" s="4"/>
      <c r="I351" s="4"/>
      <c r="J351" s="24"/>
      <c r="K351" s="4"/>
      <c r="L351" s="4"/>
      <c r="M351" s="4"/>
      <c r="N351" s="4"/>
      <c r="O351" s="4"/>
    </row>
    <row r="352" spans="2:15" x14ac:dyDescent="0.25">
      <c r="B352" s="4"/>
      <c r="C352" s="4"/>
      <c r="D352" s="4"/>
      <c r="E352" s="4"/>
      <c r="F352" s="4"/>
      <c r="G352" s="24"/>
      <c r="H352" s="4"/>
      <c r="I352" s="4"/>
      <c r="J352" s="24"/>
      <c r="K352" s="4"/>
      <c r="L352" s="4"/>
      <c r="M352" s="4"/>
      <c r="N352" s="4"/>
      <c r="O352" s="4"/>
    </row>
    <row r="353" spans="2:15" x14ac:dyDescent="0.25">
      <c r="B353" s="4"/>
      <c r="C353" s="4"/>
      <c r="D353" s="4"/>
      <c r="E353" s="4"/>
      <c r="F353" s="4"/>
      <c r="G353" s="24"/>
      <c r="H353" s="4"/>
      <c r="I353" s="4"/>
      <c r="J353" s="24"/>
      <c r="K353" s="4"/>
      <c r="L353" s="4"/>
      <c r="M353" s="4"/>
      <c r="N353" s="4"/>
      <c r="O353" s="4"/>
    </row>
    <row r="354" spans="2:15" x14ac:dyDescent="0.25">
      <c r="B354" s="4"/>
      <c r="C354" s="4"/>
      <c r="D354" s="4"/>
      <c r="E354" s="4"/>
      <c r="F354" s="4"/>
      <c r="G354" s="24"/>
      <c r="H354" s="4"/>
      <c r="I354" s="4"/>
      <c r="J354" s="24"/>
      <c r="K354" s="4"/>
      <c r="L354" s="4"/>
      <c r="M354" s="4"/>
      <c r="N354" s="4"/>
      <c r="O354" s="4"/>
    </row>
    <row r="355" spans="2:15" x14ac:dyDescent="0.25">
      <c r="B355" s="4"/>
      <c r="C355" s="4"/>
      <c r="D355" s="4"/>
      <c r="E355" s="4"/>
      <c r="F355" s="4"/>
      <c r="G355" s="24"/>
      <c r="H355" s="4"/>
      <c r="I355" s="4"/>
      <c r="J355" s="24"/>
      <c r="K355" s="4"/>
      <c r="L355" s="4"/>
      <c r="M355" s="4"/>
      <c r="N355" s="4"/>
      <c r="O355" s="4"/>
    </row>
    <row r="356" spans="2:15" x14ac:dyDescent="0.25">
      <c r="B356" s="4"/>
      <c r="C356" s="4"/>
      <c r="D356" s="4"/>
      <c r="E356" s="4"/>
      <c r="F356" s="4"/>
      <c r="G356" s="24"/>
      <c r="H356" s="4"/>
      <c r="I356" s="4"/>
      <c r="J356" s="24"/>
      <c r="K356" s="4"/>
      <c r="L356" s="4"/>
      <c r="M356" s="4"/>
      <c r="N356" s="4"/>
      <c r="O356" s="4"/>
    </row>
    <row r="357" spans="2:15" x14ac:dyDescent="0.25">
      <c r="B357" s="4"/>
      <c r="C357" s="4"/>
      <c r="D357" s="4"/>
      <c r="E357" s="4"/>
      <c r="F357" s="4"/>
      <c r="G357" s="24"/>
      <c r="H357" s="4"/>
      <c r="I357" s="4"/>
      <c r="J357" s="24"/>
      <c r="K357" s="4"/>
      <c r="L357" s="4"/>
      <c r="M357" s="4"/>
      <c r="N357" s="4"/>
      <c r="O357" s="4"/>
    </row>
    <row r="358" spans="2:15" x14ac:dyDescent="0.25">
      <c r="B358" s="4"/>
      <c r="C358" s="4"/>
      <c r="D358" s="4"/>
      <c r="E358" s="4"/>
      <c r="F358" s="4"/>
      <c r="G358" s="24"/>
      <c r="H358" s="4"/>
      <c r="I358" s="4"/>
      <c r="J358" s="24"/>
      <c r="K358" s="4"/>
      <c r="L358" s="4"/>
      <c r="M358" s="4"/>
      <c r="N358" s="4"/>
      <c r="O358" s="4"/>
    </row>
    <row r="359" spans="2:15" x14ac:dyDescent="0.25">
      <c r="B359" s="4"/>
      <c r="C359" s="4"/>
      <c r="D359" s="4"/>
      <c r="E359" s="4"/>
      <c r="F359" s="4"/>
      <c r="G359" s="24"/>
      <c r="H359" s="4"/>
      <c r="I359" s="4"/>
      <c r="J359" s="24"/>
      <c r="K359" s="4"/>
      <c r="L359" s="4"/>
      <c r="M359" s="4"/>
      <c r="N359" s="4"/>
      <c r="O359" s="4"/>
    </row>
    <row r="360" spans="2:15" x14ac:dyDescent="0.25">
      <c r="B360" s="4"/>
      <c r="C360" s="4"/>
      <c r="D360" s="4"/>
      <c r="E360" s="4"/>
      <c r="F360" s="4"/>
      <c r="G360" s="24"/>
      <c r="H360" s="4"/>
      <c r="I360" s="4"/>
      <c r="J360" s="24"/>
      <c r="K360" s="4"/>
      <c r="L360" s="4"/>
      <c r="M360" s="4"/>
      <c r="N360" s="4"/>
      <c r="O360" s="4"/>
    </row>
    <row r="361" spans="2:15" x14ac:dyDescent="0.25">
      <c r="B361" s="4"/>
      <c r="C361" s="4"/>
      <c r="D361" s="4"/>
      <c r="E361" s="4"/>
      <c r="F361" s="4"/>
      <c r="G361" s="24"/>
      <c r="H361" s="4"/>
      <c r="I361" s="4"/>
      <c r="J361" s="24"/>
      <c r="K361" s="4"/>
      <c r="L361" s="4"/>
      <c r="M361" s="4"/>
      <c r="N361" s="4"/>
      <c r="O361" s="4"/>
    </row>
    <row r="362" spans="2:15" x14ac:dyDescent="0.25">
      <c r="B362" s="4"/>
      <c r="C362" s="4"/>
      <c r="D362" s="4"/>
      <c r="E362" s="4"/>
      <c r="F362" s="4"/>
      <c r="G362" s="24"/>
      <c r="H362" s="4"/>
      <c r="I362" s="4"/>
      <c r="J362" s="24"/>
      <c r="K362" s="4"/>
      <c r="L362" s="4"/>
      <c r="M362" s="4"/>
      <c r="N362" s="4"/>
      <c r="O362" s="4"/>
    </row>
    <row r="363" spans="2:15" x14ac:dyDescent="0.25">
      <c r="B363" s="4"/>
      <c r="C363" s="4"/>
      <c r="D363" s="4"/>
      <c r="E363" s="4"/>
      <c r="F363" s="4"/>
      <c r="G363" s="24"/>
      <c r="H363" s="4"/>
      <c r="I363" s="4"/>
      <c r="J363" s="24"/>
      <c r="K363" s="4"/>
      <c r="L363" s="4"/>
      <c r="M363" s="4"/>
      <c r="N363" s="4"/>
      <c r="O363" s="4"/>
    </row>
    <row r="364" spans="2:15" x14ac:dyDescent="0.25">
      <c r="B364" s="4"/>
      <c r="C364" s="4"/>
      <c r="D364" s="4"/>
      <c r="E364" s="4"/>
      <c r="F364" s="4"/>
      <c r="G364" s="24"/>
      <c r="H364" s="4"/>
      <c r="I364" s="4"/>
      <c r="J364" s="24"/>
      <c r="K364" s="4"/>
      <c r="L364" s="4"/>
      <c r="M364" s="4"/>
      <c r="N364" s="4"/>
      <c r="O364" s="4"/>
    </row>
    <row r="365" spans="2:15" x14ac:dyDescent="0.25">
      <c r="B365" s="4"/>
      <c r="C365" s="4"/>
      <c r="D365" s="4"/>
      <c r="E365" s="4"/>
      <c r="F365" s="4"/>
      <c r="G365" s="24"/>
      <c r="H365" s="4"/>
      <c r="I365" s="4"/>
      <c r="J365" s="24"/>
      <c r="K365" s="4"/>
      <c r="L365" s="4"/>
      <c r="M365" s="4"/>
      <c r="N365" s="4"/>
      <c r="O365" s="4"/>
    </row>
    <row r="366" spans="2:15" x14ac:dyDescent="0.25">
      <c r="B366" s="4"/>
      <c r="C366" s="4"/>
      <c r="D366" s="4"/>
      <c r="E366" s="4"/>
      <c r="F366" s="4"/>
      <c r="G366" s="24"/>
      <c r="H366" s="4"/>
      <c r="I366" s="4"/>
      <c r="J366" s="24"/>
      <c r="K366" s="4"/>
      <c r="L366" s="4"/>
      <c r="M366" s="4"/>
      <c r="N366" s="4"/>
      <c r="O366" s="4"/>
    </row>
    <row r="367" spans="2:15" x14ac:dyDescent="0.25">
      <c r="B367" s="4"/>
      <c r="C367" s="4"/>
      <c r="D367" s="4"/>
      <c r="E367" s="4"/>
      <c r="F367" s="4"/>
      <c r="G367" s="24"/>
      <c r="H367" s="4"/>
      <c r="I367" s="4"/>
      <c r="J367" s="24"/>
      <c r="K367" s="4"/>
      <c r="L367" s="4"/>
      <c r="M367" s="4"/>
      <c r="N367" s="4"/>
      <c r="O367" s="4"/>
    </row>
    <row r="368" spans="2:15" x14ac:dyDescent="0.25">
      <c r="B368" s="4"/>
      <c r="C368" s="4"/>
      <c r="D368" s="4"/>
      <c r="E368" s="4"/>
      <c r="F368" s="4"/>
      <c r="G368" s="24"/>
      <c r="H368" s="4"/>
      <c r="I368" s="4"/>
      <c r="J368" s="24"/>
      <c r="K368" s="4"/>
      <c r="L368" s="4"/>
      <c r="M368" s="4"/>
      <c r="N368" s="4"/>
      <c r="O368" s="4"/>
    </row>
    <row r="369" spans="2:15" x14ac:dyDescent="0.25">
      <c r="B369" s="4"/>
      <c r="C369" s="4"/>
      <c r="D369" s="4"/>
      <c r="E369" s="4"/>
      <c r="F369" s="4"/>
      <c r="G369" s="24"/>
      <c r="H369" s="4"/>
      <c r="I369" s="4"/>
      <c r="J369" s="24"/>
      <c r="K369" s="4"/>
      <c r="L369" s="4"/>
      <c r="M369" s="4"/>
      <c r="N369" s="4"/>
      <c r="O369" s="4"/>
    </row>
    <row r="370" spans="2:15" x14ac:dyDescent="0.25">
      <c r="B370" s="4"/>
      <c r="C370" s="4"/>
      <c r="D370" s="4"/>
      <c r="E370" s="4"/>
      <c r="F370" s="4"/>
      <c r="G370" s="24"/>
      <c r="H370" s="4"/>
      <c r="I370" s="4"/>
      <c r="J370" s="24"/>
      <c r="K370" s="4"/>
      <c r="L370" s="4"/>
      <c r="M370" s="4"/>
      <c r="N370" s="4"/>
      <c r="O370" s="4"/>
    </row>
    <row r="371" spans="2:15" x14ac:dyDescent="0.25">
      <c r="B371" s="4"/>
      <c r="C371" s="4"/>
      <c r="D371" s="4"/>
      <c r="E371" s="4"/>
      <c r="F371" s="4"/>
      <c r="G371" s="24"/>
      <c r="H371" s="4"/>
      <c r="I371" s="4"/>
      <c r="J371" s="24"/>
      <c r="K371" s="4"/>
      <c r="L371" s="4"/>
      <c r="M371" s="4"/>
      <c r="N371" s="4"/>
      <c r="O371" s="4"/>
    </row>
    <row r="372" spans="2:15" x14ac:dyDescent="0.25">
      <c r="B372" s="4"/>
      <c r="C372" s="4"/>
      <c r="D372" s="4"/>
      <c r="E372" s="4"/>
      <c r="F372" s="4"/>
      <c r="G372" s="24"/>
      <c r="H372" s="4"/>
      <c r="I372" s="4"/>
      <c r="J372" s="24"/>
      <c r="K372" s="4"/>
      <c r="L372" s="4"/>
      <c r="M372" s="4"/>
      <c r="N372" s="4"/>
      <c r="O372" s="4"/>
    </row>
    <row r="373" spans="2:15" x14ac:dyDescent="0.25">
      <c r="B373" s="4"/>
      <c r="C373" s="4"/>
      <c r="D373" s="4"/>
      <c r="E373" s="4"/>
      <c r="F373" s="4"/>
      <c r="G373" s="24"/>
      <c r="H373" s="4"/>
      <c r="I373" s="4"/>
      <c r="J373" s="24"/>
      <c r="K373" s="4"/>
      <c r="L373" s="4"/>
      <c r="M373" s="4"/>
      <c r="N373" s="4"/>
      <c r="O373" s="4"/>
    </row>
    <row r="374" spans="2:15" x14ac:dyDescent="0.25">
      <c r="B374" s="4"/>
      <c r="C374" s="4"/>
      <c r="D374" s="4"/>
      <c r="E374" s="4"/>
      <c r="F374" s="4"/>
      <c r="G374" s="24"/>
      <c r="H374" s="4"/>
      <c r="I374" s="4"/>
      <c r="J374" s="24"/>
      <c r="K374" s="4"/>
      <c r="L374" s="4"/>
      <c r="M374" s="4"/>
      <c r="N374" s="4"/>
      <c r="O374" s="4"/>
    </row>
    <row r="375" spans="2:15" x14ac:dyDescent="0.25">
      <c r="B375" s="4"/>
      <c r="C375" s="4"/>
      <c r="D375" s="4"/>
      <c r="E375" s="4"/>
      <c r="F375" s="4"/>
      <c r="G375" s="24"/>
      <c r="H375" s="4"/>
      <c r="I375" s="4"/>
      <c r="J375" s="24"/>
      <c r="K375" s="4"/>
      <c r="L375" s="4"/>
      <c r="M375" s="4"/>
      <c r="N375" s="4"/>
      <c r="O375" s="4"/>
    </row>
    <row r="376" spans="2:15" x14ac:dyDescent="0.25">
      <c r="B376" s="4"/>
      <c r="C376" s="4"/>
      <c r="D376" s="4"/>
      <c r="E376" s="4"/>
      <c r="F376" s="4"/>
      <c r="G376" s="24"/>
      <c r="H376" s="4"/>
      <c r="I376" s="4"/>
      <c r="J376" s="24"/>
      <c r="K376" s="4"/>
      <c r="L376" s="4"/>
      <c r="M376" s="4"/>
      <c r="N376" s="4"/>
      <c r="O376" s="4"/>
    </row>
    <row r="377" spans="2:15" x14ac:dyDescent="0.25">
      <c r="B377" s="4"/>
      <c r="C377" s="4"/>
      <c r="D377" s="4"/>
      <c r="E377" s="4"/>
      <c r="F377" s="4"/>
      <c r="G377" s="24"/>
      <c r="H377" s="4"/>
      <c r="I377" s="4"/>
      <c r="J377" s="24"/>
      <c r="K377" s="4"/>
      <c r="L377" s="4"/>
      <c r="M377" s="4"/>
      <c r="N377" s="4"/>
      <c r="O377" s="4"/>
    </row>
    <row r="378" spans="2:15" x14ac:dyDescent="0.25">
      <c r="B378" s="4"/>
      <c r="C378" s="4"/>
      <c r="D378" s="4"/>
      <c r="E378" s="4"/>
      <c r="F378" s="4"/>
      <c r="G378" s="24"/>
      <c r="H378" s="4"/>
      <c r="I378" s="4"/>
      <c r="J378" s="24"/>
      <c r="K378" s="4"/>
      <c r="L378" s="4"/>
      <c r="M378" s="4"/>
      <c r="N378" s="4"/>
      <c r="O378" s="4"/>
    </row>
    <row r="379" spans="2:15" x14ac:dyDescent="0.25">
      <c r="B379" s="4"/>
      <c r="C379" s="4"/>
      <c r="D379" s="4"/>
      <c r="E379" s="4"/>
      <c r="F379" s="4"/>
      <c r="G379" s="24"/>
      <c r="H379" s="4"/>
      <c r="I379" s="4"/>
      <c r="J379" s="24"/>
      <c r="K379" s="4"/>
      <c r="L379" s="4"/>
      <c r="M379" s="4"/>
      <c r="N379" s="4"/>
      <c r="O379" s="4"/>
    </row>
    <row r="380" spans="2:15" x14ac:dyDescent="0.25">
      <c r="B380" s="4"/>
      <c r="C380" s="4"/>
      <c r="D380" s="4"/>
      <c r="E380" s="4"/>
      <c r="F380" s="4"/>
      <c r="G380" s="24"/>
      <c r="H380" s="4"/>
      <c r="I380" s="4"/>
      <c r="J380" s="24"/>
      <c r="K380" s="4"/>
      <c r="L380" s="4"/>
      <c r="M380" s="4"/>
      <c r="N380" s="4"/>
      <c r="O380" s="4"/>
    </row>
    <row r="381" spans="2:15" x14ac:dyDescent="0.25">
      <c r="B381" s="4"/>
      <c r="C381" s="4"/>
      <c r="D381" s="4"/>
      <c r="E381" s="4"/>
      <c r="F381" s="4"/>
      <c r="G381" s="24"/>
      <c r="H381" s="4"/>
      <c r="I381" s="4"/>
      <c r="J381" s="24"/>
      <c r="K381" s="4"/>
      <c r="L381" s="4"/>
      <c r="M381" s="4"/>
      <c r="N381" s="4"/>
      <c r="O381" s="4"/>
    </row>
    <row r="382" spans="2:15" x14ac:dyDescent="0.25">
      <c r="B382" s="4"/>
      <c r="C382" s="4"/>
      <c r="D382" s="4"/>
      <c r="E382" s="4"/>
      <c r="F382" s="4"/>
      <c r="G382" s="24"/>
      <c r="H382" s="4"/>
      <c r="I382" s="4"/>
      <c r="J382" s="24"/>
      <c r="K382" s="4"/>
      <c r="L382" s="4"/>
      <c r="M382" s="4"/>
      <c r="N382" s="4"/>
      <c r="O382" s="4"/>
    </row>
    <row r="383" spans="2:15" x14ac:dyDescent="0.25">
      <c r="B383" s="4"/>
      <c r="C383" s="4"/>
      <c r="D383" s="4"/>
      <c r="E383" s="4"/>
      <c r="F383" s="4"/>
      <c r="G383" s="24"/>
      <c r="H383" s="4"/>
      <c r="I383" s="4"/>
      <c r="J383" s="24"/>
      <c r="K383" s="4"/>
      <c r="L383" s="4"/>
      <c r="M383" s="4"/>
      <c r="N383" s="4"/>
      <c r="O383" s="4"/>
    </row>
    <row r="384" spans="2:15" x14ac:dyDescent="0.25">
      <c r="B384" s="4"/>
      <c r="C384" s="4"/>
      <c r="D384" s="4"/>
      <c r="E384" s="4"/>
      <c r="F384" s="4"/>
      <c r="G384" s="24"/>
      <c r="H384" s="4"/>
      <c r="I384" s="4"/>
      <c r="J384" s="24"/>
      <c r="K384" s="4"/>
      <c r="L384" s="4"/>
      <c r="M384" s="4"/>
      <c r="N384" s="4"/>
      <c r="O384" s="4"/>
    </row>
    <row r="385" spans="2:15" x14ac:dyDescent="0.25">
      <c r="B385" s="4"/>
      <c r="C385" s="4"/>
      <c r="D385" s="4"/>
      <c r="E385" s="4"/>
      <c r="F385" s="4"/>
      <c r="G385" s="24"/>
      <c r="H385" s="4"/>
      <c r="I385" s="4"/>
      <c r="J385" s="24"/>
      <c r="K385" s="4"/>
      <c r="L385" s="4"/>
      <c r="M385" s="4"/>
      <c r="N385" s="4"/>
      <c r="O385" s="4"/>
    </row>
    <row r="386" spans="2:15" x14ac:dyDescent="0.25">
      <c r="B386" s="4"/>
      <c r="C386" s="4"/>
      <c r="D386" s="4"/>
      <c r="E386" s="4"/>
      <c r="F386" s="4"/>
      <c r="G386" s="24"/>
      <c r="H386" s="4"/>
      <c r="I386" s="4"/>
      <c r="J386" s="24"/>
      <c r="K386" s="4"/>
      <c r="L386" s="4"/>
      <c r="M386" s="4"/>
      <c r="N386" s="4"/>
      <c r="O386" s="4"/>
    </row>
    <row r="387" spans="2:15" x14ac:dyDescent="0.25">
      <c r="B387" s="4"/>
      <c r="C387" s="4"/>
      <c r="D387" s="4"/>
      <c r="E387" s="4"/>
      <c r="F387" s="4"/>
      <c r="G387" s="24"/>
      <c r="H387" s="4"/>
      <c r="I387" s="4"/>
      <c r="J387" s="24"/>
      <c r="K387" s="4"/>
      <c r="L387" s="4"/>
      <c r="M387" s="4"/>
      <c r="N387" s="4"/>
      <c r="O387" s="4"/>
    </row>
    <row r="388" spans="2:15" x14ac:dyDescent="0.25">
      <c r="B388" s="4"/>
      <c r="C388" s="4"/>
      <c r="D388" s="4"/>
      <c r="E388" s="4"/>
      <c r="F388" s="4"/>
      <c r="G388" s="24"/>
      <c r="H388" s="4"/>
      <c r="I388" s="4"/>
      <c r="J388" s="24"/>
      <c r="K388" s="4"/>
      <c r="L388" s="4"/>
      <c r="M388" s="4"/>
      <c r="N388" s="4"/>
      <c r="O388" s="4"/>
    </row>
    <row r="389" spans="2:15" x14ac:dyDescent="0.25">
      <c r="B389" s="4"/>
      <c r="C389" s="4"/>
      <c r="D389" s="4"/>
      <c r="E389" s="4"/>
      <c r="F389" s="4"/>
      <c r="G389" s="24"/>
      <c r="H389" s="4"/>
      <c r="I389" s="4"/>
      <c r="J389" s="24"/>
      <c r="K389" s="4"/>
      <c r="L389" s="4"/>
      <c r="M389" s="4"/>
      <c r="N389" s="4"/>
      <c r="O389" s="4"/>
    </row>
    <row r="390" spans="2:15" x14ac:dyDescent="0.25">
      <c r="B390" s="4"/>
      <c r="C390" s="4"/>
      <c r="D390" s="4"/>
      <c r="E390" s="4"/>
      <c r="F390" s="4"/>
      <c r="G390" s="24"/>
      <c r="H390" s="4"/>
      <c r="I390" s="4"/>
      <c r="J390" s="24"/>
      <c r="K390" s="4"/>
      <c r="L390" s="4"/>
      <c r="M390" s="4"/>
      <c r="N390" s="4"/>
      <c r="O390" s="4"/>
    </row>
    <row r="391" spans="2:15" x14ac:dyDescent="0.25">
      <c r="B391" s="4"/>
      <c r="C391" s="4"/>
      <c r="D391" s="4"/>
      <c r="E391" s="4"/>
      <c r="F391" s="4"/>
      <c r="G391" s="24"/>
      <c r="H391" s="4"/>
      <c r="I391" s="4"/>
      <c r="J391" s="24"/>
      <c r="K391" s="4"/>
      <c r="L391" s="4"/>
      <c r="M391" s="4"/>
      <c r="N391" s="4"/>
      <c r="O391" s="4"/>
    </row>
    <row r="392" spans="2:15" x14ac:dyDescent="0.25">
      <c r="B392" s="4"/>
      <c r="C392" s="4"/>
      <c r="D392" s="4"/>
      <c r="E392" s="4"/>
      <c r="F392" s="4"/>
      <c r="G392" s="24"/>
      <c r="H392" s="4"/>
      <c r="I392" s="4"/>
      <c r="J392" s="24"/>
      <c r="K392" s="4"/>
      <c r="L392" s="4"/>
      <c r="M392" s="4"/>
      <c r="N392" s="4"/>
      <c r="O392" s="4"/>
    </row>
    <row r="393" spans="2:15" x14ac:dyDescent="0.25">
      <c r="B393" s="4"/>
      <c r="C393" s="4"/>
      <c r="D393" s="4"/>
      <c r="E393" s="4"/>
      <c r="F393" s="4"/>
      <c r="G393" s="24"/>
      <c r="H393" s="4"/>
      <c r="I393" s="4"/>
      <c r="J393" s="24"/>
      <c r="K393" s="4"/>
      <c r="L393" s="4"/>
      <c r="M393" s="4"/>
      <c r="N393" s="4"/>
      <c r="O393" s="4"/>
    </row>
    <row r="394" spans="2:15" x14ac:dyDescent="0.25">
      <c r="B394" s="4"/>
      <c r="C394" s="4"/>
      <c r="D394" s="4"/>
      <c r="E394" s="4"/>
      <c r="F394" s="4"/>
      <c r="G394" s="24"/>
      <c r="H394" s="4"/>
      <c r="I394" s="4"/>
      <c r="J394" s="24"/>
      <c r="K394" s="4"/>
      <c r="L394" s="4"/>
      <c r="M394" s="4"/>
      <c r="N394" s="4"/>
      <c r="O394" s="4"/>
    </row>
    <row r="395" spans="2:15" x14ac:dyDescent="0.25">
      <c r="B395" s="4"/>
      <c r="C395" s="4"/>
      <c r="D395" s="4"/>
      <c r="E395" s="4"/>
      <c r="F395" s="4"/>
      <c r="G395" s="24"/>
      <c r="H395" s="4"/>
      <c r="I395" s="4"/>
      <c r="J395" s="24"/>
      <c r="K395" s="4"/>
      <c r="L395" s="4"/>
      <c r="M395" s="4"/>
      <c r="N395" s="4"/>
      <c r="O395" s="4"/>
    </row>
    <row r="396" spans="2:15" x14ac:dyDescent="0.25">
      <c r="B396" s="4"/>
      <c r="C396" s="4"/>
      <c r="D396" s="4"/>
      <c r="E396" s="4"/>
      <c r="F396" s="4"/>
      <c r="G396" s="24"/>
      <c r="H396" s="4"/>
      <c r="I396" s="4"/>
      <c r="J396" s="24"/>
      <c r="K396" s="4"/>
      <c r="L396" s="4"/>
      <c r="M396" s="4"/>
      <c r="N396" s="4"/>
      <c r="O396" s="4"/>
    </row>
    <row r="397" spans="2:15" x14ac:dyDescent="0.25">
      <c r="B397" s="4"/>
      <c r="C397" s="4"/>
      <c r="D397" s="4"/>
      <c r="E397" s="4"/>
      <c r="F397" s="4"/>
      <c r="G397" s="24"/>
      <c r="H397" s="4"/>
      <c r="I397" s="4"/>
      <c r="J397" s="24"/>
      <c r="K397" s="4"/>
      <c r="L397" s="4"/>
      <c r="M397" s="4"/>
      <c r="N397" s="4"/>
      <c r="O397" s="4"/>
    </row>
    <row r="398" spans="2:15" x14ac:dyDescent="0.25">
      <c r="B398" s="4"/>
      <c r="C398" s="4"/>
      <c r="D398" s="4"/>
      <c r="E398" s="4"/>
      <c r="F398" s="4"/>
      <c r="G398" s="24"/>
      <c r="H398" s="4"/>
      <c r="I398" s="4"/>
      <c r="J398" s="24"/>
      <c r="K398" s="4"/>
      <c r="L398" s="4"/>
      <c r="M398" s="4"/>
      <c r="N398" s="4"/>
      <c r="O398" s="4"/>
    </row>
    <row r="399" spans="2:15" x14ac:dyDescent="0.25">
      <c r="B399" s="4"/>
      <c r="C399" s="4"/>
      <c r="D399" s="4"/>
      <c r="E399" s="4"/>
      <c r="F399" s="4"/>
      <c r="G399" s="24"/>
      <c r="H399" s="4"/>
      <c r="I399" s="4"/>
      <c r="J399" s="24"/>
      <c r="K399" s="4"/>
      <c r="L399" s="4"/>
      <c r="M399" s="4"/>
      <c r="N399" s="4"/>
      <c r="O399" s="4"/>
    </row>
    <row r="400" spans="2:15" x14ac:dyDescent="0.25">
      <c r="B400" s="4"/>
      <c r="C400" s="4"/>
      <c r="D400" s="4"/>
      <c r="E400" s="4"/>
      <c r="F400" s="4"/>
      <c r="G400" s="24"/>
      <c r="H400" s="4"/>
      <c r="I400" s="4"/>
      <c r="J400" s="24"/>
      <c r="K400" s="4"/>
      <c r="L400" s="4"/>
      <c r="M400" s="4"/>
      <c r="N400" s="4"/>
      <c r="O400" s="4"/>
    </row>
    <row r="401" spans="2:15" x14ac:dyDescent="0.25">
      <c r="B401" s="4"/>
      <c r="C401" s="4"/>
      <c r="D401" s="4"/>
      <c r="E401" s="4"/>
      <c r="F401" s="4"/>
      <c r="G401" s="24"/>
      <c r="H401" s="4"/>
      <c r="I401" s="4"/>
      <c r="J401" s="24"/>
      <c r="K401" s="4"/>
      <c r="L401" s="4"/>
      <c r="M401" s="4"/>
      <c r="N401" s="4"/>
      <c r="O401" s="4"/>
    </row>
    <row r="402" spans="2:15" x14ac:dyDescent="0.25">
      <c r="B402" s="4"/>
      <c r="C402" s="4"/>
      <c r="D402" s="4"/>
      <c r="E402" s="4"/>
      <c r="F402" s="4"/>
      <c r="G402" s="24"/>
      <c r="H402" s="4"/>
      <c r="I402" s="4"/>
      <c r="J402" s="24"/>
      <c r="K402" s="4"/>
      <c r="L402" s="4"/>
      <c r="M402" s="4"/>
      <c r="N402" s="4"/>
      <c r="O402" s="4"/>
    </row>
    <row r="403" spans="2:15" x14ac:dyDescent="0.25">
      <c r="B403" s="4"/>
      <c r="C403" s="4"/>
      <c r="D403" s="4"/>
      <c r="E403" s="4"/>
      <c r="F403" s="4"/>
      <c r="G403" s="24"/>
      <c r="H403" s="4"/>
      <c r="I403" s="4"/>
      <c r="J403" s="24"/>
      <c r="K403" s="4"/>
      <c r="L403" s="4"/>
      <c r="M403" s="4"/>
      <c r="N403" s="4"/>
      <c r="O403" s="4"/>
    </row>
    <row r="404" spans="2:15" x14ac:dyDescent="0.25">
      <c r="B404" s="4"/>
      <c r="C404" s="4"/>
      <c r="D404" s="4"/>
      <c r="E404" s="4"/>
      <c r="F404" s="4"/>
      <c r="G404" s="24"/>
      <c r="H404" s="4"/>
      <c r="I404" s="4"/>
      <c r="J404" s="24"/>
      <c r="K404" s="4"/>
      <c r="L404" s="4"/>
      <c r="M404" s="4"/>
      <c r="N404" s="4"/>
      <c r="O404" s="4"/>
    </row>
    <row r="405" spans="2:15" x14ac:dyDescent="0.25">
      <c r="B405" s="4"/>
      <c r="C405" s="4"/>
      <c r="D405" s="4"/>
      <c r="E405" s="4"/>
      <c r="F405" s="4"/>
      <c r="G405" s="24"/>
      <c r="H405" s="4"/>
      <c r="I405" s="4"/>
      <c r="J405" s="24"/>
      <c r="K405" s="4"/>
      <c r="L405" s="4"/>
      <c r="M405" s="4"/>
      <c r="N405" s="4"/>
      <c r="O405" s="4"/>
    </row>
    <row r="406" spans="2:15" x14ac:dyDescent="0.25">
      <c r="B406" s="4"/>
      <c r="C406" s="4"/>
      <c r="D406" s="4"/>
      <c r="E406" s="4"/>
      <c r="F406" s="4"/>
      <c r="G406" s="24"/>
      <c r="H406" s="4"/>
      <c r="I406" s="4"/>
      <c r="J406" s="24"/>
      <c r="K406" s="4"/>
      <c r="L406" s="4"/>
      <c r="M406" s="4"/>
      <c r="N406" s="4"/>
      <c r="O406" s="4"/>
    </row>
    <row r="407" spans="2:15" x14ac:dyDescent="0.25">
      <c r="B407" s="4"/>
      <c r="C407" s="4"/>
      <c r="D407" s="4"/>
      <c r="E407" s="4"/>
      <c r="F407" s="4"/>
      <c r="G407" s="24"/>
      <c r="H407" s="4"/>
      <c r="I407" s="4"/>
      <c r="J407" s="24"/>
      <c r="K407" s="4"/>
      <c r="L407" s="4"/>
      <c r="M407" s="4"/>
      <c r="N407" s="4"/>
      <c r="O407" s="4"/>
    </row>
    <row r="408" spans="2:15" x14ac:dyDescent="0.25">
      <c r="B408" s="4"/>
      <c r="C408" s="4"/>
      <c r="D408" s="4"/>
      <c r="E408" s="4"/>
      <c r="F408" s="4"/>
      <c r="G408" s="24"/>
      <c r="H408" s="4"/>
      <c r="I408" s="4"/>
      <c r="J408" s="24"/>
      <c r="K408" s="4"/>
      <c r="L408" s="4"/>
      <c r="M408" s="4"/>
      <c r="N408" s="4"/>
      <c r="O408" s="4"/>
    </row>
    <row r="409" spans="2:15" x14ac:dyDescent="0.25">
      <c r="B409" s="4"/>
      <c r="C409" s="4"/>
      <c r="D409" s="4"/>
      <c r="E409" s="4"/>
      <c r="F409" s="4"/>
      <c r="G409" s="24"/>
      <c r="H409" s="4"/>
      <c r="I409" s="4"/>
      <c r="J409" s="24"/>
      <c r="K409" s="4"/>
      <c r="L409" s="4"/>
      <c r="M409" s="4"/>
      <c r="N409" s="4"/>
      <c r="O409" s="4"/>
    </row>
    <row r="410" spans="2:15" x14ac:dyDescent="0.25">
      <c r="B410" s="4"/>
      <c r="C410" s="4"/>
      <c r="D410" s="4"/>
      <c r="E410" s="4"/>
      <c r="F410" s="4"/>
      <c r="G410" s="24"/>
      <c r="H410" s="4"/>
      <c r="I410" s="4"/>
      <c r="J410" s="24"/>
      <c r="K410" s="4"/>
      <c r="L410" s="4"/>
      <c r="M410" s="4"/>
      <c r="N410" s="4"/>
      <c r="O410" s="4"/>
    </row>
    <row r="411" spans="2:15" x14ac:dyDescent="0.25">
      <c r="B411" s="4"/>
      <c r="C411" s="4"/>
      <c r="D411" s="4"/>
      <c r="E411" s="4"/>
      <c r="F411" s="4"/>
      <c r="G411" s="24"/>
      <c r="H411" s="4"/>
      <c r="I411" s="4"/>
      <c r="J411" s="24"/>
      <c r="K411" s="4"/>
      <c r="L411" s="4"/>
      <c r="M411" s="4"/>
      <c r="N411" s="4"/>
      <c r="O411" s="4"/>
    </row>
    <row r="412" spans="2:15" x14ac:dyDescent="0.25">
      <c r="B412" s="4"/>
      <c r="C412" s="4"/>
      <c r="D412" s="4"/>
      <c r="E412" s="4"/>
      <c r="F412" s="4"/>
      <c r="G412" s="24"/>
      <c r="H412" s="4"/>
      <c r="I412" s="4"/>
      <c r="J412" s="24"/>
      <c r="K412" s="4"/>
      <c r="L412" s="4"/>
      <c r="M412" s="4"/>
      <c r="N412" s="4"/>
      <c r="O412" s="4"/>
    </row>
    <row r="413" spans="2:15" x14ac:dyDescent="0.25">
      <c r="B413" s="4"/>
      <c r="C413" s="4"/>
      <c r="D413" s="4"/>
      <c r="E413" s="4"/>
      <c r="F413" s="4"/>
      <c r="G413" s="24"/>
      <c r="H413" s="4"/>
      <c r="I413" s="4"/>
      <c r="J413" s="24"/>
      <c r="K413" s="4"/>
      <c r="L413" s="4"/>
      <c r="M413" s="4"/>
      <c r="N413" s="4"/>
      <c r="O413" s="4"/>
    </row>
    <row r="414" spans="2:15" x14ac:dyDescent="0.25">
      <c r="B414" s="4"/>
      <c r="C414" s="4"/>
      <c r="D414" s="4"/>
      <c r="E414" s="4"/>
      <c r="F414" s="4"/>
      <c r="G414" s="24"/>
      <c r="H414" s="4"/>
      <c r="I414" s="4"/>
      <c r="J414" s="24"/>
      <c r="K414" s="4"/>
      <c r="L414" s="4"/>
      <c r="M414" s="4"/>
      <c r="N414" s="4"/>
      <c r="O414" s="4"/>
    </row>
    <row r="415" spans="2:15" x14ac:dyDescent="0.25">
      <c r="B415" s="4"/>
      <c r="C415" s="4"/>
      <c r="D415" s="4"/>
      <c r="E415" s="4"/>
      <c r="F415" s="4"/>
      <c r="G415" s="24"/>
      <c r="H415" s="4"/>
      <c r="I415" s="4"/>
      <c r="J415" s="24"/>
      <c r="K415" s="4"/>
      <c r="L415" s="4"/>
      <c r="M415" s="4"/>
      <c r="N415" s="4"/>
      <c r="O415" s="4"/>
    </row>
    <row r="416" spans="2:15" x14ac:dyDescent="0.25">
      <c r="B416" s="4"/>
      <c r="C416" s="4"/>
      <c r="D416" s="4"/>
      <c r="E416" s="4"/>
      <c r="F416" s="4"/>
      <c r="G416" s="24"/>
      <c r="H416" s="4"/>
      <c r="I416" s="4"/>
      <c r="J416" s="24"/>
      <c r="K416" s="4"/>
      <c r="L416" s="4"/>
      <c r="M416" s="4"/>
      <c r="N416" s="4"/>
      <c r="O416" s="4"/>
    </row>
    <row r="417" spans="2:15" x14ac:dyDescent="0.25">
      <c r="B417" s="4"/>
      <c r="C417" s="4"/>
      <c r="D417" s="4"/>
      <c r="E417" s="4"/>
      <c r="F417" s="4"/>
      <c r="G417" s="24"/>
      <c r="H417" s="4"/>
      <c r="I417" s="4"/>
      <c r="J417" s="24"/>
      <c r="K417" s="4"/>
      <c r="L417" s="4"/>
      <c r="M417" s="4"/>
      <c r="N417" s="4"/>
      <c r="O417" s="4"/>
    </row>
    <row r="418" spans="2:15" x14ac:dyDescent="0.25">
      <c r="B418" s="4"/>
      <c r="C418" s="4"/>
      <c r="D418" s="4"/>
      <c r="E418" s="4"/>
      <c r="F418" s="4"/>
      <c r="G418" s="24"/>
      <c r="H418" s="4"/>
      <c r="I418" s="4"/>
      <c r="J418" s="24"/>
      <c r="K418" s="4"/>
      <c r="L418" s="4"/>
      <c r="M418" s="4"/>
      <c r="N418" s="4"/>
      <c r="O418" s="4"/>
    </row>
    <row r="419" spans="2:15" x14ac:dyDescent="0.25">
      <c r="B419" s="4"/>
      <c r="C419" s="4"/>
      <c r="D419" s="4"/>
      <c r="E419" s="4"/>
      <c r="F419" s="4"/>
      <c r="G419" s="24"/>
      <c r="H419" s="4"/>
      <c r="I419" s="4"/>
      <c r="J419" s="24"/>
      <c r="K419" s="4"/>
      <c r="L419" s="4"/>
      <c r="M419" s="4"/>
      <c r="N419" s="4"/>
      <c r="O419" s="4"/>
    </row>
    <row r="420" spans="2:15" x14ac:dyDescent="0.25">
      <c r="B420" s="4"/>
      <c r="C420" s="4"/>
      <c r="D420" s="4"/>
      <c r="E420" s="4"/>
      <c r="F420" s="4"/>
      <c r="G420" s="24"/>
      <c r="H420" s="4"/>
      <c r="I420" s="4"/>
      <c r="J420" s="24"/>
      <c r="K420" s="4"/>
      <c r="L420" s="4"/>
      <c r="M420" s="4"/>
      <c r="N420" s="4"/>
      <c r="O420" s="4"/>
    </row>
    <row r="421" spans="2:15" x14ac:dyDescent="0.25">
      <c r="B421" s="4"/>
      <c r="C421" s="4"/>
      <c r="D421" s="4"/>
      <c r="E421" s="4"/>
      <c r="F421" s="4"/>
      <c r="G421" s="24"/>
      <c r="H421" s="4"/>
      <c r="I421" s="4"/>
      <c r="J421" s="24"/>
      <c r="K421" s="4"/>
      <c r="L421" s="4"/>
      <c r="M421" s="4"/>
      <c r="N421" s="4"/>
      <c r="O421" s="4"/>
    </row>
    <row r="422" spans="2:15" x14ac:dyDescent="0.25">
      <c r="B422" s="4"/>
      <c r="C422" s="4"/>
      <c r="D422" s="4"/>
      <c r="E422" s="4"/>
      <c r="F422" s="4"/>
      <c r="G422" s="24"/>
      <c r="H422" s="4"/>
      <c r="I422" s="4"/>
      <c r="J422" s="24"/>
      <c r="K422" s="4"/>
      <c r="L422" s="4"/>
      <c r="M422" s="4"/>
      <c r="N422" s="4"/>
      <c r="O422" s="4"/>
    </row>
    <row r="423" spans="2:15" x14ac:dyDescent="0.25">
      <c r="B423" s="4"/>
      <c r="C423" s="4"/>
      <c r="D423" s="4"/>
      <c r="E423" s="4"/>
      <c r="F423" s="4"/>
      <c r="G423" s="24"/>
      <c r="H423" s="4"/>
      <c r="I423" s="4"/>
      <c r="J423" s="24"/>
      <c r="K423" s="4"/>
      <c r="L423" s="4"/>
      <c r="M423" s="4"/>
      <c r="N423" s="4"/>
      <c r="O423" s="4"/>
    </row>
    <row r="424" spans="2:15" x14ac:dyDescent="0.25">
      <c r="B424" s="4"/>
      <c r="C424" s="4"/>
      <c r="D424" s="4"/>
      <c r="E424" s="4"/>
      <c r="F424" s="4"/>
      <c r="G424" s="24"/>
      <c r="H424" s="4"/>
      <c r="I424" s="4"/>
      <c r="J424" s="24"/>
      <c r="K424" s="4"/>
      <c r="L424" s="4"/>
      <c r="M424" s="4"/>
      <c r="N424" s="4"/>
      <c r="O424" s="4"/>
    </row>
    <row r="425" spans="2:15" x14ac:dyDescent="0.25">
      <c r="B425" s="4"/>
      <c r="C425" s="4"/>
      <c r="D425" s="4"/>
      <c r="E425" s="4"/>
      <c r="F425" s="4"/>
      <c r="G425" s="24"/>
      <c r="H425" s="4"/>
      <c r="I425" s="4"/>
      <c r="J425" s="24"/>
      <c r="K425" s="4"/>
      <c r="L425" s="4"/>
      <c r="M425" s="4"/>
      <c r="N425" s="4"/>
      <c r="O425" s="4"/>
    </row>
    <row r="426" spans="2:15" x14ac:dyDescent="0.25">
      <c r="B426" s="4"/>
      <c r="C426" s="4"/>
      <c r="D426" s="4"/>
      <c r="E426" s="4"/>
      <c r="F426" s="4"/>
      <c r="G426" s="24"/>
      <c r="H426" s="4"/>
      <c r="I426" s="4"/>
      <c r="J426" s="24"/>
      <c r="K426" s="4"/>
      <c r="L426" s="4"/>
      <c r="M426" s="4"/>
      <c r="N426" s="4"/>
      <c r="O426" s="4"/>
    </row>
    <row r="427" spans="2:15" x14ac:dyDescent="0.25">
      <c r="B427" s="4"/>
      <c r="C427" s="4"/>
      <c r="D427" s="4"/>
      <c r="E427" s="4"/>
      <c r="F427" s="4"/>
      <c r="G427" s="24"/>
      <c r="H427" s="4"/>
      <c r="I427" s="4"/>
      <c r="J427" s="24"/>
      <c r="K427" s="4"/>
      <c r="L427" s="4"/>
      <c r="M427" s="4"/>
      <c r="N427" s="4"/>
      <c r="O427" s="4"/>
    </row>
    <row r="428" spans="2:15" x14ac:dyDescent="0.25">
      <c r="B428" s="4"/>
      <c r="C428" s="4"/>
      <c r="D428" s="4"/>
      <c r="E428" s="4"/>
      <c r="F428" s="4"/>
      <c r="G428" s="24"/>
      <c r="H428" s="4"/>
      <c r="I428" s="4"/>
      <c r="J428" s="24"/>
      <c r="K428" s="4"/>
      <c r="L428" s="4"/>
      <c r="M428" s="4"/>
      <c r="N428" s="4"/>
      <c r="O428" s="4"/>
    </row>
    <row r="429" spans="2:15" x14ac:dyDescent="0.25">
      <c r="B429" s="4"/>
      <c r="C429" s="4"/>
      <c r="D429" s="4"/>
      <c r="E429" s="4"/>
      <c r="F429" s="4"/>
      <c r="G429" s="24"/>
      <c r="H429" s="4"/>
      <c r="I429" s="4"/>
      <c r="J429" s="24"/>
      <c r="K429" s="4"/>
      <c r="L429" s="4"/>
      <c r="M429" s="4"/>
      <c r="N429" s="4"/>
      <c r="O429" s="4"/>
    </row>
    <row r="430" spans="2:15" x14ac:dyDescent="0.25">
      <c r="B430" s="4"/>
      <c r="C430" s="4"/>
      <c r="D430" s="4"/>
      <c r="E430" s="4"/>
      <c r="F430" s="4"/>
      <c r="G430" s="24"/>
      <c r="H430" s="4"/>
      <c r="I430" s="4"/>
      <c r="J430" s="24"/>
      <c r="K430" s="4"/>
      <c r="L430" s="4"/>
      <c r="M430" s="4"/>
      <c r="N430" s="4"/>
      <c r="O430" s="4"/>
    </row>
    <row r="431" spans="2:15" x14ac:dyDescent="0.25">
      <c r="B431" s="4"/>
      <c r="C431" s="4"/>
      <c r="D431" s="4"/>
      <c r="E431" s="4"/>
      <c r="F431" s="4"/>
      <c r="G431" s="24"/>
      <c r="H431" s="4"/>
      <c r="I431" s="4"/>
      <c r="J431" s="24"/>
      <c r="K431" s="4"/>
      <c r="L431" s="4"/>
      <c r="M431" s="4"/>
      <c r="N431" s="4"/>
      <c r="O431" s="4"/>
    </row>
    <row r="432" spans="2:15" x14ac:dyDescent="0.25">
      <c r="B432" s="4"/>
      <c r="C432" s="4"/>
      <c r="D432" s="4"/>
      <c r="E432" s="4"/>
      <c r="F432" s="4"/>
      <c r="G432" s="24"/>
      <c r="H432" s="4"/>
      <c r="I432" s="4"/>
      <c r="J432" s="24"/>
      <c r="K432" s="4"/>
      <c r="L432" s="4"/>
      <c r="M432" s="4"/>
      <c r="N432" s="4"/>
      <c r="O432" s="4"/>
    </row>
    <row r="433" spans="2:15" x14ac:dyDescent="0.25">
      <c r="B433" s="4"/>
      <c r="C433" s="4"/>
      <c r="D433" s="4"/>
      <c r="E433" s="4"/>
      <c r="F433" s="4"/>
      <c r="G433" s="24"/>
      <c r="H433" s="4"/>
      <c r="I433" s="4"/>
      <c r="J433" s="24"/>
      <c r="K433" s="4"/>
      <c r="L433" s="4"/>
      <c r="M433" s="4"/>
      <c r="N433" s="4"/>
      <c r="O433" s="4"/>
    </row>
    <row r="434" spans="2:15" x14ac:dyDescent="0.25">
      <c r="B434" s="4"/>
      <c r="C434" s="4"/>
      <c r="D434" s="4"/>
      <c r="E434" s="4"/>
      <c r="F434" s="4"/>
      <c r="G434" s="24"/>
      <c r="H434" s="4"/>
      <c r="I434" s="4"/>
      <c r="J434" s="24"/>
      <c r="K434" s="4"/>
      <c r="L434" s="4"/>
      <c r="M434" s="4"/>
      <c r="N434" s="4"/>
      <c r="O434" s="4"/>
    </row>
    <row r="435" spans="2:15" x14ac:dyDescent="0.25">
      <c r="B435" s="4"/>
      <c r="C435" s="4"/>
      <c r="D435" s="4"/>
      <c r="E435" s="4"/>
      <c r="F435" s="4"/>
      <c r="G435" s="24"/>
      <c r="H435" s="4"/>
      <c r="I435" s="4"/>
      <c r="J435" s="24"/>
      <c r="K435" s="4"/>
      <c r="L435" s="4"/>
      <c r="M435" s="4"/>
      <c r="N435" s="4"/>
      <c r="O435" s="4"/>
    </row>
    <row r="436" spans="2:15" x14ac:dyDescent="0.25">
      <c r="B436" s="4"/>
      <c r="C436" s="4"/>
      <c r="D436" s="4"/>
      <c r="E436" s="4"/>
      <c r="F436" s="4"/>
      <c r="G436" s="24"/>
      <c r="H436" s="4"/>
      <c r="I436" s="4"/>
      <c r="J436" s="24"/>
      <c r="K436" s="4"/>
      <c r="L436" s="4"/>
      <c r="M436" s="4"/>
      <c r="N436" s="4"/>
      <c r="O436" s="4"/>
    </row>
    <row r="437" spans="2:15" x14ac:dyDescent="0.25">
      <c r="B437" s="4"/>
      <c r="C437" s="4"/>
      <c r="D437" s="4"/>
      <c r="E437" s="4"/>
      <c r="F437" s="4"/>
      <c r="G437" s="24"/>
      <c r="H437" s="4"/>
      <c r="I437" s="4"/>
      <c r="J437" s="24"/>
      <c r="K437" s="4"/>
      <c r="L437" s="4"/>
      <c r="M437" s="4"/>
      <c r="N437" s="4"/>
      <c r="O437" s="4"/>
    </row>
    <row r="438" spans="2:15" x14ac:dyDescent="0.25">
      <c r="B438" s="4"/>
      <c r="C438" s="4"/>
      <c r="D438" s="4"/>
      <c r="E438" s="4"/>
      <c r="F438" s="4"/>
      <c r="G438" s="24"/>
      <c r="H438" s="4"/>
      <c r="I438" s="4"/>
      <c r="J438" s="24"/>
      <c r="K438" s="4"/>
      <c r="L438" s="4"/>
      <c r="M438" s="4"/>
      <c r="N438" s="4"/>
      <c r="O438" s="4"/>
    </row>
    <row r="439" spans="2:15" x14ac:dyDescent="0.25">
      <c r="B439" s="4"/>
      <c r="C439" s="4"/>
      <c r="D439" s="4"/>
      <c r="E439" s="4"/>
      <c r="F439" s="4"/>
      <c r="G439" s="24"/>
      <c r="H439" s="4"/>
      <c r="I439" s="4"/>
      <c r="J439" s="24"/>
      <c r="K439" s="4"/>
      <c r="L439" s="4"/>
      <c r="M439" s="4"/>
      <c r="N439" s="4"/>
      <c r="O439" s="4"/>
    </row>
    <row r="440" spans="2:15" x14ac:dyDescent="0.25">
      <c r="B440" s="4"/>
      <c r="C440" s="4"/>
      <c r="D440" s="4"/>
      <c r="E440" s="4"/>
      <c r="F440" s="4"/>
      <c r="G440" s="24"/>
      <c r="H440" s="4"/>
      <c r="I440" s="4"/>
      <c r="J440" s="24"/>
      <c r="K440" s="4"/>
      <c r="L440" s="4"/>
      <c r="M440" s="4"/>
      <c r="N440" s="4"/>
      <c r="O440" s="4"/>
    </row>
    <row r="441" spans="2:15" x14ac:dyDescent="0.25">
      <c r="B441" s="4"/>
      <c r="C441" s="4"/>
      <c r="D441" s="4"/>
      <c r="E441" s="4"/>
      <c r="F441" s="4"/>
      <c r="G441" s="24"/>
      <c r="H441" s="4"/>
      <c r="I441" s="4"/>
      <c r="J441" s="24"/>
      <c r="K441" s="4"/>
      <c r="L441" s="4"/>
      <c r="M441" s="4"/>
      <c r="N441" s="4"/>
      <c r="O441" s="4"/>
    </row>
    <row r="442" spans="2:15" x14ac:dyDescent="0.25">
      <c r="B442" s="4"/>
      <c r="C442" s="4"/>
      <c r="D442" s="4"/>
      <c r="E442" s="4"/>
      <c r="F442" s="4"/>
      <c r="G442" s="24"/>
      <c r="H442" s="4"/>
      <c r="I442" s="4"/>
      <c r="J442" s="24"/>
      <c r="K442" s="4"/>
      <c r="L442" s="4"/>
      <c r="M442" s="4"/>
      <c r="N442" s="4"/>
      <c r="O442" s="4"/>
    </row>
    <row r="443" spans="2:15" x14ac:dyDescent="0.25">
      <c r="B443" s="4"/>
      <c r="C443" s="4"/>
      <c r="D443" s="4"/>
      <c r="E443" s="4"/>
      <c r="F443" s="4"/>
      <c r="G443" s="24"/>
      <c r="H443" s="4"/>
      <c r="I443" s="4"/>
      <c r="J443" s="24"/>
      <c r="K443" s="4"/>
      <c r="L443" s="4"/>
      <c r="M443" s="4"/>
      <c r="N443" s="4"/>
      <c r="O443" s="4"/>
    </row>
    <row r="444" spans="2:15" x14ac:dyDescent="0.25">
      <c r="B444" s="4"/>
      <c r="C444" s="4"/>
      <c r="D444" s="4"/>
      <c r="E444" s="4"/>
      <c r="F444" s="4"/>
      <c r="G444" s="24"/>
      <c r="H444" s="4"/>
      <c r="I444" s="4"/>
      <c r="J444" s="24"/>
      <c r="K444" s="4"/>
      <c r="L444" s="4"/>
      <c r="M444" s="4"/>
      <c r="N444" s="4"/>
      <c r="O444" s="4"/>
    </row>
    <row r="445" spans="2:15" x14ac:dyDescent="0.25">
      <c r="B445" s="4"/>
      <c r="C445" s="4"/>
      <c r="D445" s="4"/>
      <c r="E445" s="4"/>
      <c r="F445" s="4"/>
      <c r="G445" s="24"/>
      <c r="H445" s="4"/>
      <c r="I445" s="4"/>
      <c r="J445" s="24"/>
      <c r="K445" s="4"/>
      <c r="L445" s="4"/>
      <c r="M445" s="4"/>
      <c r="N445" s="4"/>
      <c r="O445" s="4"/>
    </row>
    <row r="446" spans="2:15" x14ac:dyDescent="0.25">
      <c r="B446" s="4"/>
      <c r="C446" s="4"/>
      <c r="D446" s="4"/>
      <c r="E446" s="4"/>
      <c r="F446" s="4"/>
      <c r="G446" s="24"/>
      <c r="H446" s="4"/>
      <c r="I446" s="4"/>
      <c r="J446" s="24"/>
      <c r="K446" s="4"/>
      <c r="L446" s="4"/>
      <c r="M446" s="4"/>
      <c r="N446" s="4"/>
      <c r="O446" s="4"/>
    </row>
    <row r="447" spans="2:15" x14ac:dyDescent="0.25">
      <c r="B447" s="4"/>
      <c r="C447" s="4"/>
      <c r="D447" s="4"/>
      <c r="E447" s="4"/>
      <c r="F447" s="4"/>
      <c r="G447" s="24"/>
      <c r="H447" s="4"/>
      <c r="I447" s="4"/>
      <c r="J447" s="24"/>
      <c r="K447" s="4"/>
      <c r="L447" s="4"/>
      <c r="M447" s="4"/>
      <c r="N447" s="4"/>
      <c r="O447" s="4"/>
    </row>
    <row r="448" spans="2:15" x14ac:dyDescent="0.25">
      <c r="B448" s="4"/>
      <c r="C448" s="4"/>
      <c r="D448" s="4"/>
      <c r="E448" s="4"/>
      <c r="F448" s="4"/>
      <c r="G448" s="24"/>
      <c r="H448" s="4"/>
      <c r="I448" s="4"/>
      <c r="J448" s="24"/>
      <c r="K448" s="4"/>
      <c r="L448" s="4"/>
      <c r="M448" s="4"/>
      <c r="N448" s="4"/>
      <c r="O448" s="4"/>
    </row>
    <row r="449" spans="2:15" x14ac:dyDescent="0.25">
      <c r="B449" s="4"/>
      <c r="C449" s="4"/>
      <c r="D449" s="4"/>
      <c r="E449" s="4"/>
      <c r="F449" s="4"/>
      <c r="G449" s="24"/>
      <c r="H449" s="4"/>
      <c r="I449" s="4"/>
      <c r="J449" s="24"/>
      <c r="K449" s="4"/>
      <c r="L449" s="4"/>
      <c r="M449" s="4"/>
      <c r="N449" s="4"/>
      <c r="O449" s="4"/>
    </row>
    <row r="450" spans="2:15" x14ac:dyDescent="0.25">
      <c r="B450" s="4"/>
      <c r="C450" s="4"/>
      <c r="D450" s="4"/>
      <c r="E450" s="4"/>
      <c r="F450" s="4"/>
      <c r="G450" s="24"/>
      <c r="H450" s="4"/>
      <c r="I450" s="4"/>
      <c r="J450" s="24"/>
      <c r="K450" s="4"/>
      <c r="L450" s="4"/>
      <c r="M450" s="4"/>
      <c r="N450" s="4"/>
      <c r="O450" s="4"/>
    </row>
    <row r="451" spans="2:15" x14ac:dyDescent="0.25">
      <c r="B451" s="4"/>
      <c r="C451" s="4"/>
      <c r="D451" s="4"/>
      <c r="E451" s="4"/>
      <c r="F451" s="4"/>
      <c r="G451" s="24"/>
      <c r="H451" s="4"/>
      <c r="I451" s="4"/>
      <c r="J451" s="24"/>
      <c r="K451" s="4"/>
      <c r="L451" s="4"/>
      <c r="M451" s="4"/>
      <c r="N451" s="4"/>
      <c r="O451" s="4"/>
    </row>
    <row r="452" spans="2:15" x14ac:dyDescent="0.25">
      <c r="B452" s="4"/>
      <c r="C452" s="4"/>
      <c r="D452" s="4"/>
      <c r="E452" s="4"/>
      <c r="F452" s="4"/>
      <c r="G452" s="24"/>
      <c r="H452" s="4"/>
      <c r="I452" s="4"/>
      <c r="J452" s="24"/>
      <c r="K452" s="4"/>
      <c r="L452" s="4"/>
      <c r="M452" s="4"/>
      <c r="N452" s="4"/>
      <c r="O452" s="4"/>
    </row>
    <row r="453" spans="2:15" x14ac:dyDescent="0.25">
      <c r="B453" s="4"/>
      <c r="C453" s="4"/>
      <c r="D453" s="4"/>
      <c r="E453" s="4"/>
      <c r="F453" s="4"/>
      <c r="G453" s="24"/>
      <c r="H453" s="4"/>
      <c r="I453" s="4"/>
      <c r="J453" s="24"/>
      <c r="K453" s="4"/>
      <c r="L453" s="4"/>
      <c r="M453" s="4"/>
      <c r="N453" s="4"/>
      <c r="O453" s="4"/>
    </row>
    <row r="454" spans="2:15" x14ac:dyDescent="0.25">
      <c r="B454" s="4"/>
      <c r="C454" s="4"/>
      <c r="D454" s="4"/>
      <c r="E454" s="4"/>
      <c r="F454" s="4"/>
      <c r="G454" s="24"/>
      <c r="H454" s="4"/>
      <c r="I454" s="4"/>
      <c r="J454" s="24"/>
      <c r="K454" s="4"/>
      <c r="L454" s="4"/>
      <c r="M454" s="4"/>
      <c r="N454" s="4"/>
      <c r="O454" s="4"/>
    </row>
    <row r="455" spans="2:15" x14ac:dyDescent="0.25">
      <c r="B455" s="4"/>
      <c r="C455" s="4"/>
      <c r="D455" s="4"/>
      <c r="E455" s="4"/>
      <c r="F455" s="4"/>
      <c r="G455" s="24"/>
      <c r="H455" s="4"/>
      <c r="I455" s="4"/>
      <c r="J455" s="24"/>
      <c r="K455" s="4"/>
      <c r="L455" s="4"/>
      <c r="M455" s="4"/>
      <c r="N455" s="4"/>
      <c r="O455" s="4"/>
    </row>
    <row r="456" spans="2:15" x14ac:dyDescent="0.25">
      <c r="B456" s="4"/>
      <c r="C456" s="4"/>
      <c r="D456" s="4"/>
      <c r="E456" s="4"/>
      <c r="F456" s="4"/>
      <c r="G456" s="24"/>
      <c r="H456" s="4"/>
      <c r="I456" s="4"/>
      <c r="J456" s="24"/>
      <c r="K456" s="4"/>
      <c r="L456" s="4"/>
      <c r="M456" s="4"/>
      <c r="N456" s="4"/>
      <c r="O456" s="4"/>
    </row>
    <row r="457" spans="2:15" x14ac:dyDescent="0.25">
      <c r="B457" s="4"/>
      <c r="C457" s="4"/>
      <c r="D457" s="4"/>
      <c r="E457" s="4"/>
      <c r="F457" s="4"/>
      <c r="G457" s="24"/>
      <c r="H457" s="4"/>
      <c r="I457" s="4"/>
      <c r="J457" s="24"/>
      <c r="K457" s="4"/>
      <c r="L457" s="4"/>
      <c r="M457" s="4"/>
      <c r="N457" s="4"/>
      <c r="O457" s="4"/>
    </row>
    <row r="458" spans="2:15" x14ac:dyDescent="0.25">
      <c r="B458" s="4"/>
      <c r="C458" s="4"/>
      <c r="D458" s="4"/>
      <c r="E458" s="4"/>
      <c r="F458" s="4"/>
      <c r="G458" s="24"/>
      <c r="H458" s="4"/>
      <c r="I458" s="4"/>
      <c r="J458" s="24"/>
      <c r="K458" s="4"/>
      <c r="L458" s="4"/>
      <c r="M458" s="4"/>
      <c r="N458" s="4"/>
      <c r="O458" s="4"/>
    </row>
    <row r="459" spans="2:15" x14ac:dyDescent="0.25">
      <c r="B459" s="4"/>
      <c r="C459" s="4"/>
      <c r="D459" s="4"/>
      <c r="E459" s="4"/>
      <c r="F459" s="4"/>
      <c r="G459" s="24"/>
      <c r="H459" s="4"/>
      <c r="I459" s="4"/>
      <c r="J459" s="24"/>
      <c r="K459" s="4"/>
      <c r="L459" s="4"/>
      <c r="M459" s="4"/>
      <c r="N459" s="4"/>
      <c r="O459" s="4"/>
    </row>
    <row r="460" spans="2:15" x14ac:dyDescent="0.25">
      <c r="B460" s="4"/>
      <c r="C460" s="4"/>
      <c r="D460" s="4"/>
      <c r="E460" s="4"/>
      <c r="F460" s="4"/>
      <c r="G460" s="24"/>
      <c r="H460" s="4"/>
      <c r="I460" s="4"/>
      <c r="J460" s="24"/>
      <c r="K460" s="4"/>
      <c r="L460" s="4"/>
      <c r="M460" s="4"/>
      <c r="N460" s="4"/>
      <c r="O460" s="4"/>
    </row>
    <row r="461" spans="2:15" x14ac:dyDescent="0.25">
      <c r="B461" s="4"/>
      <c r="C461" s="4"/>
      <c r="D461" s="4"/>
      <c r="E461" s="4"/>
      <c r="F461" s="4"/>
      <c r="G461" s="24"/>
      <c r="H461" s="4"/>
      <c r="I461" s="4"/>
      <c r="J461" s="24"/>
      <c r="K461" s="4"/>
      <c r="L461" s="4"/>
      <c r="M461" s="4"/>
      <c r="N461" s="4"/>
      <c r="O461" s="4"/>
    </row>
    <row r="462" spans="2:15" x14ac:dyDescent="0.25">
      <c r="B462" s="4"/>
      <c r="C462" s="4"/>
      <c r="D462" s="4"/>
      <c r="E462" s="4"/>
      <c r="F462" s="4"/>
      <c r="G462" s="24"/>
      <c r="H462" s="4"/>
      <c r="I462" s="4"/>
      <c r="J462" s="24"/>
      <c r="K462" s="4"/>
      <c r="L462" s="4"/>
      <c r="M462" s="4"/>
      <c r="N462" s="4"/>
      <c r="O462" s="4"/>
    </row>
    <row r="463" spans="2:15" x14ac:dyDescent="0.25">
      <c r="B463" s="4"/>
      <c r="C463" s="4"/>
      <c r="D463" s="4"/>
      <c r="E463" s="4"/>
      <c r="F463" s="4"/>
      <c r="G463" s="24"/>
      <c r="H463" s="4"/>
      <c r="I463" s="4"/>
      <c r="J463" s="24"/>
      <c r="K463" s="4"/>
      <c r="L463" s="4"/>
      <c r="M463" s="4"/>
      <c r="N463" s="4"/>
      <c r="O463" s="4"/>
    </row>
    <row r="464" spans="2:15" x14ac:dyDescent="0.25">
      <c r="B464" s="4"/>
      <c r="C464" s="4"/>
      <c r="D464" s="4"/>
      <c r="E464" s="4"/>
      <c r="F464" s="4"/>
      <c r="G464" s="24"/>
      <c r="H464" s="4"/>
      <c r="I464" s="4"/>
      <c r="J464" s="24"/>
      <c r="K464" s="4"/>
      <c r="L464" s="4"/>
      <c r="M464" s="4"/>
      <c r="N464" s="4"/>
      <c r="O464" s="4"/>
    </row>
  </sheetData>
  <conditionalFormatting sqref="J2:K255">
    <cfRule type="expression" dxfId="18" priority="6">
      <formula>SEARCH("ALERTE", $K2)</formula>
    </cfRule>
    <cfRule type="expression" dxfId="17" priority="7">
      <formula>SEARCH("ERREUR", $K2)</formula>
    </cfRule>
  </conditionalFormatting>
  <conditionalFormatting sqref="L2:M255">
    <cfRule type="expression" dxfId="16" priority="8">
      <formula>SEARCH("ALERTE", $M2)</formula>
    </cfRule>
    <cfRule type="expression" dxfId="15" priority="9">
      <formula>SEARCH("ERREUR", $M2)</formula>
    </cfRule>
  </conditionalFormatting>
  <conditionalFormatting sqref="N2:O255">
    <cfRule type="expression" dxfId="14" priority="10">
      <formula>SEARCH("ALERTE", $O2)</formula>
    </cfRule>
    <cfRule type="expression" dxfId="13" priority="11">
      <formula>SEARCH("ERREUR", $O2)</formula>
    </cfRule>
  </conditionalFormatting>
  <conditionalFormatting sqref="P2:Q255">
    <cfRule type="expression" dxfId="12" priority="12">
      <formula>SEARCH("ALERTE", $Q2)</formula>
    </cfRule>
    <cfRule type="expression" dxfId="11" priority="13">
      <formula>SEARCH("ERREUR", $Q2)</formula>
    </cfRule>
  </conditionalFormatting>
  <conditionalFormatting sqref="R2:R255">
    <cfRule type="containsText" dxfId="10" priority="3" operator="containsText" text="True">
      <formula>NOT(ISERROR(SEARCH("True",R2)))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T255"/>
  <sheetViews>
    <sheetView showGridLines="0" topLeftCell="D1" zoomScale="85" zoomScaleNormal="85" workbookViewId="0">
      <selection activeCell="P2" sqref="P2"/>
    </sheetView>
  </sheetViews>
  <sheetFormatPr baseColWidth="10" defaultRowHeight="15" x14ac:dyDescent="0.25"/>
  <cols>
    <col min="1" max="1" width="24.42578125" customWidth="1"/>
    <col min="2" max="2" width="13.85546875" customWidth="1"/>
    <col min="3" max="3" width="41.42578125" customWidth="1"/>
    <col min="5" max="5" width="13.7109375" customWidth="1"/>
    <col min="6" max="6" width="12.5703125" customWidth="1"/>
    <col min="7" max="7" width="21" customWidth="1"/>
    <col min="9" max="9" width="13.42578125" customWidth="1"/>
    <col min="10" max="10" width="13.7109375" customWidth="1"/>
    <col min="11" max="11" width="18.28515625" customWidth="1"/>
    <col min="12" max="12" width="19.140625" customWidth="1"/>
    <col min="13" max="13" width="23.42578125" customWidth="1"/>
    <col min="14" max="14" width="23" customWidth="1"/>
    <col min="15" max="15" width="24.5703125" customWidth="1"/>
    <col min="16" max="16" width="19.28515625" customWidth="1"/>
    <col min="19" max="19" width="20.28515625" customWidth="1"/>
    <col min="20" max="20" width="15.7109375" bestFit="1" customWidth="1"/>
  </cols>
  <sheetData>
    <row r="1" spans="1:20" x14ac:dyDescent="0.25">
      <c r="A1" s="4" t="s">
        <v>29</v>
      </c>
      <c r="B1" s="4" t="s">
        <v>30</v>
      </c>
      <c r="C1" s="4" t="s">
        <v>4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0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2</v>
      </c>
      <c r="Q1" s="4" t="s">
        <v>42</v>
      </c>
      <c r="R1" s="4" t="s">
        <v>43</v>
      </c>
      <c r="S1" s="4" t="s">
        <v>1</v>
      </c>
      <c r="T1" s="4" t="s">
        <v>3</v>
      </c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4"/>
      <c r="R4" s="4"/>
      <c r="S4" s="4"/>
      <c r="T4" s="5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5"/>
    </row>
    <row r="6" spans="1:2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5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5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5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5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4"/>
      <c r="S13" s="4"/>
      <c r="T13" s="5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5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5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5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5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4"/>
      <c r="S19" s="4"/>
      <c r="T19" s="5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4"/>
      <c r="T20" s="5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4"/>
      <c r="R21" s="4"/>
      <c r="S21" s="4"/>
      <c r="T21" s="5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4"/>
      <c r="R22" s="4"/>
      <c r="S22" s="4"/>
      <c r="T22" s="5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4"/>
      <c r="S23" s="4"/>
      <c r="T23" s="5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4"/>
      <c r="R24" s="4"/>
      <c r="S24" s="4"/>
      <c r="T24" s="5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4"/>
      <c r="R25" s="4"/>
      <c r="S25" s="4"/>
      <c r="T25" s="5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4"/>
      <c r="R26" s="4"/>
      <c r="S26" s="4"/>
      <c r="T26" s="5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5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5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5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5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5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5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5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  <c r="R34" s="4"/>
      <c r="S34" s="4"/>
      <c r="T34" s="5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5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5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  <c r="R37" s="4"/>
      <c r="S37" s="4"/>
      <c r="T37" s="5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4"/>
      <c r="S38" s="4"/>
      <c r="T38" s="5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  <c r="R39" s="4"/>
      <c r="S39" s="4"/>
      <c r="T39" s="5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5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4"/>
      <c r="S41" s="4"/>
      <c r="T41" s="5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4"/>
      <c r="R42" s="4"/>
      <c r="S42" s="4"/>
      <c r="T42" s="5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5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4"/>
      <c r="S44" s="4"/>
      <c r="T44" s="5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4"/>
      <c r="R45" s="4"/>
      <c r="S45" s="4"/>
      <c r="T45" s="5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4"/>
      <c r="R46" s="4"/>
      <c r="S46" s="4"/>
      <c r="T46" s="5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4"/>
      <c r="S47" s="4"/>
      <c r="T47" s="5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4"/>
      <c r="R48" s="4"/>
      <c r="S48" s="4"/>
      <c r="T48" s="5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4"/>
      <c r="S49" s="4"/>
      <c r="T49" s="5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4"/>
      <c r="R50" s="4"/>
      <c r="S50" s="4"/>
      <c r="T50" s="5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4"/>
      <c r="R51" s="4"/>
      <c r="S51" s="4"/>
      <c r="T51" s="5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4"/>
      <c r="R52" s="4"/>
      <c r="S52" s="4"/>
      <c r="T52" s="5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4"/>
      <c r="R53" s="4"/>
      <c r="S53" s="4"/>
      <c r="T53" s="5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4"/>
      <c r="R54" s="4"/>
      <c r="S54" s="4"/>
      <c r="T54" s="5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4"/>
      <c r="R55" s="4"/>
      <c r="S55" s="4"/>
      <c r="T55" s="5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4"/>
      <c r="R56" s="4"/>
      <c r="S56" s="4"/>
      <c r="T56" s="5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4"/>
      <c r="R57" s="4"/>
      <c r="S57" s="4"/>
      <c r="T57" s="5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4"/>
      <c r="R58" s="4"/>
      <c r="S58" s="4"/>
      <c r="T58" s="5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4"/>
      <c r="R59" s="4"/>
      <c r="S59" s="4"/>
      <c r="T59" s="5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5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4"/>
      <c r="R61" s="4"/>
      <c r="S61" s="4"/>
      <c r="T61" s="5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4"/>
      <c r="S62" s="4"/>
      <c r="T62" s="5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4"/>
      <c r="R63" s="4"/>
      <c r="S63" s="4"/>
      <c r="T63" s="5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4"/>
      <c r="R64" s="4"/>
      <c r="S64" s="4"/>
      <c r="T64" s="5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4"/>
      <c r="R65" s="4"/>
      <c r="S65" s="4"/>
      <c r="T65" s="5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4"/>
      <c r="R66" s="4"/>
      <c r="S66" s="4"/>
      <c r="T66" s="5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4"/>
      <c r="R67" s="4"/>
      <c r="S67" s="4"/>
      <c r="T67" s="5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4"/>
      <c r="R68" s="4"/>
      <c r="S68" s="4"/>
      <c r="T68" s="5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4"/>
      <c r="S69" s="4"/>
      <c r="T69" s="5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4"/>
      <c r="R70" s="4"/>
      <c r="S70" s="4"/>
      <c r="T70" s="5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4"/>
      <c r="R71" s="4"/>
      <c r="S71" s="4"/>
      <c r="T71" s="5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4"/>
      <c r="R72" s="4"/>
      <c r="S72" s="4"/>
      <c r="T72" s="5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4"/>
      <c r="R73" s="4"/>
      <c r="S73" s="4"/>
      <c r="T73" s="5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4"/>
      <c r="R74" s="4"/>
      <c r="S74" s="4"/>
      <c r="T74" s="5"/>
    </row>
    <row r="75" spans="1:2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4"/>
      <c r="S75" s="4"/>
      <c r="T75" s="5"/>
    </row>
    <row r="76" spans="1:2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4"/>
      <c r="R76" s="4"/>
      <c r="S76" s="4"/>
      <c r="T76" s="5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4"/>
      <c r="R77" s="4"/>
      <c r="S77" s="4"/>
      <c r="T77" s="5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4"/>
      <c r="R78" s="4"/>
      <c r="S78" s="4"/>
      <c r="T78" s="5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4"/>
      <c r="R79" s="4"/>
      <c r="S79" s="4"/>
      <c r="T79" s="5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4"/>
      <c r="S80" s="4"/>
      <c r="T80" s="5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4"/>
      <c r="R81" s="4"/>
      <c r="S81" s="4"/>
      <c r="T81" s="5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4"/>
      <c r="R82" s="4"/>
      <c r="S82" s="4"/>
      <c r="T82" s="5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5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4"/>
      <c r="R84" s="4"/>
      <c r="S84" s="4"/>
      <c r="T84" s="5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4"/>
      <c r="R85" s="4"/>
      <c r="S85" s="4"/>
      <c r="T85" s="5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4"/>
      <c r="R86" s="4"/>
      <c r="S86" s="4"/>
      <c r="T86" s="5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4"/>
      <c r="R87" s="4"/>
      <c r="S87" s="4"/>
      <c r="T87" s="5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4"/>
      <c r="R88" s="4"/>
      <c r="S88" s="4"/>
      <c r="T88" s="5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4"/>
      <c r="S89" s="4"/>
      <c r="T89" s="5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4"/>
      <c r="R90" s="4"/>
      <c r="S90" s="4"/>
      <c r="T90" s="5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4"/>
      <c r="R91" s="4"/>
      <c r="S91" s="4"/>
      <c r="T91" s="5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4"/>
      <c r="R92" s="4"/>
      <c r="S92" s="4"/>
      <c r="T92" s="5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4"/>
      <c r="R93" s="4"/>
      <c r="S93" s="4"/>
      <c r="T93" s="5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4"/>
      <c r="S94" s="4"/>
      <c r="T94" s="5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4"/>
      <c r="R95" s="4"/>
      <c r="S95" s="4"/>
      <c r="T95" s="5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4"/>
      <c r="R96" s="4"/>
      <c r="S96" s="4"/>
      <c r="T96" s="5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4"/>
      <c r="R97" s="4"/>
      <c r="S97" s="4"/>
      <c r="T97" s="5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4"/>
      <c r="R98" s="4"/>
      <c r="S98" s="4"/>
      <c r="T98" s="5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4"/>
      <c r="R99" s="4"/>
      <c r="S99" s="4"/>
      <c r="T99" s="5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4"/>
      <c r="R100" s="4"/>
      <c r="S100" s="4"/>
      <c r="T100" s="5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4"/>
      <c r="R101" s="4"/>
      <c r="S101" s="4"/>
      <c r="T101" s="5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4"/>
      <c r="R102" s="4"/>
      <c r="S102" s="4"/>
      <c r="T102" s="5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4"/>
      <c r="R103" s="4"/>
      <c r="S103" s="4"/>
      <c r="T103" s="5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4"/>
      <c r="R104" s="4"/>
      <c r="S104" s="4"/>
      <c r="T104" s="5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4"/>
      <c r="S105" s="4"/>
      <c r="T105" s="5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4"/>
      <c r="S106" s="4"/>
      <c r="T106" s="5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5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4"/>
      <c r="R108" s="4"/>
      <c r="S108" s="4"/>
      <c r="T108" s="5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4"/>
      <c r="R109" s="4"/>
      <c r="S109" s="4"/>
      <c r="T109" s="5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4"/>
      <c r="R110" s="4"/>
      <c r="S110" s="4"/>
      <c r="T110" s="5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4"/>
      <c r="R111" s="4"/>
      <c r="S111" s="4"/>
      <c r="T111" s="5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4"/>
      <c r="R112" s="4"/>
      <c r="S112" s="4"/>
      <c r="T112" s="5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4"/>
      <c r="R113" s="4"/>
      <c r="S113" s="4"/>
      <c r="T113" s="5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4"/>
      <c r="R114" s="4"/>
      <c r="S114" s="4"/>
      <c r="T114" s="5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4"/>
      <c r="R115" s="4"/>
      <c r="S115" s="4"/>
      <c r="T115" s="5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4"/>
      <c r="R116" s="4"/>
      <c r="S116" s="4"/>
      <c r="T116" s="5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4"/>
      <c r="R117" s="4"/>
      <c r="S117" s="4"/>
      <c r="T117" s="5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4"/>
      <c r="R118" s="4"/>
      <c r="S118" s="4"/>
      <c r="T118" s="5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4"/>
      <c r="R119" s="4"/>
      <c r="S119" s="4"/>
      <c r="T119" s="5"/>
    </row>
    <row r="120" spans="1:2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4"/>
      <c r="S120" s="4"/>
      <c r="T120" s="5"/>
    </row>
    <row r="121" spans="1:2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4"/>
      <c r="R121" s="4"/>
      <c r="S121" s="4"/>
      <c r="T121" s="5"/>
    </row>
    <row r="122" spans="1:2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4"/>
      <c r="R122" s="4"/>
      <c r="S122" s="4"/>
      <c r="T122" s="5"/>
    </row>
    <row r="123" spans="1:2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6"/>
      <c r="K123" s="4"/>
      <c r="L123" s="5"/>
      <c r="M123" s="4"/>
      <c r="N123" s="4"/>
      <c r="O123" s="4"/>
      <c r="P123" s="4"/>
      <c r="Q123" s="4"/>
      <c r="R123" s="4"/>
      <c r="S123" s="4"/>
      <c r="T123" s="5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4"/>
      <c r="S124" s="4"/>
      <c r="T124" s="5"/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4"/>
      <c r="R125" s="4"/>
      <c r="S125" s="4"/>
      <c r="T125" s="5"/>
    </row>
    <row r="126" spans="1:2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/>
    </row>
    <row r="127" spans="1:2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4"/>
      <c r="R127" s="4"/>
      <c r="S127" s="4"/>
      <c r="T127" s="5"/>
    </row>
    <row r="128" spans="1:2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4"/>
      <c r="R128" s="4"/>
      <c r="S128" s="4"/>
      <c r="T128" s="5"/>
    </row>
    <row r="129" spans="1:2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4"/>
      <c r="R129" s="4"/>
      <c r="S129" s="4"/>
      <c r="T129" s="5"/>
    </row>
    <row r="130" spans="1:2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4"/>
      <c r="R130" s="4"/>
      <c r="S130" s="4"/>
      <c r="T130" s="5"/>
    </row>
    <row r="131" spans="1:2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4"/>
      <c r="R131" s="4"/>
      <c r="S131" s="4"/>
      <c r="T131" s="5"/>
    </row>
    <row r="132" spans="1:2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4"/>
      <c r="R132" s="4"/>
      <c r="S132" s="4"/>
      <c r="T132" s="5"/>
    </row>
    <row r="133" spans="1:2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4"/>
      <c r="R133" s="4"/>
      <c r="S133" s="4"/>
      <c r="T133" s="5"/>
    </row>
    <row r="134" spans="1:2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4"/>
      <c r="R134" s="4"/>
      <c r="S134" s="4"/>
      <c r="T134" s="5"/>
    </row>
    <row r="135" spans="1:2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4"/>
      <c r="R135" s="4"/>
      <c r="S135" s="4"/>
      <c r="T135" s="5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4"/>
      <c r="R136" s="4"/>
      <c r="S136" s="4"/>
      <c r="T136" s="5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4"/>
      <c r="S137" s="4"/>
      <c r="T137" s="5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4"/>
      <c r="R138" s="4"/>
      <c r="S138" s="4"/>
      <c r="T138" s="5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4"/>
      <c r="R139" s="4"/>
      <c r="S139" s="4"/>
      <c r="T139" s="5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4"/>
      <c r="R140" s="4"/>
      <c r="S140" s="4"/>
      <c r="T140" s="5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4"/>
      <c r="R141" s="4"/>
      <c r="S141" s="4"/>
      <c r="T141" s="5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4"/>
      <c r="R142" s="4"/>
      <c r="S142" s="4"/>
      <c r="T142" s="5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4"/>
      <c r="R143" s="4"/>
      <c r="S143" s="4"/>
      <c r="T143" s="5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4"/>
      <c r="R144" s="4"/>
      <c r="S144" s="4"/>
      <c r="T144" s="5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4"/>
      <c r="S145" s="4"/>
      <c r="T145" s="5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4"/>
      <c r="R146" s="4"/>
      <c r="S146" s="4"/>
      <c r="T146" s="5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4"/>
      <c r="R147" s="4"/>
      <c r="S147" s="4"/>
      <c r="T147" s="5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4"/>
      <c r="R148" s="4"/>
      <c r="S148" s="4"/>
      <c r="T148" s="5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4"/>
      <c r="R149" s="4"/>
      <c r="S149" s="4"/>
      <c r="T149" s="5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4"/>
      <c r="S150" s="4"/>
      <c r="T150" s="5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4"/>
      <c r="R151" s="4"/>
      <c r="S151" s="4"/>
      <c r="T151" s="5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4"/>
      <c r="R152" s="4"/>
      <c r="S152" s="4"/>
      <c r="T152" s="5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6"/>
      <c r="K154" s="4"/>
      <c r="L154" s="5"/>
      <c r="M154" s="4"/>
      <c r="N154" s="4"/>
      <c r="O154" s="4"/>
      <c r="P154" s="4"/>
      <c r="Q154" s="4"/>
      <c r="R154" s="4"/>
      <c r="S154" s="4"/>
      <c r="T154" s="5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4"/>
      <c r="R155" s="4"/>
      <c r="S155" s="4"/>
      <c r="T155" s="5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4"/>
      <c r="R157" s="4"/>
      <c r="S157" s="4"/>
      <c r="T157" s="5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4"/>
      <c r="R158" s="4"/>
      <c r="S158" s="4"/>
      <c r="T158" s="5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4"/>
      <c r="S159" s="4"/>
      <c r="T159" s="5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4"/>
      <c r="R160" s="4"/>
      <c r="S160" s="4"/>
      <c r="T160" s="5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4"/>
      <c r="R161" s="4"/>
      <c r="S161" s="4"/>
      <c r="T161" s="5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4"/>
      <c r="R162" s="4"/>
      <c r="S162" s="4"/>
      <c r="T162" s="5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4"/>
      <c r="R163" s="4"/>
      <c r="S163" s="4"/>
      <c r="T163" s="5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4"/>
      <c r="R164" s="4"/>
      <c r="S164" s="4"/>
      <c r="T164" s="5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4"/>
      <c r="R165" s="4"/>
      <c r="S165" s="4"/>
      <c r="T165" s="5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4"/>
      <c r="R166" s="4"/>
      <c r="S166" s="4"/>
      <c r="T166" s="5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4"/>
      <c r="R167" s="4"/>
      <c r="S167" s="4"/>
      <c r="T167" s="5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4"/>
      <c r="R168" s="4"/>
      <c r="S168" s="4"/>
      <c r="T168" s="5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4"/>
      <c r="R169" s="4"/>
      <c r="S169" s="4"/>
      <c r="T169" s="5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4"/>
      <c r="R170" s="4"/>
      <c r="S170" s="4"/>
      <c r="T170" s="5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4"/>
      <c r="R171" s="4"/>
      <c r="S171" s="4"/>
      <c r="T171" s="5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4"/>
      <c r="S172" s="4"/>
      <c r="T172" s="5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4"/>
      <c r="R173" s="4"/>
      <c r="S173" s="4"/>
      <c r="T173" s="5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4"/>
      <c r="R174" s="4"/>
      <c r="S174" s="4"/>
      <c r="T174" s="5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4"/>
      <c r="R175" s="4"/>
      <c r="S175" s="4"/>
      <c r="T175" s="5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4"/>
      <c r="R176" s="4"/>
      <c r="S176" s="4"/>
      <c r="T176" s="5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4"/>
      <c r="R177" s="4"/>
      <c r="S177" s="4"/>
      <c r="T177" s="5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4"/>
      <c r="R178" s="4"/>
      <c r="S178" s="4"/>
      <c r="T178" s="5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  <c r="S179" s="4"/>
      <c r="T179" s="5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4"/>
      <c r="R180" s="4"/>
      <c r="S180" s="4"/>
      <c r="T180" s="5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4"/>
      <c r="S181" s="4"/>
      <c r="T181" s="5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4"/>
      <c r="R182" s="4"/>
      <c r="S182" s="4"/>
      <c r="T182" s="5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4"/>
      <c r="S183" s="4"/>
      <c r="T183" s="5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4"/>
      <c r="S184" s="4"/>
      <c r="T184" s="5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4"/>
      <c r="R185" s="4"/>
      <c r="S185" s="4"/>
      <c r="T185" s="5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4"/>
      <c r="R186" s="4"/>
      <c r="S186" s="4"/>
      <c r="T186" s="5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4"/>
      <c r="R187" s="4"/>
      <c r="S187" s="4"/>
      <c r="T187" s="5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4"/>
      <c r="R188" s="4"/>
      <c r="S188" s="4"/>
      <c r="T188" s="5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4"/>
      <c r="R189" s="4"/>
      <c r="S189" s="4"/>
      <c r="T189" s="5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4"/>
      <c r="R190" s="4"/>
      <c r="S190" s="4"/>
      <c r="T190" s="5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4"/>
      <c r="R191" s="4"/>
      <c r="S191" s="4"/>
      <c r="T191" s="5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4"/>
      <c r="R192" s="4"/>
      <c r="S192" s="4"/>
      <c r="T192" s="5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4"/>
      <c r="R193" s="4"/>
      <c r="S193" s="4"/>
      <c r="T193" s="5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4"/>
      <c r="R194" s="4"/>
      <c r="S194" s="4"/>
      <c r="T194" s="5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4"/>
      <c r="R195" s="4"/>
      <c r="S195" s="4"/>
      <c r="T195" s="5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4"/>
      <c r="R196" s="4"/>
      <c r="S196" s="4"/>
      <c r="T196" s="5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4"/>
      <c r="R197" s="4"/>
      <c r="S197" s="4"/>
      <c r="T197" s="5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4"/>
      <c r="S198" s="4"/>
      <c r="T198" s="5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4"/>
      <c r="R199" s="4"/>
      <c r="S199" s="4"/>
      <c r="T199" s="5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4"/>
      <c r="R200" s="4"/>
      <c r="S200" s="4"/>
      <c r="T200" s="5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4"/>
      <c r="R201" s="4"/>
      <c r="S201" s="4"/>
      <c r="T201" s="5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4"/>
      <c r="R202" s="4"/>
      <c r="S202" s="4"/>
      <c r="T202" s="5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4"/>
      <c r="R203" s="4"/>
      <c r="S203" s="4"/>
      <c r="T203" s="5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4"/>
      <c r="R204" s="4"/>
      <c r="S204" s="4"/>
      <c r="T204" s="5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4"/>
      <c r="R205" s="4"/>
      <c r="S205" s="4"/>
      <c r="T205" s="5"/>
    </row>
    <row r="206" spans="1:2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4"/>
      <c r="R206" s="4"/>
      <c r="S206" s="4"/>
      <c r="T206" s="5"/>
    </row>
    <row r="207" spans="1:2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4"/>
      <c r="S207" s="4"/>
      <c r="T207" s="5"/>
    </row>
    <row r="208" spans="1:2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4"/>
      <c r="R208" s="4"/>
      <c r="S208" s="4"/>
      <c r="T208" s="5"/>
    </row>
    <row r="209" spans="1:2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4"/>
      <c r="R209" s="4"/>
      <c r="S209" s="4"/>
      <c r="T209" s="5"/>
    </row>
    <row r="210" spans="1:2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4"/>
      <c r="R210" s="4"/>
      <c r="S210" s="4"/>
      <c r="T210" s="5"/>
    </row>
    <row r="211" spans="1:2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4"/>
      <c r="R211" s="4"/>
      <c r="S211" s="4"/>
      <c r="T211" s="5"/>
    </row>
    <row r="212" spans="1:2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4"/>
      <c r="S212" s="4"/>
      <c r="T212" s="5"/>
    </row>
    <row r="213" spans="1:2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4"/>
      <c r="R213" s="4"/>
      <c r="S213" s="4"/>
      <c r="T213" s="5"/>
    </row>
    <row r="214" spans="1:2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4"/>
      <c r="R214" s="4"/>
      <c r="S214" s="4"/>
      <c r="T214" s="5"/>
    </row>
    <row r="215" spans="1:2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4"/>
      <c r="R215" s="4"/>
      <c r="S215" s="4"/>
      <c r="T215" s="5"/>
    </row>
    <row r="216" spans="1:2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4"/>
      <c r="R216" s="4"/>
      <c r="S216" s="4"/>
      <c r="T216" s="5"/>
    </row>
    <row r="217" spans="1:2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4"/>
      <c r="R217" s="4"/>
      <c r="S217" s="4"/>
      <c r="T217" s="5"/>
    </row>
    <row r="218" spans="1:2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</row>
    <row r="219" spans="1:2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4"/>
      <c r="R219" s="4"/>
      <c r="S219" s="4"/>
      <c r="T219" s="5"/>
    </row>
    <row r="220" spans="1:2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</row>
    <row r="221" spans="1:2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</row>
    <row r="222" spans="1:2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4"/>
      <c r="R222" s="4"/>
      <c r="S222" s="4"/>
      <c r="T222" s="5"/>
    </row>
    <row r="223" spans="1:2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4"/>
      <c r="R223" s="4"/>
      <c r="S223" s="4"/>
      <c r="T223" s="5"/>
    </row>
    <row r="224" spans="1:2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</row>
    <row r="225" spans="1:2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</row>
    <row r="226" spans="1:2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</row>
    <row r="227" spans="1:2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4"/>
      <c r="R227" s="4"/>
      <c r="S227" s="4"/>
      <c r="T227" s="5"/>
    </row>
    <row r="228" spans="1:2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4"/>
      <c r="R228" s="4"/>
      <c r="S228" s="4"/>
      <c r="T228" s="5"/>
    </row>
    <row r="229" spans="1:2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4"/>
      <c r="R229" s="4"/>
      <c r="S229" s="4"/>
      <c r="T229" s="5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4"/>
      <c r="R230" s="4"/>
      <c r="S230" s="4"/>
      <c r="T230" s="5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4"/>
      <c r="R231" s="4"/>
      <c r="S231" s="4"/>
      <c r="T231" s="5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4"/>
      <c r="R232" s="4"/>
      <c r="S232" s="4"/>
      <c r="T232" s="5"/>
    </row>
    <row r="233" spans="1:2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4"/>
      <c r="R233" s="4"/>
      <c r="S233" s="4"/>
      <c r="T233" s="5"/>
    </row>
    <row r="234" spans="1:2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4"/>
      <c r="R234" s="4"/>
      <c r="S234" s="4"/>
      <c r="T234" s="5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4"/>
      <c r="R235" s="4"/>
      <c r="S235" s="4"/>
      <c r="T235" s="5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4"/>
      <c r="R236" s="4"/>
      <c r="S236" s="4"/>
      <c r="T236" s="5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4"/>
      <c r="R237" s="4"/>
      <c r="S237" s="4"/>
      <c r="T237" s="5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4"/>
      <c r="R238" s="4"/>
      <c r="S238" s="4"/>
      <c r="T238" s="5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4"/>
      <c r="R239" s="4"/>
      <c r="S239" s="4"/>
      <c r="T239" s="5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4"/>
      <c r="R240" s="4"/>
      <c r="S240" s="4"/>
      <c r="T240" s="5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4"/>
      <c r="R241" s="4"/>
      <c r="S241" s="4"/>
      <c r="T241" s="5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4"/>
      <c r="R242" s="4"/>
      <c r="S242" s="4"/>
      <c r="T242" s="5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4"/>
      <c r="R243" s="4"/>
      <c r="S243" s="4"/>
      <c r="T243" s="5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4"/>
      <c r="R244" s="4"/>
      <c r="S244" s="4"/>
      <c r="T244" s="5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4"/>
      <c r="R245" s="4"/>
      <c r="S245" s="4"/>
      <c r="T245" s="5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4"/>
      <c r="R246" s="4"/>
      <c r="S246" s="4"/>
      <c r="T246" s="5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4"/>
      <c r="R247" s="4"/>
      <c r="S247" s="4"/>
      <c r="T247" s="5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4"/>
      <c r="R248" s="4"/>
      <c r="S248" s="4"/>
      <c r="T248" s="5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4"/>
      <c r="R249" s="4"/>
      <c r="S249" s="4"/>
      <c r="T249" s="5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4"/>
      <c r="R250" s="4"/>
      <c r="S250" s="4"/>
      <c r="T250" s="5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4"/>
      <c r="R251" s="4"/>
      <c r="S251" s="4"/>
      <c r="T251" s="5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4"/>
      <c r="R252" s="4"/>
      <c r="S252" s="4"/>
      <c r="T252" s="5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4"/>
      <c r="R253" s="4"/>
      <c r="S253" s="4"/>
      <c r="T253" s="5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4"/>
      <c r="R254" s="4"/>
      <c r="S254" s="4"/>
      <c r="T254" s="5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4"/>
      <c r="R255" s="4"/>
      <c r="S255" s="4"/>
      <c r="T25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135D-F93B-4F7C-A6A8-D82EEEAD8F59}">
  <sheetPr>
    <tabColor theme="0" tint="-0.249977111117893"/>
  </sheetPr>
  <dimension ref="A1:B1"/>
  <sheetViews>
    <sheetView showGridLines="0" zoomScale="85" zoomScaleNormal="85" workbookViewId="0">
      <selection activeCell="A2" sqref="A2"/>
    </sheetView>
  </sheetViews>
  <sheetFormatPr baseColWidth="10" defaultRowHeight="15" x14ac:dyDescent="0.25"/>
  <cols>
    <col min="1" max="1" width="23.140625" bestFit="1" customWidth="1"/>
    <col min="2" max="2" width="255.7109375" bestFit="1" customWidth="1"/>
  </cols>
  <sheetData>
    <row r="1" spans="1:2" x14ac:dyDescent="0.25">
      <c r="A1" s="22" t="s">
        <v>2</v>
      </c>
      <c r="B1" s="23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9FD-5762-4DF0-B846-B71F620D0A31}">
  <sheetPr>
    <tabColor theme="1"/>
  </sheetPr>
  <dimension ref="A1:I22"/>
  <sheetViews>
    <sheetView showGridLines="0" workbookViewId="0"/>
  </sheetViews>
  <sheetFormatPr baseColWidth="10" defaultRowHeight="15" x14ac:dyDescent="0.25"/>
  <cols>
    <col min="1" max="1" width="19.7109375" bestFit="1" customWidth="1"/>
    <col min="2" max="2" width="27.7109375" style="1" bestFit="1" customWidth="1"/>
    <col min="3" max="3" width="12.7109375" style="1" bestFit="1" customWidth="1"/>
    <col min="4" max="4" width="11.5703125" style="1"/>
    <col min="5" max="5" width="18.28515625" style="1" customWidth="1"/>
    <col min="6" max="6" width="17.140625" customWidth="1"/>
    <col min="7" max="7" width="4.42578125" customWidth="1"/>
    <col min="8" max="8" width="23" bestFit="1" customWidth="1"/>
    <col min="9" max="9" width="12.85546875" bestFit="1" customWidth="1"/>
  </cols>
  <sheetData>
    <row r="1" spans="1:9" s="7" customFormat="1" ht="29.45" customHeight="1" x14ac:dyDescent="0.25">
      <c r="A1" s="18" t="s">
        <v>104</v>
      </c>
      <c r="B1" s="18" t="s">
        <v>28</v>
      </c>
      <c r="C1" s="18" t="s">
        <v>57</v>
      </c>
      <c r="D1" s="18" t="s">
        <v>63</v>
      </c>
      <c r="E1" s="18" t="s">
        <v>68</v>
      </c>
      <c r="F1" s="18" t="s">
        <v>69</v>
      </c>
      <c r="H1" s="1" t="s">
        <v>143</v>
      </c>
      <c r="I1" s="1" t="s">
        <v>103</v>
      </c>
    </row>
    <row r="2" spans="1:9" x14ac:dyDescent="0.25">
      <c r="A2" s="1">
        <v>2024</v>
      </c>
      <c r="B2" s="1" t="s">
        <v>5</v>
      </c>
      <c r="C2" s="1" t="s">
        <v>72</v>
      </c>
      <c r="D2" s="1" t="s">
        <v>54</v>
      </c>
      <c r="E2" s="1" t="s">
        <v>54</v>
      </c>
      <c r="F2" s="1" t="s">
        <v>70</v>
      </c>
      <c r="H2" s="1" t="s">
        <v>144</v>
      </c>
      <c r="I2" s="1">
        <f>COUNTA(_xlfn._xlws.SORT(     _xlfn.UNIQUE(   _xlfn.TEXTSPLIT( _xlfn.CONCAT(T_UsersPasswordsGroups[Membre de …]),, ",", TRUE )  ),     1,     1))</f>
        <v>1</v>
      </c>
    </row>
    <row r="3" spans="1:9" x14ac:dyDescent="0.25">
      <c r="B3" s="1" t="s">
        <v>44</v>
      </c>
      <c r="C3" s="1" t="s">
        <v>73</v>
      </c>
      <c r="D3" s="1" t="s">
        <v>62</v>
      </c>
      <c r="E3" s="1" t="s">
        <v>61</v>
      </c>
      <c r="F3" s="1" t="s">
        <v>71</v>
      </c>
      <c r="H3" s="1" t="s">
        <v>142</v>
      </c>
      <c r="I3" s="1">
        <f>I2+2</f>
        <v>3</v>
      </c>
    </row>
    <row r="4" spans="1:9" x14ac:dyDescent="0.25">
      <c r="B4" s="1" t="s">
        <v>48</v>
      </c>
      <c r="C4" s="1" t="s">
        <v>56</v>
      </c>
      <c r="D4" s="1" t="s">
        <v>64</v>
      </c>
      <c r="E4" s="1" t="s">
        <v>59</v>
      </c>
      <c r="F4" s="1" t="s">
        <v>126</v>
      </c>
    </row>
    <row r="5" spans="1:9" x14ac:dyDescent="0.25">
      <c r="B5" s="1" t="s">
        <v>65</v>
      </c>
      <c r="D5" s="1" t="s">
        <v>66</v>
      </c>
      <c r="E5" s="1" t="s">
        <v>60</v>
      </c>
      <c r="F5" s="1"/>
    </row>
    <row r="6" spans="1:9" x14ac:dyDescent="0.25">
      <c r="B6" s="1" t="s">
        <v>50</v>
      </c>
      <c r="E6" s="1" t="s">
        <v>66</v>
      </c>
      <c r="F6" s="1"/>
    </row>
    <row r="7" spans="1:9" x14ac:dyDescent="0.25">
      <c r="B7" s="1" t="s">
        <v>24</v>
      </c>
      <c r="F7" s="1"/>
    </row>
    <row r="8" spans="1:9" x14ac:dyDescent="0.25">
      <c r="B8" s="1" t="s">
        <v>23</v>
      </c>
    </row>
    <row r="9" spans="1:9" x14ac:dyDescent="0.25">
      <c r="B9" s="1" t="s">
        <v>47</v>
      </c>
    </row>
    <row r="10" spans="1:9" x14ac:dyDescent="0.25">
      <c r="B10" s="1" t="s">
        <v>147</v>
      </c>
    </row>
    <row r="11" spans="1:9" x14ac:dyDescent="0.25">
      <c r="B11" s="1" t="s">
        <v>46</v>
      </c>
    </row>
    <row r="12" spans="1:9" x14ac:dyDescent="0.25">
      <c r="B12" s="1" t="s">
        <v>45</v>
      </c>
    </row>
    <row r="13" spans="1:9" x14ac:dyDescent="0.25">
      <c r="B13" s="1" t="s">
        <v>146</v>
      </c>
    </row>
    <row r="14" spans="1:9" x14ac:dyDescent="0.25">
      <c r="B14" s="1" t="s">
        <v>148</v>
      </c>
    </row>
    <row r="15" spans="1:9" x14ac:dyDescent="0.25">
      <c r="B15" s="1" t="s">
        <v>22</v>
      </c>
    </row>
    <row r="16" spans="1:9" x14ac:dyDescent="0.25">
      <c r="B16" s="1" t="s">
        <v>21</v>
      </c>
    </row>
    <row r="17" spans="2:6" x14ac:dyDescent="0.25">
      <c r="B17" s="1" t="s">
        <v>49</v>
      </c>
    </row>
    <row r="18" spans="2:6" x14ac:dyDescent="0.25">
      <c r="B18" s="1" t="s">
        <v>6</v>
      </c>
    </row>
    <row r="20" spans="2:6" x14ac:dyDescent="0.25">
      <c r="F20" s="1"/>
    </row>
    <row r="21" spans="2:6" x14ac:dyDescent="0.25">
      <c r="F21" s="1"/>
    </row>
    <row r="22" spans="2:6" x14ac:dyDescent="0.25">
      <c r="F22" s="1"/>
    </row>
  </sheetData>
  <sortState xmlns:xlrd2="http://schemas.microsoft.com/office/spreadsheetml/2017/richdata2" ref="B2:B18">
    <sortCondition ref="B2:B18"/>
  </sortState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Tableau de bord</vt:lpstr>
      <vt:lpstr>Pointage AD</vt:lpstr>
      <vt:lpstr>Pointage RH</vt:lpstr>
      <vt:lpstr>Répartition par groupe</vt:lpstr>
      <vt:lpstr>Users Passwords Groups</vt:lpstr>
      <vt:lpstr>AD Users extract</vt:lpstr>
      <vt:lpstr>AD Users and Groups extract</vt:lpstr>
      <vt:lpstr>Parms</vt:lpstr>
      <vt:lpstr>LigneFinRepartGp</vt:lpstr>
      <vt:lpstr>NbGpAD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sh.pavon@stpalaissurmer.fr</dc:creator>
  <cp:lastModifiedBy>Stéphane-Hervé PAVON</cp:lastModifiedBy>
  <dcterms:created xsi:type="dcterms:W3CDTF">2023-10-18T09:43:27Z</dcterms:created>
  <dcterms:modified xsi:type="dcterms:W3CDTF">2024-01-11T14:39:31Z</dcterms:modified>
</cp:coreProperties>
</file>