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.Z\OneDrive\Desktop\Data Bootcamp Class\Challengs\1-Challenge\"/>
    </mc:Choice>
  </mc:AlternateContent>
  <xr:revisionPtr revIDLastSave="0" documentId="13_ncr:1_{B55240F3-5D58-4D39-A4F7-FAEBF062E5E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ampaigns statues analysis" sheetId="2" r:id="rId1"/>
    <sheet name="Subcategory statistcs" sheetId="4" r:id="rId2"/>
    <sheet name="Outcomes by Launch Date" sheetId="5" r:id="rId3"/>
    <sheet name="Outcomes based on Goal" sheetId="6" r:id="rId4"/>
    <sheet name="Crowdfunding" sheetId="1" r:id="rId5"/>
  </sheets>
  <definedNames>
    <definedName name="_xlnm._FilterDatabase" localSheetId="4" hidden="1">Crowdfunding!$B$1:$T$1001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C2" i="6"/>
  <c r="D2" i="6"/>
  <c r="E2" i="6"/>
  <c r="F2" i="6" s="1"/>
  <c r="B3" i="6"/>
  <c r="C3" i="6"/>
  <c r="D3" i="6"/>
  <c r="B4" i="6"/>
  <c r="E4" i="6" s="1"/>
  <c r="C4" i="6"/>
  <c r="D4" i="6"/>
  <c r="B5" i="6"/>
  <c r="E5" i="6" s="1"/>
  <c r="C5" i="6"/>
  <c r="D5" i="6"/>
  <c r="B6" i="6"/>
  <c r="C6" i="6"/>
  <c r="D6" i="6"/>
  <c r="E6" i="6"/>
  <c r="F6" i="6" s="1"/>
  <c r="B7" i="6"/>
  <c r="E7" i="6" s="1"/>
  <c r="C7" i="6"/>
  <c r="D7" i="6"/>
  <c r="B8" i="6"/>
  <c r="E8" i="6" s="1"/>
  <c r="H8" i="6" s="1"/>
  <c r="C8" i="6"/>
  <c r="D8" i="6"/>
  <c r="B9" i="6"/>
  <c r="E9" i="6" s="1"/>
  <c r="F9" i="6" s="1"/>
  <c r="C9" i="6"/>
  <c r="D9" i="6"/>
  <c r="B10" i="6"/>
  <c r="C10" i="6"/>
  <c r="D10" i="6"/>
  <c r="H10" i="6" s="1"/>
  <c r="E10" i="6"/>
  <c r="F10" i="6" s="1"/>
  <c r="B11" i="6"/>
  <c r="E11" i="6" s="1"/>
  <c r="C11" i="6"/>
  <c r="D11" i="6"/>
  <c r="B12" i="6"/>
  <c r="C12" i="6"/>
  <c r="D12" i="6"/>
  <c r="B13" i="6"/>
  <c r="E13" i="6" s="1"/>
  <c r="C13" i="6"/>
  <c r="D13" i="6"/>
  <c r="G11" i="6" l="1"/>
  <c r="H11" i="6"/>
  <c r="F5" i="6"/>
  <c r="G5" i="6"/>
  <c r="H4" i="6"/>
  <c r="F4" i="6"/>
  <c r="G13" i="6"/>
  <c r="H9" i="6"/>
  <c r="G8" i="6"/>
  <c r="G7" i="6"/>
  <c r="H7" i="6"/>
  <c r="F13" i="6"/>
  <c r="H13" i="6"/>
  <c r="G9" i="6"/>
  <c r="H5" i="6"/>
  <c r="G4" i="6"/>
  <c r="F11" i="6"/>
  <c r="E3" i="6"/>
  <c r="F3" i="6" s="1"/>
  <c r="H2" i="6"/>
  <c r="F8" i="6"/>
  <c r="H6" i="6"/>
  <c r="E12" i="6"/>
  <c r="H12" i="6" s="1"/>
  <c r="G10" i="6"/>
  <c r="G6" i="6"/>
  <c r="G2" i="6"/>
  <c r="F7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3" i="6" l="1"/>
  <c r="H3" i="6"/>
  <c r="F12" i="6"/>
  <c r="G12" i="6"/>
</calcChain>
</file>

<file path=xl/sharedStrings.xml><?xml version="1.0" encoding="utf-8"?>
<sst xmlns="http://schemas.openxmlformats.org/spreadsheetml/2006/main" count="8121" uniqueCount="2106">
  <si>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</si>
  <si>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</si>
  <si>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</si>
  <si>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</si>
  <si>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</si>
  <si>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</si>
  <si>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</si>
  <si>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</si>
  <si>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</si>
  <si>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</si>
  <si>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</si>
  <si>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</si>
  <si>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</si>
  <si>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</si>
  <si>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</si>
  <si>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</si>
  <si>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</si>
  <si>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</si>
  <si>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</si>
  <si>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</si>
  <si>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</si>
  <si>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</si>
  <si>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</si>
  <si>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</si>
  <si>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</si>
  <si>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</si>
  <si>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</si>
  <si>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</si>
  <si>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</si>
  <si>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</si>
  <si>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</si>
  <si>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</si>
  <si>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</si>
  <si>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</si>
  <si>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</si>
  <si>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</si>
  <si>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</si>
  <si>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</si>
  <si>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</si>
  <si>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</si>
  <si>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</si>
  <si>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</si>
  <si>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</si>
  <si>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</si>
  <si>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</si>
  <si>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</si>
  <si>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</si>
  <si>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</si>
  <si>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</si>
  <si>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</si>
  <si>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</si>
  <si>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</si>
  <si>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</si>
  <si>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</si>
  <si>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</si>
  <si>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</si>
  <si>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</si>
  <si>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</si>
  <si>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</si>
  <si>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</si>
  <si>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</si>
  <si>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</si>
  <si>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</si>
  <si>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</si>
  <si>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</si>
  <si>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</si>
  <si>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</si>
  <si>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</si>
  <si>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</si>
  <si>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</si>
  <si>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</si>
  <si>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</si>
  <si>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</si>
  <si>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</si>
  <si>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</si>
  <si>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</si>
  <si>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</si>
  <si>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</si>
  <si>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</si>
  <si>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</si>
  <si>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</si>
  <si>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</si>
  <si>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</si>
  <si>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</si>
  <si>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</si>
  <si>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</si>
  <si>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</si>
  <si>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</si>
  <si>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</si>
  <si>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</si>
  <si>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</si>
  <si>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</si>
  <si>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</si>
  <si>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</si>
  <si>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</si>
  <si>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</si>
  <si>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</si>
  <si>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</si>
  <si>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</si>
  <si>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</si>
  <si>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</si>
  <si>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</si>
  <si>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</si>
  <si>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</si>
  <si>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</si>
  <si>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</si>
  <si>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</si>
  <si>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</si>
  <si>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</si>
  <si>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</si>
  <si>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</si>
  <si>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</si>
  <si>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</si>
  <si>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</si>
  <si>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</si>
  <si>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</si>
  <si>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</si>
  <si>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</si>
  <si>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</si>
  <si>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</si>
  <si>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</si>
  <si>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</si>
  <si>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</si>
  <si>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</si>
  <si>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</si>
  <si>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</si>
  <si>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</si>
  <si>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</si>
  <si>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</si>
  <si>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</si>
  <si>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</si>
  <si>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</si>
  <si>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</si>
  <si>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</si>
  <si>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</si>
  <si>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</si>
  <si>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</si>
  <si>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</si>
  <si>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</si>
  <si>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</si>
  <si>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</si>
  <si>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</si>
  <si>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</si>
  <si>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</si>
  <si>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</si>
  <si>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</si>
  <si>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</si>
  <si>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</si>
  <si>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</si>
  <si>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</si>
  <si>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</si>
  <si>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</si>
  <si>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</si>
  <si>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</si>
  <si>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</si>
  <si>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</si>
  <si>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</si>
  <si>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</si>
  <si>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</si>
  <si>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</si>
  <si>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</si>
  <si>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</si>
  <si>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</si>
  <si>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</si>
  <si>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</si>
  <si>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</si>
  <si>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</si>
  <si>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</si>
  <si>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</si>
  <si>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</si>
  <si>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</si>
  <si>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</si>
  <si>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</si>
  <si>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</si>
  <si>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</si>
  <si>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</si>
  <si>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</si>
  <si>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</si>
  <si>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</si>
  <si>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</si>
  <si>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</si>
  <si>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</si>
  <si>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</si>
  <si>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</si>
  <si>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</si>
  <si>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</si>
  <si>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</si>
  <si>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</si>
  <si>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</si>
  <si>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</si>
  <si>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</si>
  <si>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</si>
  <si>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</si>
  <si>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</si>
  <si>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</si>
  <si>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</si>
  <si>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</si>
  <si>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</si>
  <si>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</si>
  <si>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</si>
  <si>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</si>
  <si>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</si>
  <si>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</si>
  <si>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</si>
  <si>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</si>
  <si>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</si>
  <si>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</si>
  <si>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</si>
  <si>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</si>
  <si>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</si>
  <si>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</si>
  <si>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</si>
  <si>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</si>
  <si>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</si>
  <si>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</si>
  <si>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</si>
  <si>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</si>
  <si>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</si>
  <si>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</si>
  <si>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</si>
  <si>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</si>
  <si>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</si>
  <si>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</si>
  <si>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</si>
  <si>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</si>
  <si>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</si>
  <si>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</si>
  <si>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</si>
  <si>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</si>
  <si>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</si>
  <si>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</si>
  <si>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</si>
  <si>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</si>
  <si>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</si>
  <si>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</si>
  <si>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</si>
  <si>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</si>
  <si>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</si>
  <si>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</si>
  <si>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</si>
  <si>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</si>
  <si>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</si>
  <si>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</si>
  <si>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</si>
  <si>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</si>
  <si>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</si>
  <si>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</si>
  <si>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</si>
  <si>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</si>
  <si>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</si>
  <si>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</si>
  <si>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</si>
  <si>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</si>
  <si>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</si>
  <si>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</si>
  <si>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</si>
  <si>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</si>
  <si>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</si>
  <si>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</si>
  <si>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</si>
  <si>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</si>
  <si>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</si>
  <si>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</si>
  <si>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</si>
  <si>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</si>
  <si>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</si>
  <si>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</si>
  <si>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</si>
  <si>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</si>
  <si>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</si>
  <si>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</si>
  <si>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</si>
  <si>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</si>
  <si>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</si>
  <si>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</si>
  <si>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</si>
  <si>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</si>
  <si>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</si>
  <si>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</si>
  <si>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</si>
  <si>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</si>
  <si>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</si>
  <si>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</si>
  <si>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</si>
  <si>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</si>
  <si>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</si>
  <si>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</si>
  <si>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</si>
  <si>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</si>
  <si>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</si>
  <si>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</si>
  <si>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</si>
  <si>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</si>
  <si>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</si>
  <si>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</si>
  <si>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</si>
  <si>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</si>
  <si>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</si>
  <si>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</si>
  <si>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</si>
  <si>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</si>
  <si>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</si>
  <si>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</si>
  <si>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</si>
  <si>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</si>
  <si>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</si>
  <si>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</si>
  <si>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</si>
  <si>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</si>
  <si>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</si>
  <si>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</si>
  <si>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</si>
  <si>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</si>
  <si>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</si>
  <si>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</si>
  <si>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</si>
  <si>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</si>
  <si>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</si>
  <si>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</si>
  <si>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</si>
  <si>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</si>
  <si>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</si>
  <si>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</si>
  <si>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</si>
  <si>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</si>
  <si>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</si>
  <si>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</si>
  <si>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</si>
  <si>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</si>
  <si>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</si>
  <si>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</si>
  <si>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</si>
  <si>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</si>
  <si>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</si>
  <si>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</si>
  <si>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</si>
  <si>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</si>
  <si>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</si>
  <si>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</si>
  <si>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</si>
  <si>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</si>
  <si>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</si>
  <si>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</si>
  <si>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</si>
  <si>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</si>
  <si>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</si>
  <si>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</si>
  <si>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</si>
  <si>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</si>
  <si>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</si>
  <si>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</si>
  <si>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</si>
  <si>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</si>
  <si>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</si>
  <si>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</si>
  <si>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</si>
  <si>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</si>
  <si>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</si>
  <si>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</si>
  <si>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</si>
  <si>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</si>
  <si>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</si>
  <si>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</si>
  <si>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</si>
  <si>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</si>
  <si>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</si>
  <si>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</si>
  <si>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</si>
  <si>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</si>
  <si>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</si>
  <si>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</si>
  <si>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</si>
  <si>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</si>
  <si>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</si>
  <si>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</si>
  <si>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</si>
  <si>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</si>
  <si>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</si>
  <si>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</si>
  <si>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</si>
  <si>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</si>
  <si>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</si>
  <si>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</si>
  <si>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</si>
  <si>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</si>
  <si>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</si>
  <si>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</si>
  <si>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</si>
  <si>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</si>
  <si>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</si>
  <si>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</si>
  <si>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</si>
  <si>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</si>
  <si>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</si>
  <si>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</si>
  <si>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</si>
  <si>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</si>
  <si>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</si>
  <si>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</si>
  <si>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</si>
  <si>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</si>
  <si>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</si>
  <si>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</si>
  <si>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</si>
  <si>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</si>
  <si>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</si>
  <si>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</si>
  <si>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</si>
  <si>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</si>
  <si>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</si>
  <si>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</si>
  <si>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</si>
  <si>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</si>
  <si>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</si>
  <si>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</si>
  <si>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</si>
  <si>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</si>
  <si>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</si>
  <si>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</si>
  <si>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</si>
  <si>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</si>
  <si>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</si>
  <si>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</si>
  <si>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</si>
  <si>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</si>
  <si>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</si>
  <si>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</si>
  <si>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</si>
  <si>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</si>
  <si>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</si>
  <si>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</si>
  <si>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</si>
  <si>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</si>
  <si>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</si>
  <si>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</si>
  <si>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</si>
  <si>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</si>
  <si>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</si>
  <si>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</si>
  <si>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</si>
  <si>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</si>
  <si>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</si>
  <si>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</si>
  <si>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</si>
  <si>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</si>
  <si>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</si>
  <si>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</si>
  <si>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</si>
  <si>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</si>
  <si>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</si>
  <si>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</si>
  <si>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</si>
  <si>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</si>
  <si>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</si>
  <si>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</si>
  <si>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</si>
  <si>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</si>
  <si>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</si>
  <si>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</si>
  <si>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</si>
  <si>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</si>
  <si>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</si>
  <si>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</si>
  <si>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</si>
  <si>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</si>
  <si>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</si>
  <si>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</si>
  <si>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</si>
  <si>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</si>
  <si>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</si>
  <si>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</si>
  <si>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</si>
  <si>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</si>
  <si>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</si>
  <si>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</si>
  <si>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</si>
  <si>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</si>
  <si>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</si>
  <si>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</si>
  <si>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</si>
  <si>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</si>
  <si>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</si>
  <si>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</si>
  <si>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</si>
  <si>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</si>
  <si>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</si>
  <si>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</si>
  <si>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</si>
  <si>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</si>
  <si>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</si>
  <si>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</si>
  <si>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</si>
  <si>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</si>
  <si>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</si>
  <si>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</si>
  <si>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</si>
  <si>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</si>
  <si>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</si>
  <si>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</si>
  <si>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</si>
  <si>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</si>
  <si>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</si>
  <si>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</si>
  <si>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</si>
  <si>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</si>
  <si>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</si>
  <si>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</si>
  <si>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</si>
  <si>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</si>
  <si>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</si>
  <si>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</si>
  <si>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</si>
  <si>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</si>
  <si>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</si>
  <si>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</si>
  <si>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</si>
  <si>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</si>
  <si>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</si>
  <si>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</si>
  <si>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</si>
  <si>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</si>
  <si>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</si>
  <si>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</si>
  <si>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</si>
  <si>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</si>
  <si>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</si>
  <si>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</si>
  <si>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</si>
  <si>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</si>
  <si>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</si>
  <si>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</si>
  <si>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</si>
  <si>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</si>
  <si>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</si>
  <si>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</si>
  <si>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</si>
  <si>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</si>
  <si>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</si>
  <si>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</si>
  <si>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</si>
  <si>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</si>
  <si>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</si>
  <si>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</si>
  <si>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</si>
  <si>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</si>
  <si>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</si>
  <si>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</si>
  <si>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</si>
  <si>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</si>
  <si>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</si>
  <si>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</si>
  <si>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</si>
  <si>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</si>
  <si>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</si>
  <si>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</si>
  <si>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</si>
  <si>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</si>
  <si>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</si>
  <si>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</si>
  <si>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</si>
  <si>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</si>
  <si>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</si>
  <si>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</si>
  <si>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</si>
  <si>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</si>
  <si>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</si>
  <si>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</si>
  <si>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</si>
  <si>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</si>
  <si>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</si>
  <si>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</si>
  <si>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</si>
  <si>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</si>
  <si>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</si>
  <si>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</si>
  <si>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</si>
  <si>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</si>
  <si>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</si>
  <si>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</si>
  <si>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</si>
  <si>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</si>
  <si>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</si>
  <si>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</si>
  <si>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</si>
  <si>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</si>
  <si>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</si>
  <si>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</si>
  <si>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</si>
  <si>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</si>
  <si>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</si>
  <si>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</si>
  <si>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</si>
  <si>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</si>
  <si>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</si>
  <si>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</si>
  <si>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</si>
  <si>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</si>
  <si>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</si>
  <si>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</si>
  <si>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</si>
  <si>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</si>
  <si>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</si>
  <si>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</si>
  <si>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</si>
  <si>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</si>
  <si>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</si>
  <si>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</si>
  <si>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</si>
  <si>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</si>
  <si>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</si>
  <si>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</si>
  <si>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</si>
  <si>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</si>
  <si>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</si>
  <si>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</si>
  <si>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</si>
  <si>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</si>
  <si>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</si>
  <si>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</si>
  <si>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</si>
  <si>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</si>
  <si>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</si>
  <si>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</si>
  <si>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</si>
  <si>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</si>
  <si>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</si>
  <si>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</si>
  <si>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</si>
  <si>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</si>
  <si>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</si>
  <si>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</si>
  <si>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</si>
  <si>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</si>
  <si>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</si>
  <si>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</si>
  <si>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</si>
  <si>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</si>
  <si>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</si>
  <si>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</si>
  <si>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</si>
  <si>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</si>
  <si>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</si>
  <si>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</si>
  <si>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</si>
  <si>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</si>
  <si>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</si>
  <si>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</si>
  <si>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</si>
  <si>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</si>
  <si>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</si>
  <si>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</si>
  <si>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</si>
  <si>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</si>
  <si>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</si>
  <si>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</si>
  <si>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</si>
  <si>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</si>
  <si>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</si>
  <si>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</si>
  <si>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</si>
  <si>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</si>
  <si>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</si>
  <si>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</si>
  <si>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</si>
  <si>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</si>
  <si>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</si>
  <si>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</si>
  <si>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</si>
  <si>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</si>
  <si>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</si>
  <si>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</si>
  <si>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</si>
  <si>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</si>
  <si>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</si>
  <si>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</si>
  <si>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</si>
  <si>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</si>
  <si>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</si>
  <si>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</si>
  <si>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</si>
  <si>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</si>
  <si>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</si>
  <si>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</si>
  <si>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</si>
  <si>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</si>
  <si>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</si>
  <si>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</si>
  <si>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</si>
  <si>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</si>
  <si>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</si>
  <si>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</si>
  <si>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</si>
  <si>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</si>
  <si>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</si>
  <si>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</si>
  <si>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</si>
  <si>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</si>
  <si>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</si>
  <si>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</si>
  <si>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</si>
  <si>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</si>
  <si>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</si>
  <si>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</si>
  <si>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</si>
  <si>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</si>
  <si>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</si>
  <si>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</si>
  <si>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</si>
  <si>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</si>
  <si>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</si>
  <si>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</si>
  <si>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</si>
  <si>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</si>
  <si>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</si>
  <si>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</si>
  <si>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</si>
  <si>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</si>
  <si>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</si>
  <si>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</si>
  <si>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</si>
  <si>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</si>
  <si>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</si>
  <si>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</si>
  <si>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</si>
  <si>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</si>
  <si>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</si>
  <si>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</si>
  <si>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</si>
  <si>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</si>
  <si>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</si>
  <si>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</si>
  <si>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</si>
  <si>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</si>
  <si>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</si>
  <si>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</si>
  <si>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</si>
  <si>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</si>
  <si>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</si>
  <si>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</si>
  <si>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</si>
  <si>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</si>
  <si>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</si>
  <si>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</si>
  <si>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</si>
  <si>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</si>
  <si>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</si>
  <si>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</si>
  <si>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</si>
  <si>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</si>
  <si>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</si>
  <si>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</si>
  <si>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</si>
  <si>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</si>
  <si>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</si>
  <si>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</si>
  <si>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</si>
  <si>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</si>
  <si>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</si>
  <si>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</si>
  <si>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</si>
  <si>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</si>
  <si>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</si>
  <si>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</si>
  <si>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</si>
  <si>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</si>
  <si>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</si>
  <si>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</si>
  <si>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</si>
  <si>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</si>
  <si>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</si>
  <si>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</si>
  <si>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</si>
  <si>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</si>
  <si>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</si>
  <si>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</si>
  <si>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</si>
  <si>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</si>
  <si>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</si>
  <si>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</si>
  <si>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</si>
  <si>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</si>
  <si>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</si>
  <si>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</si>
  <si>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</si>
  <si>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</si>
  <si>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</si>
  <si>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</si>
  <si>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</si>
  <si>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</si>
  <si>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</si>
  <si>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</si>
  <si>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</si>
  <si>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</si>
  <si>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</si>
  <si>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</si>
  <si>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</si>
  <si>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</si>
  <si>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</si>
  <si>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</si>
  <si>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</si>
  <si>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</si>
  <si>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</si>
  <si>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</si>
  <si>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</si>
  <si>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</si>
  <si>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</si>
  <si>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</si>
  <si>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</si>
  <si>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</si>
  <si>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</si>
  <si>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</si>
  <si>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</si>
  <si>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</si>
  <si>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</si>
  <si>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</si>
  <si>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</si>
  <si>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</si>
  <si>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</si>
  <si>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</si>
  <si>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</si>
  <si>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</si>
  <si>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</si>
  <si>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</si>
  <si>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</si>
  <si>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</si>
  <si>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</si>
  <si>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</si>
  <si>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</si>
  <si>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</si>
  <si>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</si>
  <si>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</si>
  <si>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</si>
  <si>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</si>
  <si>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</si>
  <si>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</si>
  <si>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</si>
  <si>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</si>
  <si>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</si>
  <si>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</si>
  <si>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</si>
  <si>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</si>
  <si>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</si>
  <si>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</si>
  <si>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</si>
  <si>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</si>
  <si>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</si>
  <si>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</si>
  <si>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</si>
  <si>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</si>
  <si>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</si>
  <si>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</si>
  <si>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</si>
  <si>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</si>
  <si>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</si>
  <si>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</si>
  <si>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</si>
  <si>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</si>
  <si>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</si>
  <si>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</si>
  <si>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</si>
  <si>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</si>
  <si>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</si>
  <si>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</si>
  <si>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</si>
  <si>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</si>
  <si>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</si>
  <si>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</si>
  <si>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</si>
  <si>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</si>
  <si>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</si>
  <si>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</si>
  <si>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</si>
  <si>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</si>
  <si>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</si>
  <si>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</si>
  <si>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</si>
  <si>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</si>
  <si>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</si>
  <si>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</si>
  <si>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</si>
  <si>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</si>
  <si>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</si>
  <si>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</si>
  <si>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</si>
  <si>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</si>
  <si>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</si>
  <si>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</si>
  <si>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</si>
  <si>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</si>
  <si>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</si>
  <si>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</si>
  <si>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</si>
  <si>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</si>
  <si>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</si>
  <si>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</si>
  <si>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</si>
  <si>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</si>
  <si>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</si>
  <si>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</si>
  <si>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</si>
  <si>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</si>
  <si>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</si>
  <si>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</si>
  <si>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</si>
  <si>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</si>
  <si>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</si>
  <si>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</si>
  <si>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</si>
  <si>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</si>
  <si>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</si>
  <si>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</si>
  <si>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</si>
  <si>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</si>
  <si>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</si>
  <si>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</si>
  <si>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</si>
  <si>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</si>
  <si>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</si>
  <si>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</si>
  <si>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</si>
  <si>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</si>
  <si>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</si>
  <si>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</si>
  <si>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</si>
  <si>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</si>
  <si>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</si>
  <si>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</si>
  <si>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</si>
  <si>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</si>
  <si>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</si>
  <si>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</si>
  <si>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</si>
  <si>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</si>
  <si>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</si>
  <si>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</si>
  <si>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</si>
  <si>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</si>
  <si>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</si>
  <si>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</si>
  <si>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</si>
  <si>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</si>
  <si>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</si>
  <si>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</si>
  <si>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</si>
  <si>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</si>
  <si>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</si>
  <si>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</si>
  <si>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</si>
  <si>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</si>
  <si>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</si>
  <si>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</si>
  <si>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</si>
  <si>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</si>
  <si>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</si>
  <si>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</si>
  <si>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</si>
  <si>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</si>
  <si>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</si>
  <si>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</si>
  <si>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</si>
  <si>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</si>
  <si>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</si>
  <si>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</si>
  <si>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</si>
  <si>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</si>
  <si>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</si>
  <si>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</si>
  <si>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</si>
  <si>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</si>
  <si>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</si>
  <si>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</si>
  <si>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</si>
  <si>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</si>
  <si>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</si>
  <si>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</si>
  <si>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</si>
  <si>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</si>
  <si>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</si>
  <si>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</si>
  <si>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</si>
  <si>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</si>
  <si>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</si>
  <si>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</si>
  <si>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</si>
  <si>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</si>
  <si>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</si>
  <si>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</si>
  <si>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</si>
  <si>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</si>
  <si>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</si>
  <si>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</si>
  <si>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</si>
  <si>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</si>
  <si>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</si>
  <si>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</si>
  <si>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</si>
  <si>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</si>
  <si>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</si>
  <si>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</si>
  <si>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</si>
  <si>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</si>
  <si>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</si>
  <si>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</si>
  <si>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</si>
  <si>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</si>
  <si>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</si>
  <si>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</si>
  <si>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</si>
  <si>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</si>
  <si>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</si>
  <si>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</si>
  <si>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</si>
  <si>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</si>
  <si>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</si>
  <si>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</si>
  <si>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</si>
  <si>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</si>
  <si>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</si>
  <si>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</si>
  <si>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</si>
  <si>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</si>
  <si>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</si>
  <si>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</si>
  <si>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</si>
  <si>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</si>
  <si>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</si>
  <si>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</si>
  <si>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</si>
  <si>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</si>
  <si>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</si>
  <si>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</si>
  <si>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</si>
  <si>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</si>
  <si>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</si>
  <si>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</si>
  <si>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</si>
  <si>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</si>
  <si>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</si>
  <si>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</si>
  <si>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</si>
  <si>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</si>
  <si>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</si>
  <si>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</si>
  <si>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</si>
  <si>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</si>
  <si>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</si>
  <si>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</si>
  <si>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</si>
  <si>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</si>
  <si>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</si>
  <si>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</si>
  <si>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</si>
  <si>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</si>
  <si>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</si>
  <si>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</si>
  <si>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</si>
  <si>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</si>
  <si>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</si>
  <si>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</si>
  <si>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</si>
  <si>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</si>
  <si>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</si>
  <si>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</si>
  <si>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</si>
  <si>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</si>
  <si>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</si>
  <si>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</si>
  <si>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</si>
  <si>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</si>
  <si>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</si>
  <si>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</si>
  <si>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</si>
  <si>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</si>
  <si>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</si>
  <si>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</si>
  <si>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</si>
  <si>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</si>
  <si>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</si>
  <si>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</si>
  <si>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</si>
  <si>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</si>
  <si>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</si>
  <si>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</si>
  <si>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</si>
  <si>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</si>
  <si>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</si>
  <si>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</si>
  <si>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</si>
  <si>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</si>
  <si>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</si>
  <si>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</si>
  <si>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</si>
  <si>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</si>
  <si>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</si>
  <si>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</si>
  <si>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</si>
  <si>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</si>
  <si>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</si>
  <si>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</si>
  <si>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</si>
  <si>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</si>
  <si>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</si>
  <si>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</si>
  <si>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</si>
  <si>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</si>
  <si>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</si>
  <si>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</si>
  <si>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</si>
  <si>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</si>
  <si>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</si>
  <si>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</si>
  <si>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</si>
  <si>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</si>
  <si>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</si>
  <si>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</si>
  <si>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</si>
  <si>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</si>
  <si>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</si>
  <si>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</si>
  <si>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</si>
  <si>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</si>
  <si>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</si>
  <si>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</si>
  <si>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</si>
  <si>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</si>
  <si>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</si>
  <si>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</si>
  <si>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</si>
  <si>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</si>
  <si>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</si>
  <si>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</si>
  <si>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</si>
  <si>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</si>
  <si>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</si>
  <si>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</si>
  <si>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</si>
  <si>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</si>
  <si>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</si>
  <si>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</si>
  <si>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</si>
  <si>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</si>
  <si>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</si>
  <si>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</si>
  <si>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</si>
  <si>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</si>
  <si>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</si>
  <si>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</si>
  <si>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</si>
  <si>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</si>
  <si>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</si>
  <si>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</si>
  <si>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</si>
  <si>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</si>
  <si>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</si>
  <si>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</si>
  <si>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</si>
  <si>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</si>
  <si>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</si>
  <si>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</si>
  <si>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</si>
  <si>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</si>
  <si>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</si>
  <si>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</si>
  <si>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</si>
  <si>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</si>
  <si>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</si>
  <si>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</si>
  <si>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</si>
  <si>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</si>
  <si>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</si>
  <si>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</si>
  <si>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</si>
  <si>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</si>
  <si>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</si>
  <si>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</si>
  <si>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</si>
  <si>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</si>
  <si>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</si>
  <si>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</si>
  <si>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</si>
  <si>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</si>
  <si>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</si>
  <si>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</si>
  <si>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</si>
  <si>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</si>
  <si>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</si>
  <si>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</si>
  <si>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</si>
  <si>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</si>
  <si>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</si>
  <si>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</si>
  <si>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</si>
  <si>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</si>
  <si>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</si>
  <si>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</si>
  <si>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</si>
  <si>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</si>
  <si>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</si>
  <si>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</si>
  <si>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</si>
  <si>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</si>
  <si>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</si>
  <si>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</si>
  <si>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</si>
  <si>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</si>
  <si>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</si>
  <si>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</si>
  <si>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</si>
  <si>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</si>
  <si>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</si>
  <si>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</si>
  <si>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</si>
  <si>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</si>
  <si>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</si>
  <si>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</si>
  <si>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</si>
  <si>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</si>
  <si>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</si>
  <si>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</si>
  <si>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</si>
  <si>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</si>
  <si>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</si>
  <si>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</si>
  <si>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</si>
  <si>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</si>
  <si>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</si>
  <si>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</si>
  <si>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</si>
  <si>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</si>
  <si>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</si>
  <si>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</si>
  <si>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</si>
  <si>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</si>
  <si>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</si>
  <si>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</si>
  <si>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</si>
  <si>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</si>
  <si>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</si>
  <si>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</si>
  <si>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</si>
  <si>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</si>
  <si>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</si>
  <si>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</si>
  <si>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</si>
  <si>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</si>
  <si>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</si>
  <si>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</si>
  <si>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</si>
  <si>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</si>
  <si>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</si>
  <si>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</si>
  <si>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</si>
  <si>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</si>
  <si>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</si>
  <si>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</si>
  <si>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</si>
  <si>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</si>
  <si>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</si>
  <si>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</si>
  <si>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</si>
  <si>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</si>
  <si>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</si>
  <si>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</si>
  <si>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</si>
  <si>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</si>
  <si>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</si>
  <si>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</si>
  <si>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</si>
  <si>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</si>
  <si>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</si>
  <si>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</si>
  <si>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</si>
  <si>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</si>
  <si>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</si>
  <si>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</si>
  <si>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</si>
  <si>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</si>
  <si>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</si>
  <si>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</si>
  <si>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</si>
  <si>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</si>
  <si>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</si>
  <si>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</si>
  <si>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</si>
  <si>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</si>
  <si>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</si>
  <si>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</si>
  <si>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</si>
  <si>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</si>
  <si>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</si>
  <si>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</si>
  <si>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</si>
  <si>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</si>
  <si>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</si>
  <si>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</si>
  <si>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</si>
  <si>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</si>
  <si>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</si>
  <si>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</si>
  <si>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</si>
  <si>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</si>
  <si>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</si>
  <si>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</si>
  <si>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</si>
  <si>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</si>
  <si>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</si>
  <si>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</si>
  <si>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</si>
  <si>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</si>
  <si>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</si>
  <si>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</si>
  <si>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</si>
  <si>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</si>
  <si>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</si>
  <si>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</si>
  <si>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</si>
  <si>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</si>
  <si>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</si>
  <si>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</si>
  <si>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</si>
  <si>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</si>
  <si>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</si>
  <si>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</si>
  <si>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</si>
  <si>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</si>
  <si>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</si>
  <si>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</si>
  <si>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</si>
  <si>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</si>
  <si>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</si>
  <si>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</si>
  <si>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</si>
  <si>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</si>
  <si>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</si>
  <si>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</si>
  <si>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</si>
  <si>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</si>
  <si>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</si>
  <si>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</si>
  <si>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</si>
  <si>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</si>
  <si>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</si>
  <si>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</si>
  <si>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</si>
  <si>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</si>
  <si>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</si>
  <si>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</si>
  <si>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</si>
  <si>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</si>
  <si>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</si>
  <si>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</si>
  <si>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</si>
  <si>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</si>
  <si>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</si>
  <si>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</si>
  <si>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</si>
  <si>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</si>
  <si>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</si>
  <si>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</si>
  <si>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</si>
  <si>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</si>
  <si>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</si>
  <si>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</si>
  <si>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</si>
  <si>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</si>
  <si>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</si>
  <si>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</si>
  <si>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</si>
  <si>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</si>
  <si>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</si>
  <si>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</si>
  <si>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</si>
  <si>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</si>
  <si>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</si>
  <si>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</si>
  <si>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</si>
  <si>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</si>
  <si>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</si>
  <si>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</si>
  <si>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</si>
  <si>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</si>
  <si>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</si>
  <si>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</si>
  <si>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</si>
  <si>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</si>
  <si>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</si>
  <si>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</si>
  <si>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</si>
  <si>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</si>
  <si>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</si>
  <si>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</si>
  <si>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</si>
  <si>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</si>
  <si>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</si>
  <si>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</si>
  <si>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</si>
  <si>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</si>
  <si>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</si>
  <si>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</si>
  <si>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</si>
  <si>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</si>
  <si>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</si>
  <si>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</si>
  <si>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</si>
  <si>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</si>
  <si>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</si>
  <si>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</si>
  <si>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</si>
  <si>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</si>
  <si>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</si>
  <si>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</si>
  <si>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</si>
  <si>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</si>
  <si>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</si>
  <si>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</si>
  <si>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</si>
  <si>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</si>
  <si>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</si>
  <si>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</si>
  <si>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</si>
  <si>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</si>
  <si>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</si>
  <si>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</si>
  <si>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</si>
  <si>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</si>
  <si>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</si>
  <si>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</si>
  <si>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</si>
  <si>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</si>
  <si>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</si>
  <si>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</si>
  <si>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</si>
  <si>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</si>
  <si>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</si>
  <si>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</si>
  <si>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</si>
  <si>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</si>
  <si>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</si>
  <si>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</si>
  <si>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</si>
  <si>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</si>
  <si>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</si>
  <si>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</si>
  <si>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</si>
  <si>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</si>
  <si>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</si>
  <si>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</si>
  <si>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</si>
  <si>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</si>
  <si>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</si>
  <si>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</si>
  <si>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</si>
  <si>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</si>
  <si>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</si>
  <si>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</si>
  <si>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</si>
  <si>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</si>
  <si>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</si>
  <si>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</si>
  <si>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</si>
  <si>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</si>
  <si>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</si>
  <si>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</si>
  <si>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</si>
  <si>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</si>
  <si>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</si>
  <si>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</si>
  <si>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</si>
  <si>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</si>
  <si>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</si>
  <si>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</si>
  <si>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</si>
  <si>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</si>
  <si>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</si>
  <si>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</si>
  <si>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</si>
  <si>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</si>
  <si>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</si>
  <si>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</si>
  <si>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</si>
  <si>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</si>
  <si>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</si>
  <si>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</si>
  <si>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</si>
  <si>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</si>
  <si>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</si>
  <si>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</si>
  <si>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</si>
  <si>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</si>
  <si>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</si>
  <si>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</si>
  <si>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</si>
  <si>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</si>
  <si>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</si>
  <si>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</si>
  <si>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</si>
  <si>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</si>
  <si>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</si>
  <si>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</si>
  <si>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</si>
  <si>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</si>
  <si>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</si>
  <si>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</si>
  <si>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</si>
  <si>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</si>
  <si>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</si>
  <si>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</si>
  <si>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</si>
  <si>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</si>
  <si>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</si>
  <si>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</si>
  <si>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</si>
  <si>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</si>
  <si>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</si>
  <si>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</si>
  <si>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</si>
  <si>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</si>
  <si>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</si>
  <si>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</si>
  <si>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</si>
  <si>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</si>
  <si>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</si>
  <si>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</si>
  <si>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</si>
  <si>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</si>
  <si>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</si>
  <si>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</si>
  <si>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</si>
  <si>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</si>
  <si>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</si>
  <si>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</si>
  <si>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</si>
  <si>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</si>
  <si>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</si>
  <si>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</si>
  <si>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</si>
  <si>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</si>
  <si>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</si>
  <si>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</si>
  <si>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</si>
  <si>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</si>
  <si>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</si>
  <si>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</si>
  <si>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</si>
  <si>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</si>
  <si>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</si>
  <si>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</si>
  <si>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</si>
  <si>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</si>
  <si>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</si>
  <si>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</si>
  <si>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</si>
  <si>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</si>
  <si>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</si>
  <si>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</si>
  <si>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</si>
  <si>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</si>
  <si>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</si>
  <si>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</si>
  <si>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</si>
  <si>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</si>
  <si>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</si>
  <si>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</si>
  <si>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</si>
  <si>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</si>
  <si>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</si>
  <si>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</si>
  <si>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</si>
  <si>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</si>
  <si>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</si>
  <si>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</si>
  <si>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</si>
  <si>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</si>
  <si>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</si>
  <si>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</si>
  <si>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</si>
  <si>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</si>
  <si>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</si>
  <si>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</si>
  <si>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</si>
  <si>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</si>
  <si>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</si>
  <si>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</si>
  <si>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</si>
  <si>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</si>
  <si>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</si>
  <si>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</si>
  <si>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</si>
  <si>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</si>
  <si>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</si>
  <si>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</si>
  <si>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</si>
  <si>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</si>
  <si>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</si>
  <si>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</si>
  <si>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</si>
  <si>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</si>
  <si>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</si>
  <si>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</si>
  <si>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</si>
  <si>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</si>
  <si>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</si>
  <si>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</si>
  <si>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</si>
  <si>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</si>
  <si>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</si>
  <si>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</si>
  <si>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</si>
  <si>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</si>
  <si>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</si>
  <si>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</si>
  <si>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</si>
  <si>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</si>
  <si>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</si>
  <si>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</si>
  <si>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</si>
  <si>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</si>
  <si>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</si>
  <si>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</si>
  <si>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</si>
  <si>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</si>
  <si>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</si>
  <si>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</si>
  <si>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</si>
  <si>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</si>
  <si>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</si>
  <si>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</si>
  <si>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</si>
  <si>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</si>
  <si>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</si>
  <si>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</si>
  <si>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</si>
  <si>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</si>
  <si>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</si>
  <si>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</si>
  <si>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</si>
  <si>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</si>
  <si>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</si>
  <si>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</si>
  <si>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</si>
  <si>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</si>
  <si>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</si>
  <si>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</si>
  <si>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</si>
  <si>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</si>
  <si>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</si>
  <si>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</si>
  <si>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</si>
  <si>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</si>
  <si>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</si>
  <si>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</si>
  <si>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</si>
  <si>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</si>
  <si>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</si>
  <si>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</si>
  <si>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</si>
  <si>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</si>
  <si>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</si>
  <si>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</si>
  <si>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</si>
  <si>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</si>
  <si>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</si>
  <si>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</si>
  <si>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</si>
  <si>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</si>
  <si>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</si>
  <si>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</si>
  <si>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</si>
  <si>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</si>
  <si>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</si>
  <si>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</si>
  <si>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</si>
  <si>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</si>
  <si>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</si>
  <si>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</si>
  <si>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</si>
  <si>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</si>
  <si>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</si>
  <si>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</si>
  <si>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</si>
  <si>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</si>
  <si>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</si>
  <si>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</si>
  <si>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</si>
  <si>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</si>
  <si>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</si>
  <si>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</si>
  <si>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</si>
  <si>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</si>
  <si>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</si>
  <si>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</si>
  <si>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</si>
  <si>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</si>
  <si>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</si>
  <si>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</si>
  <si>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</si>
  <si>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</si>
  <si>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</si>
  <si>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</si>
  <si>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</si>
  <si>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</si>
  <si>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</si>
  <si>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</si>
  <si>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</si>
  <si>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</si>
  <si>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</si>
  <si>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</si>
  <si>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</si>
  <si>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</si>
  <si>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</si>
  <si>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</si>
  <si>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</si>
  <si>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</si>
  <si>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</si>
  <si>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</si>
  <si>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</si>
  <si>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</si>
  <si>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</si>
  <si>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</si>
  <si>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</si>
  <si>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</si>
  <si>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</si>
  <si>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</si>
  <si>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</si>
  <si>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</si>
  <si>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</si>
  <si>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</si>
  <si>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</si>
  <si>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</si>
  <si>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</si>
  <si>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</si>
  <si>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</si>
  <si>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</si>
  <si>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</si>
  <si>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</si>
  <si>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</si>
  <si>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</si>
  <si>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</si>
  <si>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</si>
  <si>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</si>
  <si>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</si>
  <si>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</si>
  <si>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</si>
  <si>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</si>
  <si>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</si>
  <si>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</si>
  <si>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</si>
  <si>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</si>
  <si>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</si>
  <si>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</si>
  <si>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</si>
  <si>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</si>
  <si>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</si>
  <si>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</si>
  <si>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</si>
  <si>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</si>
  <si>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</si>
  <si>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</si>
  <si>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</si>
  <si>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</si>
  <si>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</si>
  <si>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</si>
  <si>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</si>
  <si>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</si>
  <si>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</si>
  <si>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</si>
  <si>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</si>
  <si>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</si>
  <si>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</si>
  <si>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</si>
  <si>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</si>
  <si>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</si>
  <si>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</si>
  <si>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</si>
  <si>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</si>
  <si>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</si>
  <si>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</si>
  <si>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</si>
  <si>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</si>
  <si>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</si>
  <si>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</si>
  <si>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</si>
  <si>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</si>
  <si>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</si>
  <si>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</si>
  <si>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</si>
  <si>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</si>
  <si>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</si>
  <si>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</si>
  <si>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</si>
  <si>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</si>
  <si>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</si>
  <si>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</si>
  <si>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</si>
  <si>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</si>
  <si>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</si>
  <si>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</si>
  <si>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</si>
  <si>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</si>
  <si>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</si>
  <si>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</si>
  <si>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</si>
  <si>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</si>
  <si>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</si>
  <si>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</si>
  <si>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</si>
  <si>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</si>
  <si>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</si>
  <si>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</si>
  <si>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</si>
  <si>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</si>
  <si>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</si>
  <si>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</si>
  <si>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</si>
  <si>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</si>
  <si>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</si>
  <si>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</si>
  <si>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</si>
  <si>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</si>
  <si>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</si>
  <si>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</si>
  <si>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</si>
  <si>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</si>
  <si>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</si>
  <si>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</si>
  <si>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</si>
  <si>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</si>
  <si>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</si>
  <si>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</si>
  <si>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</si>
  <si>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</si>
  <si>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</si>
  <si>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</si>
  <si>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</si>
  <si>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</si>
  <si>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</si>
  <si>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</si>
  <si>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</si>
  <si>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</si>
  <si>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</si>
  <si>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</si>
  <si>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</si>
  <si>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</si>
  <si>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</si>
  <si>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</si>
  <si>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</si>
  <si>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</si>
  <si>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</si>
  <si>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</si>
  <si>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</si>
  <si>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</si>
  <si>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</si>
  <si>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</si>
  <si>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</si>
  <si>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</si>
  <si>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</si>
  <si>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</si>
  <si>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</si>
  <si>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</si>
  <si>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</si>
  <si>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</si>
  <si>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</si>
  <si>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</si>
  <si>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</si>
  <si>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</si>
  <si>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</si>
  <si>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</si>
  <si>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</si>
  <si>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</si>
  <si>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</si>
  <si>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</si>
  <si>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</si>
  <si>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</si>
  <si>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</si>
  <si>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</si>
  <si>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</si>
  <si>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</si>
  <si>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</si>
  <si>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</si>
  <si>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</si>
  <si>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</si>
  <si>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</si>
  <si>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</si>
  <si>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</si>
  <si>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</si>
  <si>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</si>
  <si>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</si>
  <si>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</si>
  <si>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</si>
  <si>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</si>
  <si>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</si>
  <si>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</si>
  <si>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</si>
  <si>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</si>
  <si>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</si>
  <si>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</si>
  <si>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</si>
  <si>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</si>
  <si>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</si>
  <si>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</si>
  <si>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</si>
  <si>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</si>
  <si>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</si>
  <si>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</si>
  <si>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</si>
  <si>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</si>
  <si>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</si>
  <si>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</si>
  <si>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</si>
  <si>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</si>
  <si>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</si>
  <si>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</si>
  <si>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</si>
  <si>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</si>
  <si>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</si>
  <si>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</si>
  <si>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</si>
  <si>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</si>
  <si>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</si>
  <si>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</si>
  <si>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</si>
  <si>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</si>
  <si>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</si>
  <si>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</si>
  <si>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</si>
  <si>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</si>
  <si>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</si>
  <si>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</si>
  <si>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</si>
  <si>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</si>
  <si>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</si>
  <si>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</si>
  <si>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</si>
  <si>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</si>
  <si>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</si>
  <si>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</si>
  <si>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</si>
  <si>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</si>
  <si>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</si>
  <si>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</si>
  <si>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</si>
  <si>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</si>
  <si>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</si>
  <si>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</si>
  <si>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</si>
  <si>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</si>
  <si>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</si>
  <si>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</si>
  <si>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</si>
  <si>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</si>
  <si>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</si>
  <si>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</si>
  <si>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</si>
  <si>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</si>
  <si>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</si>
  <si>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</si>
  <si>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</si>
  <si>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</si>
  <si>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</si>
  <si>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</si>
  <si>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</si>
  <si>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</si>
  <si>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</si>
  <si>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</si>
  <si>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</si>
  <si>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</si>
  <si>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</si>
  <si>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</si>
  <si>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</si>
  <si>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</si>
  <si>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</si>
  <si>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</si>
  <si>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</si>
  <si>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</si>
  <si>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</si>
  <si>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</si>
  <si>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</si>
  <si>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</si>
  <si>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</si>
  <si>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</si>
  <si>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</si>
  <si>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</si>
  <si>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</si>
  <si>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</si>
  <si>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</si>
  <si>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</si>
  <si>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</si>
  <si>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</si>
  <si>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</si>
  <si>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</si>
  <si>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</si>
  <si>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</si>
  <si>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</si>
  <si>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</si>
  <si>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</si>
  <si>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</si>
  <si>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</si>
  <si>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</si>
  <si>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</si>
  <si>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</si>
  <si>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</si>
  <si>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</si>
  <si>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</si>
  <si>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</si>
  <si>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</si>
  <si>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</si>
  <si>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</si>
  <si>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</si>
  <si>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</si>
  <si>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</si>
  <si>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</si>
  <si>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</si>
  <si>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</si>
  <si>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</si>
  <si>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</si>
  <si>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</si>
  <si>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</si>
  <si>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</si>
  <si>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</si>
  <si>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</si>
  <si>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</si>
  <si>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</si>
  <si>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</si>
  <si>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</si>
  <si>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</si>
  <si>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</si>
  <si>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</si>
  <si>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</si>
  <si>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</si>
  <si>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</si>
  <si>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</si>
  <si>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</si>
  <si>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</si>
  <si>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</si>
  <si>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</si>
  <si>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</si>
  <si>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</si>
  <si>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</si>
  <si>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</si>
  <si>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</si>
  <si>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</si>
  <si>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</si>
  <si>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</si>
  <si>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</si>
  <si>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</si>
  <si>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</si>
  <si>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</si>
  <si>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</si>
  <si>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</si>
  <si>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</si>
  <si>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</si>
  <si>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</si>
  <si>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</si>
  <si>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</si>
  <si>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</si>
  <si>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</si>
  <si>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</si>
  <si>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</si>
  <si>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</si>
  <si>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</si>
  <si>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</si>
  <si>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</si>
  <si>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</si>
  <si>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</si>
  <si>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</si>
  <si>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 Parent Category</t>
  </si>
  <si>
    <t>Date Created Conversion</t>
  </si>
  <si>
    <t>Date Ended Conversion</t>
  </si>
  <si>
    <t>Count of outcome</t>
  </si>
  <si>
    <t>Row Labels</t>
  </si>
  <si>
    <t>Grand Total</t>
  </si>
  <si>
    <t>(All)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</si>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</sst>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1D1C1D"/>
      <name val="Arial"/>
      <family val="2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8" fillId="0" borderId="0" xfId="0" applyFont="1"/>
    <xf numFmtId="164" fontId="1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9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statues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Campaigns statues</a:t>
            </a:r>
            <a:r>
              <a:rPr lang="en-US" baseline="0"/>
              <a:t> analysis</a:t>
            </a:r>
            <a:endParaRPr lang="en-US"/>
          </a:p>
        </c:rich>
      </c:tx>
      <c:layout>
        <c:manualLayout>
          <c:xMode val="edge"/>
          <c:yMode val="edge"/>
          <c:x val="0.34501080046073113"/>
          <c:y val="8.5450966356478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statues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statues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statues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7-4DF4-9FCD-9235ACE1AEE1}"/>
            </c:ext>
          </c:extLst>
        </c:ser>
        <c:ser>
          <c:idx val="1"/>
          <c:order val="1"/>
          <c:tx>
            <c:strRef>
              <c:f>'Campaigns statues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'Campaigns statues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statues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7-4DF4-9FCD-9235ACE1AEE1}"/>
            </c:ext>
          </c:extLst>
        </c:ser>
        <c:ser>
          <c:idx val="2"/>
          <c:order val="2"/>
          <c:tx>
            <c:strRef>
              <c:f>'Campaigns statues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'Campaigns statues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statues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97-4DF4-9FCD-9235ACE1AEE1}"/>
            </c:ext>
          </c:extLst>
        </c:ser>
        <c:ser>
          <c:idx val="3"/>
          <c:order val="3"/>
          <c:tx>
            <c:strRef>
              <c:f>'Campaigns statues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'Campaigns statues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statues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97-4DF4-9FCD-9235ACE1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3277343"/>
        <c:axId val="1663310207"/>
      </c:barChart>
      <c:catAx>
        <c:axId val="1663277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10207"/>
        <c:crosses val="autoZero"/>
        <c:auto val="1"/>
        <c:lblAlgn val="ctr"/>
        <c:lblOffset val="100"/>
        <c:noMultiLvlLbl val="0"/>
      </c:catAx>
      <c:valAx>
        <c:axId val="16633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7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statistcs!PivotTable3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Subcategory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statistcs'!$A$6:$A$30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1-433A-B513-258890190CF5}"/>
            </c:ext>
          </c:extLst>
        </c:ser>
        <c:ser>
          <c:idx val="1"/>
          <c:order val="1"/>
          <c:tx>
            <c:strRef>
              <c:f>'Subcategory statistcs'!$C$4:$C$5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'Subcategory statistcs'!$A$6:$A$30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A1-433A-B513-258890190CF5}"/>
            </c:ext>
          </c:extLst>
        </c:ser>
        <c:ser>
          <c:idx val="2"/>
          <c:order val="2"/>
          <c:tx>
            <c:strRef>
              <c:f>'Subcategory statistcs'!$D$4:$D$5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'Subcategory statistcs'!$A$6:$A$30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A1-433A-B513-258890190CF5}"/>
            </c:ext>
          </c:extLst>
        </c:ser>
        <c:ser>
          <c:idx val="3"/>
          <c:order val="3"/>
          <c:tx>
            <c:strRef>
              <c:f>'Subcategory statistcs'!$E$4:$E$5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'Subcategory statistcs'!$A$6:$A$30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A1-433A-B513-258890190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609151"/>
        <c:axId val="1537621631"/>
      </c:barChart>
      <c:catAx>
        <c:axId val="153760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21631"/>
        <c:crosses val="autoZero"/>
        <c:auto val="1"/>
        <c:lblAlgn val="ctr"/>
        <c:lblOffset val="100"/>
        <c:noMultiLvlLbl val="0"/>
      </c:catAx>
      <c:valAx>
        <c:axId val="15376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0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Launch Date</a:t>
            </a:r>
          </a:p>
        </c:rich>
      </c:tx>
      <c:layout>
        <c:manualLayout>
          <c:xMode val="edge"/>
          <c:yMode val="edge"/>
          <c:x val="0.28285411198600174"/>
          <c:y val="6.7403032954214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4-469E-A0FD-DABCC97E1F6B}"/>
            </c:ext>
          </c:extLst>
        </c:ser>
        <c:ser>
          <c:idx val="1"/>
          <c:order val="1"/>
          <c:tx>
            <c:strRef>
              <c:f>'Outcomes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4-469E-A0FD-DABCC97E1F6B}"/>
            </c:ext>
          </c:extLst>
        </c:ser>
        <c:ser>
          <c:idx val="2"/>
          <c:order val="2"/>
          <c:tx>
            <c:strRef>
              <c:f>'Outcomes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4-469E-A0FD-DABCC97E1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76559"/>
        <c:axId val="1806881551"/>
      </c:lineChart>
      <c:catAx>
        <c:axId val="180687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81551"/>
        <c:crosses val="autoZero"/>
        <c:auto val="1"/>
        <c:lblAlgn val="ctr"/>
        <c:lblOffset val="100"/>
        <c:noMultiLvlLbl val="0"/>
      </c:catAx>
      <c:valAx>
        <c:axId val="18068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7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F-4FF2-B0B4-4676BFD08C88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FF-4FF2-B0B4-4676BFD08C88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FF-4FF2-B0B4-4676BFD08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34304"/>
        <c:axId val="559535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FF-4FF2-B0B4-4676BFD08C8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1FF-4FF2-B0B4-4676BFD08C8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1FF-4FF2-B0B4-4676BFD08C8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314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1FF-4FF2-B0B4-4676BFD08C88}"/>
                  </c:ext>
                </c:extLst>
              </c15:ser>
            </c15:filteredLineSeries>
          </c:ext>
        </c:extLst>
      </c:lineChart>
      <c:catAx>
        <c:axId val="55953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35552"/>
        <c:crosses val="autoZero"/>
        <c:auto val="1"/>
        <c:lblAlgn val="ctr"/>
        <c:lblOffset val="100"/>
        <c:noMultiLvlLbl val="0"/>
      </c:catAx>
      <c:valAx>
        <c:axId val="5595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138110</xdr:colOff>
      <xdr:row>1</xdr:row>
      <xdr:rowOff>85726</xdr:rowOff>
    </xdr:from>
    <xdr:to>
      <xdr:col>14</xdr:col>
      <xdr:colOff>180975</xdr:colOff>
      <xdr:row>19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DC3FF-DCDE-6046-A5A0-AA84B5AD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361951</xdr:colOff>
      <xdr:row>2</xdr:row>
      <xdr:rowOff>161925</xdr:rowOff>
    </xdr:from>
    <xdr:to>
      <xdr:col>17</xdr:col>
      <xdr:colOff>161925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DA9A7-9607-4CC8-3C5C-2D44185F0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3</xdr:row>
      <xdr:rowOff>66675</xdr:rowOff>
    </xdr:from>
    <xdr:to>
      <xdr:col>12</xdr:col>
      <xdr:colOff>528637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B7907-CDE1-8194-1BA5-E1F3353FB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85723</xdr:colOff>
      <xdr:row>0</xdr:row>
      <xdr:rowOff>47625</xdr:rowOff>
    </xdr:from>
    <xdr:to>
      <xdr:col>20</xdr:col>
      <xdr:colOff>1009649</xdr:colOff>
      <xdr:row>17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7010AD-41DE-AFE4-CCCC-6B4406E23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.Z" refreshedDate="44848.724083680558" createdVersion="8" refreshedVersion="8" minRefreshableVersion="3" recordCount="1000" xr:uid="{3A840899-E3A1-45A3-B1C2-E9F4DFB3304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 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x v="0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x v="1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x v="2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x v="1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x v="3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x v="3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x v="4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x v="3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x v="3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x v="5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x v="6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x v="3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x v="6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x v="7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x v="7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x v="8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x v="9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x v="10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x v="3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x v="3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x v="6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x v="3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x v="3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x v="4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x v="8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x v="11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x v="3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x v="1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x v="3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x v="12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x v="11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x v="4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x v="3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x v="4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x v="6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x v="13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x v="14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x v="3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x v="8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x v="1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x v="0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x v="15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x v="13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x v="3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x v="1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x v="3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x v="3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x v="16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x v="8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x v="3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x v="6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x v="8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x v="8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x v="11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x v="3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x v="3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x v="3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x v="3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x v="2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x v="3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x v="2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x v="3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x v="3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x v="8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x v="3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x v="3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x v="3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x v="3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x v="10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x v="17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x v="16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x v="14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x v="3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x v="18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x v="3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x v="11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x v="1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x v="11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x v="5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x v="8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x v="7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x v="3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x v="1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x v="18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x v="3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x v="3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x v="18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x v="11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x v="3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x v="2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x v="4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x v="3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x v="0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x v="11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x v="3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x v="5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x v="8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x v="5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x v="7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x v="2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x v="3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x v="3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x v="4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x v="0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x v="15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x v="2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x v="0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x v="8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x v="3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x v="19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x v="14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x v="4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x v="20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x v="11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x v="13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x v="3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x v="14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x v="3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x v="3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x v="3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x v="1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x v="0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x v="2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x v="3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x v="21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x v="4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x v="3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x v="6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x v="20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x v="8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x v="4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x v="2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x v="2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x v="7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x v="3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x v="8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x v="3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x v="3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x v="8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x v="1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x v="5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x v="7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x v="3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x v="7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x v="3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x v="1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x v="14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x v="1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x v="3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x v="8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x v="2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x v="1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x v="14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x v="3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x v="2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x v="14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x v="3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x v="7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x v="12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x v="7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x v="18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x v="4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x v="3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x v="8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x v="3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x v="3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x v="3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x v="0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x v="3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x v="8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x v="2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x v="3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x v="1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x v="3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x v="19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x v="3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x v="12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x v="3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x v="3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x v="3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x v="3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x v="1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x v="7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x v="16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x v="5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x v="8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x v="6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x v="5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x v="3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x v="2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x v="0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x v="3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x v="17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x v="3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x v="13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x v="1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x v="4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x v="4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x v="22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x v="3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x v="3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x v="7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x v="1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x v="3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x v="3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x v="22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x v="12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x v="10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x v="3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x v="0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x v="14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x v="3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x v="22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x v="1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x v="14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x v="20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x v="10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x v="20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x v="11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x v="3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x v="3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x v="10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x v="11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x v="10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x v="1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x v="10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x v="3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x v="8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x v="3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x v="9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x v="1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x v="3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x v="3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x v="3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x v="2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x v="13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x v="20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x v="1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x v="3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x v="3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x v="6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x v="9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x v="1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x v="1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x v="3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x v="3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x v="14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x v="1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x v="1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x v="7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x v="14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x v="3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x v="3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x v="17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x v="3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x v="4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x v="19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x v="11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x v="14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x v="3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x v="3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x v="3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x v="18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x v="11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x v="3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x v="2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x v="3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x v="10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x v="3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x v="19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x v="1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x v="2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x v="3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x v="3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x v="5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x v="16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x v="3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x v="4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x v="2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x v="0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x v="3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x v="3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x v="3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x v="3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x v="3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x v="1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x v="9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x v="4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x v="3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x v="7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x v="4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x v="3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x v="3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x v="13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x v="3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x v="7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x v="11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x v="3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x v="3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x v="1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x v="4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x v="3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x v="0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x v="3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x v="1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x v="2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x v="13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x v="12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x v="3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x v="4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x v="3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x v="3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x v="10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x v="3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x v="1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x v="11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x v="4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x v="0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x v="8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x v="3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x v="1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x v="1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x v="1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x v="3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x v="3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x v="3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x v="14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x v="7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x v="3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x v="3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x v="11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x v="6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x v="7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x v="2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x v="0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x v="17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x v="1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x v="3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x v="3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x v="4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x v="8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x v="3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x v="11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x v="14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x v="10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x v="3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x v="3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x v="1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x v="1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x v="7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x v="3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x v="3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x v="3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x v="4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x v="19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x v="3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x v="3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x v="4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x v="3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x v="4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x v="7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x v="1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x v="3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x v="4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x v="3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x v="3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x v="3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x v="14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x v="0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x v="4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x v="9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x v="3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x v="8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x v="7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x v="3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x v="14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x v="9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x v="8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x v="17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x v="4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x v="3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x v="6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x v="1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x v="10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x v="14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x v="3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x v="12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x v="3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x v="3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x v="3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x v="4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x v="3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x v="4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x v="1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x v="20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x v="3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x v="13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x v="10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x v="0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x v="3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x v="4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x v="3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x v="4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x v="2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x v="3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x v="8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x v="3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x v="0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x v="7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x v="14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x v="3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x v="3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x v="10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x v="14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x v="3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x v="3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x v="3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x v="4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x v="3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x v="3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x v="17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x v="10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x v="3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x v="22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x v="19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x v="8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x v="3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x v="3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x v="7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x v="3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x v="8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x v="19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x v="11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x v="10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x v="1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x v="6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x v="22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x v="6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x v="3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x v="7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x v="3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x v="3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x v="4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x v="3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x v="6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x v="20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x v="10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x v="3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x v="8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x v="2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x v="3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x v="6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x v="0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x v="1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x v="5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x v="19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x v="18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x v="13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x v="22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x v="8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x v="0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x v="14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x v="3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x v="13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x v="3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x v="0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x v="3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x v="18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x v="3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x v="3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x v="8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x v="23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x v="0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x v="12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x v="14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x v="8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x v="3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x v="10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x v="8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x v="2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x v="3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x v="4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x v="11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x v="6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x v="1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x v="15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x v="2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x v="3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x v="3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x v="6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x v="3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x v="11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x v="19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x v="1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x v="3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x v="9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x v="0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x v="10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x v="1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x v="3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x v="6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x v="12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x v="12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x v="3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x v="8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x v="3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x v="10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x v="7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x v="11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x v="13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x v="11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x v="3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x v="7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x v="6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x v="3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x v="13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x v="4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x v="20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x v="0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x v="14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x v="20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x v="7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x v="11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x v="1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x v="3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x v="6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x v="3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x v="7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x v="2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x v="3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x v="1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x v="7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x v="1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x v="18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x v="22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x v="3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x v="3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x v="10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x v="3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x v="1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x v="4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x v="3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x v="3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x v="5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x v="1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x v="3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x v="10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x v="1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x v="12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x v="1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x v="23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x v="0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x v="3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x v="3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x v="17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x v="22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x v="17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x v="3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x v="2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x v="11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x v="4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x v="2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x v="18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x v="1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x v="0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x v="3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x v="4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x v="15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x v="11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x v="3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x v="10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x v="3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x v="3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x v="6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x v="3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x v="1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x v="0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x v="8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x v="3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x v="3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x v="3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x v="9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x v="1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x v="0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x v="17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x v="22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x v="3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x v="3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x v="3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x v="3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x v="3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x v="7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x v="3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x v="9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x v="3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x v="14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x v="3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x v="7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x v="3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x v="14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x v="3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x v="3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x v="0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x v="7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x v="3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x v="3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x v="3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x v="3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x v="10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x v="19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x v="19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x v="10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x v="3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x v="3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x v="3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x v="3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x v="8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x v="3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x v="3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x v="1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x v="11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x v="18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x v="0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x v="17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x v="12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x v="2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x v="2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x v="16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x v="14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x v="0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x v="22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x v="1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x v="4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x v="3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x v="17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x v="3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x v="3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x v="17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x v="4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x v="3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x v="23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x v="3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x v="3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x v="7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x v="3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x v="3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x v="7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x v="14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x v="23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x v="14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x v="13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x v="6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x v="0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x v="20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x v="3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x v="3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x v="3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x v="9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x v="3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x v="3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x v="19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x v="2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x v="4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x v="4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x v="1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x v="3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x v="3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x v="1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x v="3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x v="5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x v="8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x v="8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x v="3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x v="8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x v="18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x v="10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x v="9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x v="2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x v="6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x v="3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x v="3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x v="3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x v="3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x v="3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x v="15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x v="1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x v="20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x v="3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x v="4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x v="13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x v="3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x v="1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x v="4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x v="3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x v="3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x v="20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x v="2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x v="3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x v="6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x v="8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x v="2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x v="1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x v="16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x v="3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x v="14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x v="9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x v="7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x v="3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x v="7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x v="3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x v="3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x v="5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x v="3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x v="8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x v="2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x v="3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x v="10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x v="5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x v="9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x v="3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x v="14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x v="3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x v="3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x v="3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x v="6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x v="1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x v="5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x v="11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x v="1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x v="17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x v="3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x v="1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x v="7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x v="22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x v="3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x v="11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x v="3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x v="3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x v="7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x v="3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x v="2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x v="1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x v="3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x v="3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x v="10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x v="3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x v="6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x v="3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x v="10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x v="1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x v="2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x v="10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x v="17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x v="1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x v="10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x v="3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x v="3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x v="3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x v="9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x v="1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x v="6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x v="20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x v="2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x v="3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x v="1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x v="14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x v="3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x v="1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x v="4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x v="6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x v="3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x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x v="4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x v="3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x v="11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x v="9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x v="11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x v="1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x v="1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x v="3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x v="9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x v="3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x v="11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x v="1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x v="4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x v="1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x v="1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x v="9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x v="12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x v="3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x v="3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x v="3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x v="14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x v="18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x v="18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x v="3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x v="2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x v="7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x v="17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x v="3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x v="4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x v="3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x v="2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x v="8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x v="14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x v="4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x v="2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x v="2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x v="0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x v="6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x v="1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x v="5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x v="11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x v="7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x v="13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x v="3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x v="0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x v="12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x v="0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x v="3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x v="8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x v="3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x v="3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x v="19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x v="12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x v="3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x v="14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x v="0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x v="3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x v="6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x v="3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x v="3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x v="22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x v="14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x v="14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x v="1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x v="14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x v="0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x v="16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x v="9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x v="5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x v="3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x v="12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x v="3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x v="3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x v="7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x v="3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x v="3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x v="5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x v="7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x v="4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x v="18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x v="4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x v="19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x v="3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x v="0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x v="3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x v="4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x v="2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x v="1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x v="2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x v="9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x v="15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x v="3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x v="4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x v="3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x v="11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x v="3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x v="3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x v="6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x v="6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x v="3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x v="19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x v="14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x v="12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x v="15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x v="3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x v="10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x v="2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x v="21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x v="3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x v="3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x v="3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x v="0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x v="3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x v="2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x v="3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x v="3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x v="3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x v="1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x v="3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x v="3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x v="3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x v="3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x v="4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x v="13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x v="11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x v="2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x v="3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x v="3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x v="0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x v="14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x v="14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x v="3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x v="3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x v="4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x v="3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x v="1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x v="22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x v="3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x v="22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x v="3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x v="10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x v="18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x v="2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x v="18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x v="0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x v="14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x v="3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x v="1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x v="3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x v="21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x v="0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x v="3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x v="3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x v="19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x v="2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x v="3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x v="7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x v="3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x v="3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x v="0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x v="11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x v="3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x v="9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x v="2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x v="4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x v="4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x v="3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x v="1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x v="1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x v="4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x v="15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x v="18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x v="6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x v="1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x v="6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x v="14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x v="18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x v="0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x v="3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x v="3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x v="7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F4928-7F49-44A4-865A-8BEDDB6415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76930-BCE4-48DB-91BE-0B1B3DD3B97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F84EF-45D1-451D-8927-77203CBC459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ame="Monthes" showAll="0" countASubtotal="1">
      <items count="7">
        <item sd="0" x="0"/>
        <item sd="0" x="1"/>
        <item sd="0" x="2"/>
        <item sd="0" x="3"/>
        <item sd="0" x="4"/>
        <item sd="0" x="5"/>
        <item t="countA" sd="0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13" baseItem="2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ADE2-817A-482E-BBEB-67A4B8F33F43}">
  <dimension ref="A1:F14"/>
  <sheetViews>
    <sheetView workbookViewId="0">
      <selection activeCell="E16" sqref="E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2071</v>
      </c>
    </row>
    <row r="3" spans="1:6" x14ac:dyDescent="0.25">
      <c r="A3" s="10" t="s">
        <v>2068</v>
      </c>
      <c r="B3" s="10" t="s">
        <v>2072</v>
      </c>
    </row>
    <row r="4" spans="1:6" x14ac:dyDescent="0.25">
      <c r="A4" s="10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25">
      <c r="A5" s="8" t="s">
        <v>2040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2032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2049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2063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2053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2070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DB90-84D0-43D6-BE7E-F0034A60F429}">
  <dimension ref="A1:F30"/>
  <sheetViews>
    <sheetView tabSelected="1" workbookViewId="0">
      <selection activeCell="M2" sqref="M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2071</v>
      </c>
    </row>
    <row r="2" spans="1:6" x14ac:dyDescent="0.25">
      <c r="A2" s="10" t="s">
        <v>2065</v>
      </c>
      <c r="B2" t="s">
        <v>2071</v>
      </c>
    </row>
    <row r="4" spans="1:6" x14ac:dyDescent="0.25">
      <c r="A4" s="10" t="s">
        <v>2068</v>
      </c>
      <c r="B4" s="10" t="s">
        <v>2072</v>
      </c>
    </row>
    <row r="5" spans="1:6" x14ac:dyDescent="0.25">
      <c r="A5" s="10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5">
      <c r="A6" s="8" t="s">
        <v>2048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2064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2039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2059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2061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2070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1A1E-22ED-43D3-9D06-32607275BFF3}">
  <dimension ref="A1:E18"/>
  <sheetViews>
    <sheetView workbookViewId="0">
      <selection activeCell="M20" sqref="M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0" t="s">
        <v>2065</v>
      </c>
      <c r="B1" t="s">
        <v>2071</v>
      </c>
    </row>
    <row r="2" spans="1:5" x14ac:dyDescent="0.25">
      <c r="A2" s="10" t="s">
        <v>2085</v>
      </c>
      <c r="B2" t="s">
        <v>2071</v>
      </c>
    </row>
    <row r="4" spans="1:5" x14ac:dyDescent="0.25">
      <c r="A4" s="10" t="s">
        <v>2068</v>
      </c>
      <c r="B4" s="10" t="s">
        <v>2072</v>
      </c>
    </row>
    <row r="5" spans="1:5" x14ac:dyDescent="0.25">
      <c r="A5" s="10" t="s">
        <v>2069</v>
      </c>
      <c r="B5" t="s">
        <v>74</v>
      </c>
      <c r="C5" t="s">
        <v>14</v>
      </c>
      <c r="D5" t="s">
        <v>20</v>
      </c>
      <c r="E5" t="s">
        <v>2070</v>
      </c>
    </row>
    <row r="6" spans="1:5" x14ac:dyDescent="0.25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1" t="s">
        <v>2070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20F6-0C83-4F03-B9E1-95FDB8FF0900}">
  <dimension ref="A1:H13"/>
  <sheetViews>
    <sheetView workbookViewId="0">
      <selection activeCell="U17" sqref="U17"/>
    </sheetView>
  </sheetViews>
  <sheetFormatPr defaultRowHeight="15.75" x14ac:dyDescent="0.25"/>
  <cols>
    <col min="1" max="1" width="14" customWidth="1"/>
    <col min="2" max="2" width="10.75" customWidth="1"/>
    <col min="3" max="3" width="10.125" customWidth="1"/>
    <col min="4" max="4" width="9.875" customWidth="1"/>
    <col min="5" max="5" width="10.5" customWidth="1"/>
    <col min="6" max="6" width="10.625" customWidth="1"/>
    <col min="7" max="7" width="11" customWidth="1"/>
    <col min="8" max="8" width="11.875" customWidth="1"/>
    <col min="10" max="11" width="4.875" bestFit="1" customWidth="1"/>
    <col min="12" max="12" width="22.875" bestFit="1" customWidth="1"/>
    <col min="13" max="13" width="1.875" bestFit="1" customWidth="1"/>
    <col min="14" max="14" width="4.875" bestFit="1" customWidth="1"/>
    <col min="15" max="15" width="2.875" bestFit="1" customWidth="1"/>
    <col min="16" max="18" width="4.875" bestFit="1" customWidth="1"/>
    <col min="19" max="19" width="3.875" bestFit="1" customWidth="1"/>
    <col min="20" max="20" width="4.875" bestFit="1" customWidth="1"/>
    <col min="21" max="21" width="25.625" bestFit="1" customWidth="1"/>
    <col min="22" max="22" width="1.875" bestFit="1" customWidth="1"/>
    <col min="23" max="23" width="4.875" bestFit="1" customWidth="1"/>
    <col min="24" max="25" width="2.875" bestFit="1" customWidth="1"/>
    <col min="26" max="29" width="4.875" bestFit="1" customWidth="1"/>
    <col min="30" max="30" width="31.625" bestFit="1" customWidth="1"/>
    <col min="31" max="31" width="27.875" bestFit="1" customWidth="1"/>
    <col min="32" max="32" width="30.625" bestFit="1" customWidth="1"/>
    <col min="33" max="33" width="31.625" bestFit="1" customWidth="1"/>
    <col min="34" max="34" width="27.875" bestFit="1" customWidth="1"/>
    <col min="35" max="35" width="30.625" bestFit="1" customWidth="1"/>
    <col min="36" max="37" width="27.875" bestFit="1" customWidth="1"/>
    <col min="38" max="38" width="31.625" bestFit="1" customWidth="1"/>
    <col min="39" max="39" width="27.875" bestFit="1" customWidth="1"/>
    <col min="40" max="40" width="30.625" bestFit="1" customWidth="1"/>
  </cols>
  <sheetData>
    <row r="1" spans="1:8" ht="31.5" x14ac:dyDescent="0.25">
      <c r="A1" s="2" t="s">
        <v>2086</v>
      </c>
      <c r="B1" s="2" t="s">
        <v>2087</v>
      </c>
      <c r="C1" s="2" t="s">
        <v>2088</v>
      </c>
      <c r="D1" s="2" t="s">
        <v>2089</v>
      </c>
      <c r="E1" s="2" t="s">
        <v>2090</v>
      </c>
      <c r="F1" s="2" t="s">
        <v>2091</v>
      </c>
      <c r="G1" s="2" t="s">
        <v>2092</v>
      </c>
      <c r="H1" s="2" t="s">
        <v>2093</v>
      </c>
    </row>
    <row r="2" spans="1:8" x14ac:dyDescent="0.25">
      <c r="A2" s="3" t="s">
        <v>2105</v>
      </c>
      <c r="B2">
        <f>COUNTIFS(Crowdfunding!G3:G997, "successful", Crowdfunding!D3:D997, "&lt;1000")</f>
        <v>30</v>
      </c>
      <c r="C2">
        <f>COUNTIFS(Crowdfunding!G2:G1000, "failed", Crowdfunding!D2:D1000, "&lt;1000")</f>
        <v>20</v>
      </c>
      <c r="D2">
        <f>COUNTIFS(Crowdfunding!G20:G1001, "canceled", Crowdfunding!D20:D1001, "&lt;1000")</f>
        <v>1</v>
      </c>
      <c r="E2">
        <f>SUM(B2:D2)</f>
        <v>51</v>
      </c>
      <c r="F2" s="13">
        <f>IFERROR(ROUND(B2/E2, 2),0)</f>
        <v>0.59</v>
      </c>
      <c r="G2" s="13">
        <f>IFERROR(ROUND(C2/E2, 2),0)</f>
        <v>0.39</v>
      </c>
      <c r="H2" s="12">
        <f>IFERROR(ROUND(D2/E2,2),0)</f>
        <v>0.02</v>
      </c>
    </row>
    <row r="3" spans="1:8" x14ac:dyDescent="0.25">
      <c r="A3" s="3" t="s">
        <v>2094</v>
      </c>
      <c r="B3">
        <f>COUNTIFS(Crowdfunding!G3:G997, "successful", Crowdfunding!D3:D997, "&gt;=1000", Crowdfunding!D3:D997, "&lt;=4999")</f>
        <v>191</v>
      </c>
      <c r="C3">
        <f>COUNTIFS(Crowdfunding!G2:G1000, "failed", Crowdfunding!D2:D1000, "&gt;=1000", Crowdfunding!D2:D1000, "&lt;4999")</f>
        <v>38</v>
      </c>
      <c r="D3">
        <f>COUNTIFS(Crowdfunding!G20:G1001, "canceled", Crowdfunding!D20:D1001, "&gt;=1000", Crowdfunding!D20:D1001, "&lt;=4999")</f>
        <v>2</v>
      </c>
      <c r="E3">
        <f t="shared" ref="E3:E13" si="0">SUM(B3:D3)</f>
        <v>231</v>
      </c>
      <c r="F3" s="13">
        <f t="shared" ref="F3:F13" si="1">IFERROR(ROUND(B3/E3, 2),0)</f>
        <v>0.83</v>
      </c>
      <c r="G3" s="13">
        <f t="shared" ref="G3:G13" si="2">IFERROR(ROUND(C3/E3, 2),0)</f>
        <v>0.16</v>
      </c>
      <c r="H3" s="12">
        <f t="shared" ref="H3:H13" si="3">IFERROR(ROUND(D3/E3,2),0)</f>
        <v>0.01</v>
      </c>
    </row>
    <row r="4" spans="1:8" x14ac:dyDescent="0.25">
      <c r="A4" s="3" t="s">
        <v>2095</v>
      </c>
      <c r="B4">
        <f>COUNTIFS(Crowdfunding!G4:G998, "successful", Crowdfunding!D4:D998, "&gt;=5000", Crowdfunding!D4:D998, "&lt;=9999")</f>
        <v>164</v>
      </c>
      <c r="C4">
        <f>COUNTIFS(Crowdfunding!G3:G1001, "failed", Crowdfunding!D3:D1001, "&gt;=5000", Crowdfunding!D3:D1001, "&lt;9999")</f>
        <v>126</v>
      </c>
      <c r="D4">
        <f>COUNTIFS(Crowdfunding!G21:G1002, "canceled", Crowdfunding!D21:D1002, "&gt;=5000", Crowdfunding!D21:D1002, "&lt;=9999")</f>
        <v>24</v>
      </c>
      <c r="E4">
        <f t="shared" si="0"/>
        <v>314</v>
      </c>
      <c r="F4" s="13">
        <f t="shared" si="1"/>
        <v>0.52</v>
      </c>
      <c r="G4" s="13">
        <f t="shared" si="2"/>
        <v>0.4</v>
      </c>
      <c r="H4" s="12">
        <f t="shared" si="3"/>
        <v>0.08</v>
      </c>
    </row>
    <row r="5" spans="1:8" x14ac:dyDescent="0.25">
      <c r="A5" s="3" t="s">
        <v>2096</v>
      </c>
      <c r="B5">
        <f>COUNTIFS(Crowdfunding!G5:G999, "successful", Crowdfunding!D5:D999, "&gt;=10000", Crowdfunding!D5:D999, "&lt;=14999")</f>
        <v>4</v>
      </c>
      <c r="C5">
        <f>COUNTIFS(Crowdfunding!G4:G1002, "failed", Crowdfunding!D4:D1002, "&gt;=10000", Crowdfunding!D4:D1002, "&lt;14999")</f>
        <v>5</v>
      </c>
      <c r="D5">
        <f>COUNTIFS(Crowdfunding!G22:G1003, "canceled", Crowdfunding!D22:D1003, "&gt;=10000", Crowdfunding!D22:D1003, "&lt;=14999")</f>
        <v>0</v>
      </c>
      <c r="E5">
        <f t="shared" si="0"/>
        <v>9</v>
      </c>
      <c r="F5" s="13">
        <f t="shared" si="1"/>
        <v>0.44</v>
      </c>
      <c r="G5" s="13">
        <f t="shared" si="2"/>
        <v>0.56000000000000005</v>
      </c>
      <c r="H5" s="12">
        <f t="shared" si="3"/>
        <v>0</v>
      </c>
    </row>
    <row r="6" spans="1:8" x14ac:dyDescent="0.25">
      <c r="A6" s="3" t="s">
        <v>2097</v>
      </c>
      <c r="B6">
        <f>COUNTIFS(Crowdfunding!G6:G1000, "successful", Crowdfunding!D6:D1000, "&gt;=15000", Crowdfunding!D6:D1000, "&lt;=19999")</f>
        <v>10</v>
      </c>
      <c r="C6">
        <f>COUNTIFS(Crowdfunding!G5:G1003, "failed", Crowdfunding!D5:D1003, "&gt;=15000", Crowdfunding!D5:D1003, "&lt;19999")</f>
        <v>0</v>
      </c>
      <c r="D6">
        <f>COUNTIFS(Crowdfunding!G23:G1004, "canceled", Crowdfunding!D23:D1004, "&gt;=15000", Crowdfunding!D23:D1004, "&lt;=19999")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2">
        <f t="shared" si="3"/>
        <v>0</v>
      </c>
    </row>
    <row r="7" spans="1:8" x14ac:dyDescent="0.25">
      <c r="A7" s="3" t="s">
        <v>2098</v>
      </c>
      <c r="B7">
        <f>COUNTIFS(Crowdfunding!G7:G1001, "successful", Crowdfunding!D7:D1001, "&gt;=20000", Crowdfunding!D7:D1001, "&lt;=24999")</f>
        <v>7</v>
      </c>
      <c r="C7">
        <f>COUNTIFS(Crowdfunding!G6:G1004, "failed", Crowdfunding!D6:D1004, "&gt;=20000", Crowdfunding!D6:D1004, "&lt;=24999")</f>
        <v>0</v>
      </c>
      <c r="D7">
        <f>COUNTIFS(Crowdfunding!G24:G1005, "canceled", Crowdfunding!D24:D1005, "&gt;=20000", Crowdfunding!D24:D1005, "&lt;=24999")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2">
        <f t="shared" si="3"/>
        <v>0</v>
      </c>
    </row>
    <row r="8" spans="1:8" x14ac:dyDescent="0.25">
      <c r="A8" s="3" t="s">
        <v>2099</v>
      </c>
      <c r="B8">
        <f>COUNTIFS(Crowdfunding!G8:G1002, "successful", Crowdfunding!D8:D1002, "&gt;=25000", Crowdfunding!D8:D1002, "&lt;=29999")</f>
        <v>11</v>
      </c>
      <c r="C8">
        <f>COUNTIFS(Crowdfunding!G7:G1005, "failed", Crowdfunding!D7:D1005, "&gt;=25000", Crowdfunding!D7:D1005, "&lt;=29999")</f>
        <v>3</v>
      </c>
      <c r="D8">
        <f>COUNTIFS(Crowdfunding!G25:G1006, "canceled", Crowdfunding!D25:D1006, "&gt;=25000", Crowdfunding!D25:D1006, "&lt;=29999")</f>
        <v>0</v>
      </c>
      <c r="E8">
        <f t="shared" si="0"/>
        <v>14</v>
      </c>
      <c r="F8" s="13">
        <f t="shared" si="1"/>
        <v>0.79</v>
      </c>
      <c r="G8" s="13">
        <f t="shared" si="2"/>
        <v>0.21</v>
      </c>
      <c r="H8" s="12">
        <f t="shared" si="3"/>
        <v>0</v>
      </c>
    </row>
    <row r="9" spans="1:8" x14ac:dyDescent="0.25">
      <c r="A9" s="3" t="s">
        <v>2100</v>
      </c>
      <c r="B9">
        <f>COUNTIFS(Crowdfunding!G9:G1003, "successful", Crowdfunding!D9:D1003, "&gt;=30000", Crowdfunding!D9:D1003, "&lt;=34999")</f>
        <v>7</v>
      </c>
      <c r="C9">
        <f>COUNTIFS(Crowdfunding!G8:G1006, "failed", Crowdfunding!D8:D1006, "&gt;=30000", Crowdfunding!D8:D1006, "&lt;34999")</f>
        <v>0</v>
      </c>
      <c r="D9">
        <f>COUNTIFS(Crowdfunding!G26:G1007, "canceled", Crowdfunding!D26:D1007, "&gt;=30000", Crowdfunding!D26:D1007, "&lt;=34999")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2">
        <f t="shared" si="3"/>
        <v>0</v>
      </c>
    </row>
    <row r="10" spans="1:8" x14ac:dyDescent="0.25">
      <c r="A10" s="3" t="s">
        <v>2101</v>
      </c>
      <c r="B10">
        <f>COUNTIFS(Crowdfunding!G10:G1004, "successful", Crowdfunding!D10:D1004, "&gt;=35000", Crowdfunding!D10:D1004, "&lt;=39999")</f>
        <v>8</v>
      </c>
      <c r="C10">
        <f>COUNTIFS(Crowdfunding!G9:G1007, "failed", Crowdfunding!D9:D1007, "&gt;=35000", Crowdfunding!D9:D1007, "&lt;=39999")</f>
        <v>3</v>
      </c>
      <c r="D10">
        <f>COUNTIFS(Crowdfunding!G27:G1008, "canceled", Crowdfunding!D27:D1008, "&gt;=35000", Crowdfunding!D27:D1008, "&lt;=39999")</f>
        <v>1</v>
      </c>
      <c r="E10">
        <f t="shared" si="0"/>
        <v>12</v>
      </c>
      <c r="F10" s="13">
        <f t="shared" si="1"/>
        <v>0.67</v>
      </c>
      <c r="G10" s="13">
        <f t="shared" si="2"/>
        <v>0.25</v>
      </c>
      <c r="H10" s="12">
        <f t="shared" si="3"/>
        <v>0.08</v>
      </c>
    </row>
    <row r="11" spans="1:8" x14ac:dyDescent="0.25">
      <c r="A11" s="3" t="s">
        <v>2102</v>
      </c>
      <c r="B11">
        <f>COUNTIFS(Crowdfunding!G11:G1005, "successful", Crowdfunding!D11:D1005, "&gt;=40000", Crowdfunding!D11:D1005, "&lt;=44999")</f>
        <v>11</v>
      </c>
      <c r="C11">
        <f>COUNTIFS(Crowdfunding!G10:G1008, "failed", Crowdfunding!D10:D1008, "&gt;=40000", Crowdfunding!D10:D1008, "&lt;=44999")</f>
        <v>3</v>
      </c>
      <c r="D11">
        <f>COUNTIFS(Crowdfunding!G28:G1009, "canceled", Crowdfunding!D28:D1009, "&gt;=40000", Crowdfunding!D28:D1009, "&lt;=44999")</f>
        <v>0</v>
      </c>
      <c r="E11">
        <f t="shared" si="0"/>
        <v>14</v>
      </c>
      <c r="F11" s="13">
        <f t="shared" si="1"/>
        <v>0.79</v>
      </c>
      <c r="G11" s="13">
        <f t="shared" si="2"/>
        <v>0.21</v>
      </c>
      <c r="H11" s="12">
        <f t="shared" si="3"/>
        <v>0</v>
      </c>
    </row>
    <row r="12" spans="1:8" x14ac:dyDescent="0.25">
      <c r="A12" s="3" t="s">
        <v>2103</v>
      </c>
      <c r="B12">
        <f>COUNTIFS(Crowdfunding!G12:G1006, "successful", Crowdfunding!D12:D1006, "&gt;=45000", Crowdfunding!D12:D1006, "&lt;=49999")</f>
        <v>8</v>
      </c>
      <c r="C12">
        <f>COUNTIFS(Crowdfunding!G11:G1009, "failed", Crowdfunding!D11:D1009, "&gt;=45000", Crowdfunding!D11:D1009, "&lt;=49999")</f>
        <v>3</v>
      </c>
      <c r="D12">
        <f>COUNTIFS(Crowdfunding!G29:G1010, "canceled", Crowdfunding!D29:D1010, "&gt;=45000", Crowdfunding!D29:D1010, "&lt;=49999")</f>
        <v>0</v>
      </c>
      <c r="E12">
        <f t="shared" si="0"/>
        <v>11</v>
      </c>
      <c r="F12" s="13">
        <f t="shared" si="1"/>
        <v>0.73</v>
      </c>
      <c r="G12" s="13">
        <f t="shared" si="2"/>
        <v>0.27</v>
      </c>
      <c r="H12" s="12">
        <f t="shared" si="3"/>
        <v>0</v>
      </c>
    </row>
    <row r="13" spans="1:8" ht="31.5" x14ac:dyDescent="0.25">
      <c r="A13" s="3" t="s">
        <v>2104</v>
      </c>
      <c r="B13">
        <f>COUNTIFS(Crowdfunding!G13:G1007, "successful", Crowdfunding!D13:D1007, "&gt;=50000")</f>
        <v>113</v>
      </c>
      <c r="C13">
        <f>COUNTIFS(Crowdfunding!G12:G1010, "failed", Crowdfunding!D12:D1010, "&gt;=50000")</f>
        <v>163</v>
      </c>
      <c r="D13">
        <f>COUNTIFS(Crowdfunding!G30:G1011, "canceled", Crowdfunding!D30:D1011, "&gt;=50000")</f>
        <v>27</v>
      </c>
      <c r="E13">
        <f t="shared" si="0"/>
        <v>303</v>
      </c>
      <c r="F13" s="13">
        <f t="shared" si="1"/>
        <v>0.37</v>
      </c>
      <c r="G13" s="13">
        <f t="shared" si="2"/>
        <v>0.54</v>
      </c>
      <c r="H13" s="12">
        <f t="shared" si="3"/>
        <v>0.09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A728" workbookViewId="0">
      <selection activeCell="F14" sqref="F14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8.5" bestFit="1" customWidth="1"/>
    <col min="8" max="8" width="14.375" customWidth="1"/>
    <col min="9" max="9" width="20.5" bestFit="1" customWidth="1"/>
    <col min="12" max="12" width="17.375" bestFit="1" customWidth="1"/>
    <col min="13" max="13" width="11.125" bestFit="1" customWidth="1"/>
    <col min="14" max="14" width="23.75" style="7" customWidth="1"/>
    <col min="15" max="15" width="21.625" style="7" customWidth="1"/>
    <col min="18" max="18" width="28" bestFit="1" customWidth="1"/>
    <col min="19" max="19" width="26.2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2066</v>
      </c>
      <c r="O1" s="1" t="s">
        <v>2067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hidden="1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ROUND(E2/D2*100,0)</f>
        <v>0</v>
      </c>
      <c r="G2" t="s">
        <v>14</v>
      </c>
      <c r="H2">
        <v>0</v>
      </c>
      <c r="I2">
        <f>IFERROR(ROUND(E2/H2,2),0)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idden="1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ROUND(E3/D3*100,0)</f>
        <v>1040</v>
      </c>
      <c r="G3" t="s">
        <v>20</v>
      </c>
      <c r="H3">
        <v>158</v>
      </c>
      <c r="I3">
        <f t="shared" ref="I3:I66" si="1">IFERROR(ROUND(E3/H3,2),0)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5" hidden="1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5" hidden="1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idden="1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idden="1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idden="1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idden="1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idden="1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idden="1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idden="1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5" hidden="1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idden="1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5" hidden="1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idden="1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idden="1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idden="1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idden="1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idden="1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idden="1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idden="1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idden="1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idden="1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idden="1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idden="1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idden="1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idden="1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idden="1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idden="1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idden="1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idden="1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idden="1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5" hidden="1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idden="1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idden="1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5" hidden="1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idden="1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idden="1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idden="1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idden="1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idden="1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idden="1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idden="1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5" hidden="1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idden="1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idden="1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idden="1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idden="1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5" hidden="1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idden="1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idden="1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idden="1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5" hidden="1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5" hidden="1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5" hidden="1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idden="1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idden="1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idden="1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idden="1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5" hidden="1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idden="1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idden="1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idden="1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idden="1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ROUND(E67/D67*100,0)</f>
        <v>236</v>
      </c>
      <c r="G67" t="s">
        <v>20</v>
      </c>
      <c r="H67">
        <v>236</v>
      </c>
      <c r="I67">
        <f t="shared" ref="I67:I130" si="5">IFERROR(ROUND(E67/H67,2),0)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(((L67/60)/60)/24)+DATE(1970,1,1)</f>
        <v>40570.25</v>
      </c>
      <c r="O67" s="6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idden="1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5" hidden="1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idden="1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idden="1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5" hidden="1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idden="1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idden="1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idden="1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idden="1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idden="1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idden="1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idden="1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idden="1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idden="1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idden="1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idden="1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idden="1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idden="1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idden="1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idden="1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5" hidden="1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idden="1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idden="1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idden="1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idden="1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5" hidden="1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idden="1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5" hidden="1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idden="1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idden="1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idden="1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idden="1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idden="1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idden="1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idden="1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idden="1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idden="1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idden="1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idden="1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5" hidden="1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5" hidden="1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idden="1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5" hidden="1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idden="1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idden="1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idden="1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idden="1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idden="1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5" hidden="1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idden="1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idden="1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5" hidden="1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idden="1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idden="1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idden="1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idden="1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idden="1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idden="1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idden="1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idden="1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ROUND(E131/D131*100,0)</f>
        <v>3</v>
      </c>
      <c r="G131" t="s">
        <v>74</v>
      </c>
      <c r="H131">
        <v>55</v>
      </c>
      <c r="I131">
        <f t="shared" ref="I131:I194" si="9">IFERROR(ROUND(E131/H131,2),0)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(((L131/60)/60)/24)+DATE(1970,1,1)</f>
        <v>42038.25</v>
      </c>
      <c r="O131" s="6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idden="1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5" hidden="1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idden="1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idden="1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idden="1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idden="1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idden="1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5" hidden="1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idden="1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5" hidden="1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idden="1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idden="1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idden="1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idden="1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idden="1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idden="1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idden="1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idden="1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idden="1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idden="1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idden="1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idden="1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idden="1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idden="1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idden="1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idden="1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idden="1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idden="1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5" hidden="1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5" hidden="1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idden="1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idden="1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idden="1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idden="1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idden="1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idden="1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idden="1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idden="1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5" hidden="1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idden="1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idden="1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idden="1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idden="1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5" hidden="1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idden="1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idden="1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5" hidden="1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idden="1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idden="1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5" hidden="1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5" hidden="1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idden="1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idden="1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idden="1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idden="1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idden="1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idden="1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idden="1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idden="1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idden="1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ROUND(E195/D195*100,0)</f>
        <v>46</v>
      </c>
      <c r="G195" t="s">
        <v>14</v>
      </c>
      <c r="H195">
        <v>65</v>
      </c>
      <c r="I195">
        <f t="shared" ref="I195:I258" si="13">IFERROR(ROUND(E195/H195,2),0)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(((L195/60)/60)/24)+DATE(1970,1,1)</f>
        <v>43198.208333333328</v>
      </c>
      <c r="O195" s="6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idden="1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idden="1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idden="1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idden="1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idden="1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idden="1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idden="1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idden="1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5" hidden="1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idden="1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idden="1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5" hidden="1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idden="1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idden="1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idden="1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5" hidden="1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idden="1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5" hidden="1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idden="1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idden="1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idden="1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idden="1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idden="1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idden="1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idden="1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5" hidden="1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idden="1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idden="1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idden="1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idden="1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idden="1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idden="1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idden="1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idden="1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idden="1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idden="1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idden="1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idden="1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5" hidden="1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idden="1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5" hidden="1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idden="1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idden="1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idden="1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idden="1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idden="1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5" hidden="1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5" hidden="1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idden="1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idden="1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idden="1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idden="1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idden="1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idden="1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idden="1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5" hidden="1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idden="1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5" hidden="1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5" hidden="1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idden="1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idden="1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ROUND(E259/D259*100,0)</f>
        <v>146</v>
      </c>
      <c r="G259" t="s">
        <v>20</v>
      </c>
      <c r="H259">
        <v>92</v>
      </c>
      <c r="I259">
        <f t="shared" ref="I259:I322" si="17">IFERROR(ROUND(E259/H259,2),0)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(((L259/60)/60)/24)+DATE(1970,1,1)</f>
        <v>41338.25</v>
      </c>
      <c r="O259" s="6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idden="1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5" hidden="1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idden="1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5" hidden="1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idden="1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idden="1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idden="1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idden="1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idden="1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idden="1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idden="1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idden="1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5" hidden="1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idden="1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idden="1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5" hidden="1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5" hidden="1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idden="1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5" hidden="1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idden="1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idden="1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5" hidden="1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idden="1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idden="1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5" hidden="1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idden="1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idden="1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idden="1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idden="1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idden="1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idden="1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idden="1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idden="1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idden="1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5" hidden="1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5" hidden="1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idden="1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idden="1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5" hidden="1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idden="1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idden="1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idden="1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idden="1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idden="1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idden="1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5" hidden="1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idden="1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idden="1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idden="1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idden="1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idden="1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idden="1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idden="1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5" hidden="1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idden="1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idden="1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5" hidden="1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idden="1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5" hidden="1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ROUND(E323/D323*100,0)</f>
        <v>94</v>
      </c>
      <c r="G323" t="s">
        <v>14</v>
      </c>
      <c r="H323">
        <v>2468</v>
      </c>
      <c r="I323">
        <f t="shared" ref="I323:I386" si="21">IFERROR(ROUND(E323/H323,2),0)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(((L323/60)/60)/24)+DATE(1970,1,1)</f>
        <v>40634.208333333336</v>
      </c>
      <c r="O323" s="6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5" hidden="1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idden="1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idden="1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5" hidden="1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5" hidden="1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idden="1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5" hidden="1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idden="1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5" hidden="1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idden="1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5" hidden="1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idden="1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idden="1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idden="1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idden="1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idden="1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idden="1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idden="1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idden="1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idden="1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idden="1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idden="1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idden="1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idden="1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idden="1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idden="1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idden="1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idden="1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idden="1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idden="1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idden="1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idden="1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idden="1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idden="1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idden="1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idden="1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idden="1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idden="1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idden="1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idden="1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idden="1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idden="1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idden="1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idden="1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idden="1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idden="1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idden="1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idden="1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idden="1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5" hidden="1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idden="1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5" hidden="1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5" hidden="1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idden="1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idden="1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idden="1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idden="1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5" hidden="1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idden="1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5" hidden="1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idden="1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idden="1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5" hidden="1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ROUND(E387/D387*100,0)</f>
        <v>146</v>
      </c>
      <c r="G387" t="s">
        <v>20</v>
      </c>
      <c r="H387">
        <v>1137</v>
      </c>
      <c r="I387">
        <f t="shared" ref="I387:I450" si="25">IFERROR(ROUND(E387/H387,2),0)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(((L387/60)/60)/24)+DATE(1970,1,1)</f>
        <v>43553.208333333328</v>
      </c>
      <c r="O387" s="6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5" hidden="1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idden="1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idden="1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idden="1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idden="1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5" hidden="1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idden="1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idden="1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5" hidden="1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idden="1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idden="1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idden="1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idden="1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5" hidden="1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idden="1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idden="1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idden="1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idden="1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idden="1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idden="1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idden="1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idden="1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idden="1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idden="1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idden="1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idden="1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idden="1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idden="1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idden="1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5" hidden="1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idden="1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idden="1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idden="1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idden="1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idden="1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5" hidden="1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idden="1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idden="1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idden="1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idden="1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idden="1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idden="1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idden="1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idden="1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idden="1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idden="1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idden="1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idden="1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idden="1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5" hidden="1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idden="1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idden="1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idden="1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idden="1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idden="1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5" hidden="1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idden="1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idden="1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idden="1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ROUND(E451/D451*100,0)</f>
        <v>967</v>
      </c>
      <c r="G451" t="s">
        <v>20</v>
      </c>
      <c r="H451">
        <v>86</v>
      </c>
      <c r="I451">
        <f t="shared" ref="I451:I514" si="29">IFERROR(ROUND(E451/H451,2),0)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(((L451/60)/60)/24)+DATE(1970,1,1)</f>
        <v>43530.25</v>
      </c>
      <c r="O451" s="6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idden="1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idden="1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5" hidden="1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5" hidden="1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idden="1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idden="1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5" hidden="1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idden="1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idden="1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idden="1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idden="1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idden="1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idden="1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5" hidden="1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idden="1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idden="1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idden="1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5" hidden="1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idden="1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idden="1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idden="1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idden="1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idden="1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idden="1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idden="1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5" hidden="1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5" hidden="1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idden="1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idden="1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idden="1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idden="1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5" hidden="1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5" hidden="1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idden="1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idden="1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5" hidden="1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5" hidden="1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idden="1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idden="1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idden="1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idden="1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5" hidden="1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idden="1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idden="1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idden="1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idden="1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idden="1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idden="1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5" hidden="1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idden="1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idden="1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idden="1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5" hidden="1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idden="1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idden="1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idden="1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5" hidden="1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idden="1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idden="1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idden="1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idden="1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idden="1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ROUND(E515/D515*100,0)</f>
        <v>39</v>
      </c>
      <c r="G515" t="s">
        <v>74</v>
      </c>
      <c r="H515">
        <v>35</v>
      </c>
      <c r="I515">
        <f t="shared" ref="I515:I578" si="33">IFERROR(ROUND(E515/H515,2),0)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(((L515/60)/60)/24)+DATE(1970,1,1)</f>
        <v>40430.208333333336</v>
      </c>
      <c r="O515" s="6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idden="1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idden="1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idden="1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5" hidden="1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idden="1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idden="1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idden="1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5" hidden="1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idden="1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idden="1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idden="1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5" hidden="1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idden="1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idden="1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idden="1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idden="1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5" hidden="1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idden="1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idden="1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idden="1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idden="1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idden="1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idden="1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idden="1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idden="1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idden="1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idden="1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idden="1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idden="1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5" hidden="1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idden="1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idden="1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idden="1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idden="1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5" hidden="1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idden="1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idden="1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5" hidden="1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5" hidden="1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idden="1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idden="1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idden="1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idden="1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idden="1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idden="1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idden="1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5" hidden="1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idden="1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idden="1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idden="1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idden="1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5" hidden="1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idden="1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idden="1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idden="1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idden="1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idden="1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idden="1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idden="1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5" hidden="1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ROUND(E579/D579*100,0)</f>
        <v>19</v>
      </c>
      <c r="G579" t="s">
        <v>74</v>
      </c>
      <c r="H579">
        <v>37</v>
      </c>
      <c r="I579">
        <f t="shared" ref="I579:I642" si="37">IFERROR(ROUND(E579/H579,2),0)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(((L579/60)/60)/24)+DATE(1970,1,1)</f>
        <v>40613.25</v>
      </c>
      <c r="O579" s="6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idden="1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idden="1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idden="1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idden="1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idden="1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5" hidden="1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idden="1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idden="1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idden="1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idden="1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idden="1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idden="1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5" hidden="1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idden="1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5" hidden="1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idden="1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5" hidden="1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5" hidden="1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idden="1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idden="1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idden="1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5" hidden="1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idden="1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idden="1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idden="1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idden="1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idden="1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idden="1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idden="1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idden="1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idden="1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idden="1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5" hidden="1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idden="1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idden="1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5" hidden="1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idden="1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idden="1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idden="1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idden="1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idden="1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idden="1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idden="1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idden="1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idden="1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idden="1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5" hidden="1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5" hidden="1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idden="1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idden="1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idden="1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idden="1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idden="1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idden="1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idden="1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idden="1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idden="1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idden="1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idden="1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idden="1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5" hidden="1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ROUND(E643/D643*100,0)</f>
        <v>120</v>
      </c>
      <c r="G643" t="s">
        <v>20</v>
      </c>
      <c r="H643">
        <v>194</v>
      </c>
      <c r="I643">
        <f t="shared" ref="I643:I706" si="41">IFERROR(ROUND(E643/H643,2),0)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(((L643/60)/60)/24)+DATE(1970,1,1)</f>
        <v>42786.25</v>
      </c>
      <c r="O643" s="6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idden="1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idden="1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idden="1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idden="1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idden="1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idden="1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idden="1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idden="1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idden="1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idden="1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idden="1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idden="1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idden="1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5" hidden="1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idden="1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idden="1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idden="1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idden="1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idden="1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idden="1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idden="1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idden="1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5" hidden="1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5" hidden="1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idden="1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5" hidden="1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5" hidden="1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idden="1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idden="1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idden="1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idden="1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idden="1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idden="1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5" hidden="1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5" hidden="1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idden="1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idden="1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idden="1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idden="1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idden="1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idden="1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idden="1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idden="1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idden="1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idden="1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idden="1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5" hidden="1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idden="1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idden="1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idden="1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idden="1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idden="1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idden="1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5" hidden="1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5" hidden="1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5" hidden="1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idden="1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5" hidden="1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idden="1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ROUND(E707/D707*100,0)</f>
        <v>99</v>
      </c>
      <c r="G707" t="s">
        <v>14</v>
      </c>
      <c r="H707">
        <v>2025</v>
      </c>
      <c r="I707">
        <f t="shared" ref="I707:I770" si="45">IFERROR(ROUND(E707/H707,2),0)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(((L707/60)/60)/24)+DATE(1970,1,1)</f>
        <v>41619.25</v>
      </c>
      <c r="O707" s="6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5" hidden="1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5" hidden="1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idden="1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idden="1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5" hidden="1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5" hidden="1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5" hidden="1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idden="1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idden="1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idden="1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idden="1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5" hidden="1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idden="1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idden="1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idden="1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idden="1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5" hidden="1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idden="1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idden="1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5" hidden="1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5" hidden="1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idden="1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idden="1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idden="1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idden="1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5" hidden="1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5" hidden="1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idden="1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idden="1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idden="1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idden="1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idden="1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5" hidden="1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idden="1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5" hidden="1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idden="1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idden="1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idden="1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idden="1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idden="1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idden="1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idden="1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idden="1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idden="1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idden="1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idden="1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5" hidden="1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idden="1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idden="1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idden="1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idden="1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5" hidden="1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idden="1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5" hidden="1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idden="1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idden="1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idden="1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ROUND(E771/D771*100,0)</f>
        <v>87</v>
      </c>
      <c r="G771" t="s">
        <v>14</v>
      </c>
      <c r="H771">
        <v>3410</v>
      </c>
      <c r="I771">
        <f t="shared" ref="I771:I834" si="49">IFERROR(ROUND(E771/H771,2),0)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(((L771/60)/60)/24)+DATE(1970,1,1)</f>
        <v>41501.208333333336</v>
      </c>
      <c r="O771" s="6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idden="1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idden="1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idden="1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idden="1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5" hidden="1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idden="1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idden="1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idden="1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idden="1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idden="1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idden="1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idden="1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idden="1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5" hidden="1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idden="1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idden="1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idden="1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idden="1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idden="1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idden="1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idden="1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idden="1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5" hidden="1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idden="1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idden="1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idden="1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idden="1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idden="1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idden="1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5" hidden="1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5" hidden="1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idden="1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5" hidden="1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idden="1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idden="1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idden="1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idden="1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idden="1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idden="1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idden="1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idden="1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idden="1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5" hidden="1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idden="1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idden="1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idden="1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5" hidden="1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idden="1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idden="1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idden="1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idden="1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idden="1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idden="1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5" hidden="1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5" hidden="1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5" hidden="1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idden="1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5" hidden="1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5" hidden="1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idden="1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idden="1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ROUND(E835/D835*100,0)</f>
        <v>158</v>
      </c>
      <c r="G835" t="s">
        <v>20</v>
      </c>
      <c r="H835">
        <v>165</v>
      </c>
      <c r="I835">
        <f t="shared" ref="I835:I898" si="53">IFERROR(ROUND(E835/H835,2),0)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(((L835/60)/60)/24)+DATE(1970,1,1)</f>
        <v>40588.25</v>
      </c>
      <c r="O835" s="6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idden="1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idden="1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idden="1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idden="1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idden="1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idden="1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idden="1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idden="1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5" hidden="1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5" hidden="1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idden="1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idden="1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idden="1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idden="1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idden="1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idden="1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5" hidden="1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idden="1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idden="1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idden="1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idden="1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idden="1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5" hidden="1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5" hidden="1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5" hidden="1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5" hidden="1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idden="1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idden="1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idden="1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idden="1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idden="1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5" hidden="1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idden="1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idden="1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idden="1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5" hidden="1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idden="1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idden="1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idden="1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idden="1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5" hidden="1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idden="1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idden="1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idden="1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idden="1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idden="1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idden="1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5" hidden="1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idden="1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idden="1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idden="1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5" hidden="1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5" hidden="1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idden="1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idden="1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5" hidden="1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idden="1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idden="1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idden="1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5" hidden="1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5" hidden="1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idden="1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ROUND(E899/D899*100,0)</f>
        <v>28</v>
      </c>
      <c r="G899" t="s">
        <v>14</v>
      </c>
      <c r="H899">
        <v>27</v>
      </c>
      <c r="I899">
        <f t="shared" ref="I899:I962" si="57">IFERROR(ROUND(E899/H899,2),0)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(((L899/60)/60)/24)+DATE(1970,1,1)</f>
        <v>43583.208333333328</v>
      </c>
      <c r="O899" s="6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idden="1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idden="1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idden="1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idden="1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idden="1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5" hidden="1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idden="1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idden="1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5" hidden="1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idden="1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idden="1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idden="1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idden="1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idden="1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idden="1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idden="1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idden="1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5" hidden="1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idden="1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idden="1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idden="1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idden="1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idden="1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idden="1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idden="1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idden="1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5" hidden="1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idden="1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idden="1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idden="1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idden="1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idden="1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idden="1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idden="1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idden="1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idden="1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5" hidden="1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idden="1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idden="1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5" hidden="1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idden="1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idden="1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idden="1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idden="1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idden="1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idden="1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5" hidden="1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idden="1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5" hidden="1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idden="1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idden="1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5" hidden="1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idden="1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5" hidden="1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idden="1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idden="1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5" hidden="1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idden="1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idden="1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idden="1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ROUND(E963/D963*100,0)</f>
        <v>119</v>
      </c>
      <c r="G963" t="s">
        <v>20</v>
      </c>
      <c r="H963">
        <v>155</v>
      </c>
      <c r="I963">
        <f t="shared" ref="I963:I1001" si="61">IFERROR(ROUND(E963/H963,2),0)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(((L963/60)/60)/24)+DATE(1970,1,1)</f>
        <v>40591.25</v>
      </c>
      <c r="O963" s="6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idden="1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idden="1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idden="1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idden="1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idden="1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idden="1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5" hidden="1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idden="1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5" hidden="1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idden="1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5" hidden="1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idden="1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idden="1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idden="1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5" hidden="1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idden="1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idden="1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idden="1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idden="1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idden="1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idden="1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idden="1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5" hidden="1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idden="1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idden="1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idden="1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idden="1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idden="1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idden="1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idden="1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idden="1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idden="1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idden="1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5" hidden="1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idden="1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B1:T1001" xr:uid="{00000000-0001-0000-0000-000000000000}">
    <filterColumn colId="5">
      <filters>
        <filter val="canceled"/>
      </filters>
    </filterColumn>
  </autoFilter>
  <conditionalFormatting sqref="G3:G4 G7 G9:G10 G12 G15 G18:G20 G22 G24:G28 G30:G33 G35:G40 G42:G46 G48:G51 G55 G57:G62 G64 G67 G69:G77 G80 G82:G84 G86:G88 G90:G91 G94:G99 G101 G103:G104 G106:G110 G113:G116 G119:G123 G126:G127 G130:G135 G138:G139 G142:G151 G154 G158 G160:G162 G164:G169 G171 G175:G176 G179 G181:G182 G184 G186 G189 G191 G196:G197 G199 G203:G205 G207:G211 G214:G216 G218 G220:G221 G224 G226:G236 G239:G240 G242:G251 G254 G256:G257 G259:G262 G264:G267 G269:G275 G277 G279:G282 G284 G287:G289 G291 G293 G295:G296 G300 G303 G306:G307 G309 G311 G313:G316 G321 G324 G326 G330:G337 G339:G341 G349 G353 G355:G357 G359 G361:G368 G370:G372 G374:G375 G378 G382:G383 G385:G387 G390:G392 G395:G400 G403 G406 G408:G410 G412:G415 G421:G422 G424 G427:G429 G431 G433 G436:G442 G444:G447 G449 G451 G453 G457:G458 G460 G462:G463 G465:G469 G471:G473 G475:G477 G480:G482 G486 G489:G497 G504:G505 G508 G510 G512 G514:G516 G519 G521:G523 G525 G528 G533:G535 G537:G539 G542 G546 G548:G552 G556:G563 G565 G567 G569:G572 G574:G576 G579 G581:G582 G585:G588 G593 G595 G597 G599:G600 G603:G619 G622:G623 G625:G626 G628:G630 G632:G634 G636:G637 G641 G643:G645 G650 G654:G657 G660 G667:G669 G671:G673 G676:G678 G680:G681 G684:G686 G688:G693 G697 G699:G700 G703 G705:G706 G708:G712 G714:G716 G718:G726 G728:G729 G731:G733 G735:G739 G743:G744 G746 G748:G751 G753:G760 G763:G767 G770 G772:G776 G780 G782:G788 G790 G792 G795:G796 G799:G800 G803:G806 G808:G809 G812 G814:G815 G817:G820 G822:G829 G833:G836 G839:G844 G846:G851 G853 G855:G859 G862:G870 G873:G876 G881:G882 G884:G885 G887 G890:G896 G898 G901 G903:G905 G907:G908 G910:G914 G917 G919:G920 G922 G924:G927 G930:G932 G934:G937 G939:G940 G942 G945 G950:G951 G953:G954 G956:G957 G959:G960 G963:G964 G966:G971 G974 G976:G978 G980:G981 G983 G985:G986 G989 G991 G993:G995 G997">
    <cfRule type="containsText" dxfId="3" priority="5" operator="containsText" text="successful">
      <formula>NOT(ISERROR(SEARCH("successful",G3)))</formula>
    </cfRule>
  </conditionalFormatting>
  <conditionalFormatting sqref="G20 G22 G24:G28 G30:G33 G35:G40 G42:G46 G48:G51 G55 G57:G62 G64 G67 G69:G77 G80 G82:G84 G86:G88 G90:G91 G94:G99 G101 G103:G104 G106:G110 G113:G116 G119:G123 G126:G127 G130:G135 G138:G139 G142:G151 G154 G158 G160:G162 G164:G169 G171 G175:G176 G179 G181:G182 G184 G186 G189 G191 G196:G197 G199 G203:G205 G207:G211 G214:G216 G218 G220:G221 G224 G226:G236 G239:G240 G242:G251 G254 G256:G257 G259:G262 G264:G267 G269:G275 G277 G279:G282 G284 G287:G289 G291 G293 G295:G296 G300 G303 G306:G307 G309 G311 G313:G316 G321 G324 G326 G330:G337 G339:G341 G349 G353 G355:G357 G359 G361:G368 G370:G372 G374:G375 G378 G382:G383 G385:G387 G390:G392 G395:G400 G403 G406 G408:G410 G412:G415 G421:G422 G424 G427:G429 G431 G433 G436:G442 G444:G447 G449 G451 G453 G457:G458 G460 G462:G463 G465:G469 G471:G473 G475:G477 G480:G482 G486 G489:G497 G504:G505 G508 G510 G512 G514:G516 G519 G521:G523 G525 G528 G533:G535 G537:G539 G542 G546 G548:G552 G556:G563 G565 G567 G569:G572 G574:G576 G579 G581:G582 G585:G588 G593 G595 G597 G599:G600 G603:G619 G622:G623 G625:G626 G628:G630 G632:G634 G636:G637 G641 G643:G645 G650 G654:G657 G660 G667:G669 G671:G673 G676:G678 G680:G681 G684:G686 G688:G693 G697 G699:G700 G703 G705:G706 G708:G712 G714:G716 G718:G726 G728:G729 G731:G733 G735:G739 G743:G744 G746 G748:G751 G753:G760 G763:G767 G770 G772:G776 G780 G782:G788 G790 G792 G795:G796 G799:G800 G803:G806 G808:G809 G812 G814:G815 G817:G820 G822:G829 G833:G836 G839:G844 G846:G851 G853 G855:G859 G862:G870 G873:G876 G881:G882 G884:G885 G887 G890:G896 G898 G901 G903:G905 G907:G908 G910:G914 G917 G919:G920 G922 G924:G927 G930:G932 G934:G937 G939:G940 G942 G945 G950:G951 G953:G954 G956:G957 G959:G960 G963:G964 G966:G971 G974 G976:G978 G980:G981 G983 G985:G986 G989 G991 G993:G995 G997 G999 G1001">
    <cfRule type="containsText" dxfId="2" priority="4" operator="containsText" text="canceled">
      <formula>NOT(ISERROR(SEARCH("canceled",G20)))</formula>
    </cfRule>
  </conditionalFormatting>
  <conditionalFormatting sqref="G2:G1000">
    <cfRule type="containsText" dxfId="1" priority="3" operator="containsText" text="failed">
      <formula>NOT(ISERROR(SEARCH("failed",G2)))</formula>
    </cfRule>
  </conditionalFormatting>
  <conditionalFormatting sqref="G10:G942">
    <cfRule type="containsText" dxfId="0" priority="2" operator="containsText" text="live">
      <formula>NOT(ISERROR(SEARCH("live",G10)))</formula>
    </cfRule>
  </conditionalFormatting>
  <conditionalFormatting sqref="F1:F1048576">
    <cfRule type="colorScale" priority="1">
      <colorScale>
        <cfvo type="num" val="0"/>
        <cfvo type="percentile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Campaigns statues analysis</vt:lpstr>
      <vt:lpstr>Subcategory statistcs</vt:lpstr>
      <vt:lpstr>Outcomes by Launch Date</vt:lpstr>
      <vt:lpstr>Outcomes based on Goal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S.Z</cp:lastModifiedBy>
  <dcterms:created xsi:type="dcterms:W3CDTF">2021-09-29T18:52:28Z</dcterms:created>
  <dcterms:modified xsi:type="dcterms:W3CDTF">2022-10-16T19:41:01Z</dcterms:modified>
</cp:coreProperties>
</file>