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harifah\Desktop\Homework\databootcamp-homework\Excel_Homework\"/>
    </mc:Choice>
  </mc:AlternateContent>
  <xr:revisionPtr revIDLastSave="0" documentId="13_ncr:1_{B37B036E-488F-4203-A396-917201C06CE9}" xr6:coauthVersionLast="45" xr6:coauthVersionMax="45" xr10:uidLastSave="{00000000-0000-0000-0000-000000000000}"/>
  <bookViews>
    <workbookView xWindow="-120" yWindow="-120" windowWidth="25440" windowHeight="15390" activeTab="4" xr2:uid="{00000000-000D-0000-FFFF-FFFF00000000}"/>
  </bookViews>
  <sheets>
    <sheet name="KickstarterDataSet" sheetId="1" r:id="rId1"/>
    <sheet name="Categories" sheetId="2" r:id="rId2"/>
    <sheet name="SubCategories" sheetId="3" r:id="rId3"/>
    <sheet name="Date" sheetId="4" r:id="rId4"/>
    <sheet name="OutcomeVariety" sheetId="5" r:id="rId5"/>
  </sheets>
  <calcPr calcId="191029" concurrentCalc="0"/>
  <pivotCaches>
    <pivotCache cacheId="8" r:id="rId6"/>
    <pivotCache cacheId="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5" l="1"/>
  <c r="H3" i="5"/>
  <c r="G4" i="5"/>
  <c r="H4" i="5"/>
  <c r="G5" i="5"/>
  <c r="H5" i="5"/>
  <c r="G6" i="5"/>
  <c r="H6" i="5"/>
  <c r="G7" i="5"/>
  <c r="H7" i="5"/>
  <c r="G8" i="5"/>
  <c r="H8" i="5"/>
  <c r="G9" i="5"/>
  <c r="H9" i="5"/>
  <c r="G10" i="5"/>
  <c r="H10" i="5"/>
  <c r="G11" i="5"/>
  <c r="H11" i="5"/>
  <c r="G12" i="5"/>
  <c r="H12" i="5"/>
  <c r="G13" i="5"/>
  <c r="H13" i="5"/>
  <c r="H2" i="5"/>
  <c r="G2" i="5"/>
  <c r="F2" i="5"/>
  <c r="F3" i="5"/>
  <c r="F4" i="5"/>
  <c r="F5" i="5"/>
  <c r="F6" i="5"/>
  <c r="F7" i="5"/>
  <c r="F8" i="5"/>
  <c r="F9" i="5"/>
  <c r="F10" i="5"/>
  <c r="F11" i="5"/>
  <c r="F12" i="5"/>
  <c r="F13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B4" i="5"/>
  <c r="D4" i="5"/>
  <c r="C4" i="5"/>
  <c r="D3" i="5"/>
  <c r="C3" i="5"/>
  <c r="B3" i="5"/>
  <c r="D2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<sst xmlns="http://schemas.openxmlformats.org/spreadsheetml/2006/main" count="24821" uniqueCount="8400">
  <si>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</si>
  <si>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</si>
  <si>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</si>
  <si>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</si>
  <si>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</si>
  <si>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</si>
  <si>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</si>
  <si>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</si>
  <si>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</si>
  <si>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</si>
  <si>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</si>
  <si>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</si>
  <si>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</si>
  <si>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</si>
  <si>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</si>
  <si>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</si>
  <si>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</si>
  <si>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</si>
  <si>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</si>
  <si>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</si>
  <si>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</si>
  <si>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</si>
  <si>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</si>
  <si>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</si>
  <si>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</si>
  <si>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</si>
  <si>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</si>
  <si>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</si>
  <si>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</si>
  <si>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</si>
  <si>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</si>
  <si>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</si>
  <si>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</si>
  <si>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</si>
  <si>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</si>
  <si>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</si>
  <si>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</si>
  <si>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</si>
  <si>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</si>
  <si>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</si>
  <si>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</si>
  <si>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</si>
  <si>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</si>
  <si>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</si>
  <si>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</si>
  <si>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</si>
  <si>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</si>
  <si>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</si>
  <si>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</si>
  <si>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</si>
  <si>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</si>
  <si>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</si>
  <si>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</si>
  <si>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</si>
  <si>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</si>
  <si>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</si>
  <si>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</si>
  <si>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</si>
  <si>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</si>
  <si>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</si>
  <si>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</si>
  <si>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</si>
  <si>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</si>
  <si>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</si>
  <si>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</si>
  <si>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</si>
  <si>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</si>
  <si>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</si>
  <si>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</si>
  <si>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</si>
  <si>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</si>
  <si>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</si>
  <si>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</si>
  <si>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</si>
  <si>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</si>
  <si>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</si>
  <si>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</si>
  <si>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</si>
  <si>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</si>
  <si>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</si>
  <si>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</si>
  <si>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</si>
  <si>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</si>
  <si>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</si>
  <si>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</si>
  <si>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</si>
  <si>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</si>
  <si>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</si>
  <si>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</si>
  <si>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</si>
  <si>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</si>
  <si>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</si>
  <si>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</si>
  <si>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</si>
  <si>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</si>
  <si>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</si>
  <si>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</si>
  <si>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</si>
  <si>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</si>
  <si>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</si>
  <si>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</si>
  <si>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</si>
  <si>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</si>
  <si>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</si>
  <si>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</si>
  <si>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</si>
  <si>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</si>
  <si>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</si>
  <si>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</si>
  <si>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</si>
  <si>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</si>
  <si>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</si>
  <si>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</si>
  <si>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</si>
  <si>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</si>
  <si>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</si>
  <si>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</si>
  <si>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</si>
  <si>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</si>
  <si>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</si>
  <si>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</si>
  <si>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</si>
  <si>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</si>
  <si>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</si>
  <si>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</si>
  <si>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</si>
  <si>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</si>
  <si>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</si>
  <si>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</si>
  <si>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</si>
  <si>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</si>
  <si>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</si>
  <si>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</si>
  <si>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</si>
  <si>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</si>
  <si>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</si>
  <si>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</si>
  <si>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</si>
  <si>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</si>
  <si>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</si>
  <si>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</si>
  <si>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</si>
  <si>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</si>
  <si>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</si>
  <si>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</si>
  <si>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</si>
  <si>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</si>
  <si>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</si>
  <si>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</si>
  <si>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</si>
  <si>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</si>
  <si>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</si>
  <si>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</si>
  <si>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</si>
  <si>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</si>
  <si>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</si>
  <si>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</si>
  <si>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</si>
  <si>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</si>
  <si>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</si>
  <si>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</si>
  <si>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</si>
  <si>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</si>
  <si>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</si>
  <si>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</si>
  <si>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</si>
  <si>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</si>
  <si>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</si>
  <si>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</si>
  <si>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</si>
  <si>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</si>
  <si>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</si>
  <si>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</si>
  <si>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</si>
  <si>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</si>
  <si>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</si>
  <si>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</si>
  <si>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</si>
  <si>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</si>
  <si>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</si>
  <si>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</si>
  <si>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</si>
  <si>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</si>
  <si>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</si>
  <si>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</si>
  <si>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</si>
  <si>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</si>
  <si>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</si>
  <si>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</si>
  <si>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</si>
  <si>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</si>
  <si>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</si>
  <si>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</si>
  <si>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</si>
  <si>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</si>
  <si>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</si>
  <si>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</si>
  <si>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</si>
  <si>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</si>
  <si>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</si>
  <si>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</si>
  <si>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</si>
  <si>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</si>
  <si>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</si>
  <si>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</si>
  <si>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</si>
  <si>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</si>
  <si>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</si>
  <si>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</si>
  <si>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</si>
  <si>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</si>
  <si>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</si>
  <si>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</si>
  <si>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</si>
  <si>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</si>
  <si>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</si>
  <si>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</si>
  <si>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</si>
  <si>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</si>
  <si>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</si>
  <si>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</si>
  <si>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</si>
  <si>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</si>
  <si>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</si>
  <si>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</si>
  <si>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</si>
  <si>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</si>
  <si>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</si>
  <si>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</si>
  <si>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</si>
  <si>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</si>
  <si>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</si>
  <si>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</si>
  <si>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</si>
  <si>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</si>
  <si>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</si>
  <si>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</si>
  <si>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</si>
  <si>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</si>
  <si>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</si>
  <si>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</si>
  <si>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</si>
  <si>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</si>
  <si>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</si>
  <si>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</si>
  <si>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</si>
  <si>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</si>
  <si>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</si>
  <si>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</si>
  <si>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</si>
  <si>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</si>
  <si>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</si>
  <si>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</si>
  <si>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</si>
  <si>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</si>
  <si>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</si>
  <si>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</si>
  <si>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</si>
  <si>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</si>
  <si>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</si>
  <si>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</si>
  <si>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</si>
  <si>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</si>
  <si>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</si>
  <si>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</si>
  <si>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</si>
  <si>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</si>
  <si>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</si>
  <si>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</si>
  <si>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</si>
  <si>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</si>
  <si>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</si>
  <si>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</si>
  <si>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</si>
  <si>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</si>
  <si>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</si>
  <si>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</si>
  <si>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</si>
  <si>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</si>
  <si>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</si>
  <si>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</si>
  <si>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</si>
  <si>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</si>
  <si>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</si>
  <si>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</si>
  <si>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</si>
  <si>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</si>
  <si>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</si>
  <si>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</si>
  <si>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</si>
  <si>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</si>
  <si>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</si>
  <si>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</si>
  <si>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</si>
  <si>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</si>
  <si>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</si>
  <si>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</si>
  <si>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</si>
  <si>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</si>
  <si>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</si>
  <si>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</si>
  <si>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</si>
  <si>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</si>
  <si>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</si>
  <si>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</si>
  <si>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</si>
  <si>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</si>
  <si>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</si>
  <si>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</si>
  <si>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</si>
  <si>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</si>
  <si>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</si>
  <si>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</si>
  <si>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</si>
  <si>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</si>
  <si>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</si>
  <si>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</si>
  <si>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</si>
  <si>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</si>
  <si>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</si>
  <si>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</si>
  <si>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</si>
  <si>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</si>
  <si>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</si>
  <si>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</si>
  <si>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</si>
  <si>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</si>
  <si>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</si>
  <si>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</si>
  <si>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</si>
  <si>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</si>
  <si>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</si>
  <si>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</si>
  <si>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</si>
  <si>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</si>
  <si>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</si>
  <si>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</si>
  <si>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</si>
  <si>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</si>
  <si>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</si>
  <si>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</si>
  <si>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</si>
  <si>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</si>
  <si>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</si>
  <si>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</si>
  <si>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</si>
  <si>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</si>
  <si>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</si>
  <si>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</si>
  <si>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</si>
  <si>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</si>
  <si>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</si>
  <si>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</si>
  <si>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</si>
  <si>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</si>
  <si>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</si>
  <si>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</si>
  <si>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</si>
  <si>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</si>
  <si>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</si>
  <si>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</si>
  <si>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</si>
  <si>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</si>
  <si>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</si>
  <si>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</si>
  <si>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</si>
  <si>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</si>
  <si>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</si>
  <si>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</si>
  <si>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</si>
  <si>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</si>
  <si>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</si>
  <si>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</si>
  <si>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</si>
  <si>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</si>
  <si>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</si>
  <si>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</si>
  <si>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</si>
  <si>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</si>
  <si>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</si>
  <si>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</si>
  <si>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</si>
  <si>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</si>
  <si>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</si>
  <si>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</si>
  <si>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</si>
  <si>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</si>
  <si>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</si>
  <si>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</si>
  <si>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</si>
  <si>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</si>
  <si>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</si>
  <si>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</si>
  <si>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</si>
  <si>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</si>
  <si>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</si>
  <si>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</si>
  <si>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</si>
  <si>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</si>
  <si>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</si>
  <si>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</si>
  <si>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</si>
  <si>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</si>
  <si>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</si>
  <si>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</si>
  <si>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</si>
  <si>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</si>
  <si>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</si>
  <si>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</si>
  <si>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</si>
  <si>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</si>
  <si>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</si>
  <si>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</si>
  <si>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</si>
  <si>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</si>
  <si>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</si>
  <si>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</si>
  <si>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</si>
  <si>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</si>
  <si>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</si>
  <si>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</si>
  <si>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</si>
  <si>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</si>
  <si>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</si>
  <si>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</si>
  <si>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</si>
  <si>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</si>
  <si>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</si>
  <si>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</si>
  <si>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</si>
  <si>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</si>
  <si>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</si>
  <si>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</si>
  <si>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</si>
  <si>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</si>
  <si>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</si>
  <si>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</si>
  <si>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</si>
  <si>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</si>
  <si>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</si>
  <si>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</si>
  <si>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</si>
  <si>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</si>
  <si>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</si>
  <si>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</si>
  <si>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</si>
  <si>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</si>
  <si>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</si>
  <si>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</si>
  <si>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</si>
  <si>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</si>
  <si>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</si>
  <si>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</si>
  <si>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</si>
  <si>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</si>
  <si>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</si>
  <si>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</si>
  <si>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</si>
  <si>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</si>
  <si>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</si>
  <si>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</si>
  <si>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</si>
  <si>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</si>
  <si>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</si>
  <si>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</si>
  <si>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</si>
  <si>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</si>
  <si>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</si>
  <si>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</si>
  <si>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</si>
  <si>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</si>
  <si>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</si>
  <si>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</si>
  <si>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</si>
  <si>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</si>
  <si>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</si>
  <si>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</si>
  <si>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</si>
  <si>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</si>
  <si>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</si>
  <si>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</si>
  <si>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</si>
  <si>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</si>
  <si>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</si>
  <si>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</si>
  <si>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</si>
  <si>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</si>
  <si>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</si>
  <si>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</si>
  <si>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</si>
  <si>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</si>
  <si>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</si>
  <si>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</si>
  <si>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</si>
  <si>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</si>
  <si>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</si>
  <si>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</si>
  <si>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</si>
  <si>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</si>
  <si>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</si>
  <si>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</si>
  <si>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</si>
  <si>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</si>
  <si>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</si>
  <si>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</si>
  <si>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</si>
  <si>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</si>
  <si>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</si>
  <si>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</si>
  <si>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</si>
  <si>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</si>
  <si>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</si>
  <si>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</si>
  <si>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</si>
  <si>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</si>
  <si>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</si>
  <si>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</si>
  <si>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</si>
  <si>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</si>
  <si>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</si>
  <si>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</si>
  <si>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</si>
  <si>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</si>
  <si>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</si>
  <si>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</si>
  <si>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</si>
  <si>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</si>
  <si>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</si>
  <si>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</si>
  <si>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</si>
  <si>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</si>
  <si>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</si>
  <si>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</si>
  <si>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</si>
  <si>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</si>
  <si>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</si>
  <si>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</si>
  <si>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</si>
  <si>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</si>
  <si>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</si>
  <si>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</si>
  <si>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</si>
  <si>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</si>
  <si>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</si>
  <si>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</si>
  <si>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</si>
  <si>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</si>
  <si>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</si>
  <si>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</si>
  <si>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</si>
  <si>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</si>
  <si>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</si>
  <si>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</si>
  <si>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</si>
  <si>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</si>
  <si>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</si>
  <si>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</si>
  <si>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</si>
  <si>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</si>
  <si>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</si>
  <si>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</si>
  <si>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</si>
  <si>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</si>
  <si>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</si>
  <si>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</si>
  <si>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</si>
  <si>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</si>
  <si>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</si>
  <si>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</si>
  <si>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</si>
  <si>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</si>
  <si>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</si>
  <si>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</si>
  <si>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</si>
  <si>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</si>
  <si>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</si>
  <si>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</si>
  <si>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</si>
  <si>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</si>
  <si>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</si>
  <si>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</si>
  <si>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</si>
  <si>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</si>
  <si>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</si>
  <si>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</si>
  <si>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</si>
  <si>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</si>
  <si>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</si>
  <si>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</si>
  <si>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</si>
  <si>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</si>
  <si>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</si>
  <si>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</si>
  <si>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</si>
  <si>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</si>
  <si>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</si>
  <si>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</si>
  <si>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</si>
  <si>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</si>
  <si>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</si>
  <si>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</si>
  <si>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</si>
  <si>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</si>
  <si>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</si>
  <si>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</si>
  <si>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</si>
  <si>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</si>
  <si>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</si>
  <si>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</si>
  <si>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</si>
  <si>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</si>
  <si>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</si>
  <si>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</si>
  <si>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</si>
  <si>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</si>
  <si>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</si>
  <si>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</si>
  <si>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</si>
  <si>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</si>
  <si>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</si>
  <si>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</si>
  <si>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</si>
  <si>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</si>
  <si>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</si>
  <si>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</si>
  <si>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</si>
  <si>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</si>
  <si>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</si>
  <si>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</si>
  <si>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</si>
  <si>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</si>
  <si>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</si>
  <si>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</si>
  <si>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</si>
  <si>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</si>
  <si>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</si>
  <si>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</si>
  <si>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</si>
  <si>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</si>
  <si>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</si>
  <si>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</si>
  <si>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</si>
  <si>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</si>
  <si>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</si>
  <si>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</si>
  <si>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</si>
  <si>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</si>
  <si>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</si>
  <si>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</si>
  <si>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</si>
  <si>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</si>
  <si>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</si>
  <si>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</si>
  <si>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</si>
  <si>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</si>
  <si>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</si>
  <si>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</si>
  <si>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</si>
  <si>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</si>
  <si>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</si>
  <si>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</si>
  <si>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</si>
  <si>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</si>
  <si>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</si>
  <si>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</si>
  <si>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</si>
  <si>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</si>
  <si>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</si>
  <si>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</si>
  <si>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</si>
  <si>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</si>
  <si>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</si>
  <si>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</si>
  <si>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</si>
  <si>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</si>
  <si>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</si>
  <si>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</si>
  <si>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</si>
  <si>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</si>
  <si>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</si>
  <si>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</si>
  <si>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</si>
  <si>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</si>
  <si>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</si>
  <si>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</si>
  <si>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</si>
  <si>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</si>
  <si>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</si>
  <si>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</si>
  <si>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</si>
  <si>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</si>
  <si>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</si>
  <si>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</si>
  <si>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</si>
  <si>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</si>
  <si>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</si>
  <si>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</si>
  <si>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</si>
  <si>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</si>
  <si>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</si>
  <si>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</si>
  <si>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</si>
  <si>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</si>
  <si>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</si>
  <si>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</si>
  <si>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</si>
  <si>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</si>
  <si>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</si>
  <si>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</si>
  <si>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</si>
  <si>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</si>
  <si>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</si>
  <si>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</si>
  <si>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</si>
  <si>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</si>
  <si>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</si>
  <si>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</si>
  <si>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</si>
  <si>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</si>
  <si>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</si>
  <si>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</si>
  <si>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</si>
  <si>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</si>
  <si>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</si>
  <si>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</si>
  <si>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</si>
  <si>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</si>
  <si>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</si>
  <si>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</si>
  <si>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</si>
  <si>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</si>
  <si>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</si>
  <si>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</si>
  <si>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</si>
  <si>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</si>
  <si>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</si>
  <si>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</si>
  <si>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</si>
  <si>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</si>
  <si>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</si>
  <si>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</si>
  <si>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</si>
  <si>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</si>
  <si>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</si>
  <si>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</si>
  <si>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</si>
  <si>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</si>
  <si>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</si>
  <si>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</si>
  <si>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</si>
  <si>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</si>
  <si>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</si>
  <si>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</si>
  <si>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</si>
  <si>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</si>
  <si>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</si>
  <si>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</si>
  <si>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</si>
  <si>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</si>
  <si>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</si>
  <si>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</si>
  <si>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</si>
  <si>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</si>
  <si>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</si>
  <si>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</si>
  <si>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</si>
  <si>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</si>
  <si>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</si>
  <si>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</si>
  <si>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</si>
  <si>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</si>
  <si>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</si>
  <si>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</si>
  <si>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</si>
  <si>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</si>
  <si>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</si>
  <si>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</si>
  <si>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</si>
  <si>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</si>
  <si>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</si>
  <si>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</si>
  <si>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</si>
  <si>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</si>
  <si>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</si>
  <si>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</si>
  <si>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</si>
  <si>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</si>
  <si>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</si>
  <si>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</si>
  <si>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</si>
  <si>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</si>
  <si>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</si>
  <si>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</si>
  <si>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</si>
  <si>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</si>
  <si>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</si>
  <si>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</si>
  <si>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</si>
  <si>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</si>
  <si>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</si>
  <si>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</si>
  <si>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</si>
  <si>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</si>
  <si>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</si>
  <si>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</si>
  <si>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</si>
  <si>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</si>
  <si>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</si>
  <si>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</si>
  <si>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</si>
  <si>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</si>
  <si>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</si>
  <si>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</si>
  <si>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</si>
  <si>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</si>
  <si>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</si>
  <si>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</si>
  <si>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</si>
  <si>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</si>
  <si>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</si>
  <si>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</si>
  <si>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</si>
  <si>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</si>
  <si>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</si>
  <si>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</si>
  <si>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</si>
  <si>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</si>
  <si>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</si>
  <si>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</si>
  <si>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</si>
  <si>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</si>
  <si>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</si>
  <si>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</si>
  <si>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</si>
  <si>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</si>
  <si>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</si>
  <si>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</si>
  <si>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</si>
  <si>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</si>
  <si>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</si>
  <si>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</si>
  <si>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</si>
  <si>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</si>
  <si>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</si>
  <si>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</si>
  <si>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</si>
  <si>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</si>
  <si>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</si>
  <si>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</si>
  <si>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</si>
  <si>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</si>
  <si>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</si>
  <si>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</si>
  <si>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</si>
  <si>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</si>
  <si>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</si>
  <si>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</si>
  <si>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</si>
  <si>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</si>
  <si>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</si>
  <si>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</si>
  <si>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</si>
  <si>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</si>
  <si>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</si>
  <si>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</si>
  <si>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</si>
  <si>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</si>
  <si>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</si>
  <si>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</si>
  <si>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</si>
  <si>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</si>
  <si>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</si>
  <si>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</si>
  <si>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</si>
  <si>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</si>
  <si>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</si>
  <si>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</si>
  <si>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</si>
  <si>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</si>
  <si>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</si>
  <si>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</si>
  <si>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</si>
  <si>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</si>
  <si>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</si>
  <si>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</si>
  <si>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</si>
  <si>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</si>
  <si>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</si>
  <si>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</si>
  <si>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</si>
  <si>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</si>
  <si>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</si>
  <si>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</si>
  <si>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</si>
  <si>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</si>
  <si>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</si>
  <si>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</si>
  <si>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</si>
  <si>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</si>
  <si>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</si>
  <si>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</si>
  <si>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</si>
  <si>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</si>
  <si>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</si>
  <si>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</si>
  <si>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</si>
  <si>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</si>
  <si>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</si>
  <si>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</si>
  <si>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</si>
  <si>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</si>
  <si>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</si>
  <si>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</si>
  <si>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</si>
  <si>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</si>
  <si>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</si>
  <si>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</si>
  <si>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</si>
  <si>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</si>
  <si>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</si>
  <si>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</si>
  <si>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</si>
  <si>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</si>
  <si>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</si>
  <si>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</si>
  <si>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</si>
  <si>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</si>
  <si>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</si>
  <si>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</si>
  <si>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</si>
  <si>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</si>
  <si>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</si>
  <si>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</si>
  <si>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</si>
  <si>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</si>
  <si>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</si>
  <si>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</si>
  <si>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</si>
  <si>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</si>
  <si>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</si>
  <si>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</si>
  <si>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</si>
  <si>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</si>
  <si>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</si>
  <si>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</si>
  <si>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</si>
  <si>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</si>
  <si>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</si>
  <si>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</si>
  <si>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</si>
  <si>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</si>
  <si>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</si>
  <si>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</si>
  <si>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</si>
  <si>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</si>
  <si>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</si>
  <si>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</si>
  <si>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</si>
  <si>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</si>
  <si>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</si>
  <si>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</si>
  <si>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</si>
  <si>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</si>
  <si>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</si>
  <si>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</si>
  <si>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</si>
  <si>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</si>
  <si>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</si>
  <si>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</si>
  <si>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</si>
  <si>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</si>
  <si>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</si>
  <si>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</si>
  <si>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</si>
  <si>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</si>
  <si>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</si>
  <si>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</si>
  <si>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</si>
  <si>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</si>
  <si>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</si>
  <si>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</si>
  <si>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</si>
  <si>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</si>
  <si>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</si>
  <si>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</si>
  <si>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</si>
  <si>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</si>
  <si>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</si>
  <si>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</si>
  <si>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</si>
  <si>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</si>
  <si>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</si>
  <si>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</si>
  <si>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</si>
  <si>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</si>
  <si>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</si>
  <si>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</si>
  <si>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</si>
  <si>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</si>
  <si>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</si>
  <si>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</si>
  <si>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</si>
  <si>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</si>
  <si>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</si>
  <si>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</si>
  <si>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</si>
  <si>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</si>
  <si>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</si>
  <si>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</si>
  <si>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</si>
  <si>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</si>
  <si>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</si>
  <si>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</si>
  <si>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</si>
  <si>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</si>
  <si>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</si>
  <si>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</si>
  <si>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</si>
  <si>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</si>
  <si>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</si>
  <si>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</si>
  <si>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</si>
  <si>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</si>
  <si>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</si>
  <si>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</si>
  <si>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</si>
  <si>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</si>
  <si>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</si>
  <si>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</si>
  <si>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</si>
  <si>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</si>
  <si>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</si>
  <si>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</si>
  <si>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</si>
  <si>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</si>
  <si>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</si>
  <si>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</si>
  <si>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</si>
  <si>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</si>
  <si>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</si>
  <si>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</si>
  <si>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</si>
  <si>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</si>
  <si>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</si>
  <si>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</si>
  <si>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</si>
  <si>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</si>
  <si>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</si>
  <si>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</si>
  <si>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</si>
  <si>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</si>
  <si>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</si>
  <si>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</si>
  <si>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</si>
  <si>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</si>
  <si>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</si>
  <si>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</si>
  <si>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</si>
  <si>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</si>
  <si>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</si>
  <si>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</si>
  <si>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</si>
  <si>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</si>
  <si>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</si>
  <si>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</si>
  <si>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</si>
  <si>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</si>
  <si>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</si>
  <si>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</si>
  <si>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</si>
  <si>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</si>
  <si>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</si>
  <si>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</si>
  <si>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</si>
  <si>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</si>
  <si>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</si>
  <si>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</si>
  <si>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</si>
  <si>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</si>
  <si>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</si>
  <si>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</si>
  <si>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</si>
  <si>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</si>
  <si>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</si>
  <si>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</si>
  <si>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</si>
  <si>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</si>
  <si>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</si>
  <si>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</si>
  <si>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</si>
  <si>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</si>
  <si>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</si>
  <si>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</si>
  <si>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</si>
  <si>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</si>
  <si>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</si>
  <si>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</si>
  <si>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</si>
  <si>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</si>
  <si>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</si>
  <si>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</si>
  <si>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</si>
  <si>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</si>
  <si>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</si>
  <si>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</si>
  <si>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</si>
  <si>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</si>
  <si>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</si>
  <si>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</si>
  <si>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</si>
  <si>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</si>
  <si>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</si>
  <si>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</si>
  <si>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</si>
  <si>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</si>
  <si>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</si>
  <si>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</si>
  <si>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</si>
  <si>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</si>
  <si>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</si>
  <si>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</si>
  <si>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</si>
  <si>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</si>
  <si>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</si>
  <si>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</si>
  <si>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</si>
  <si>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</si>
  <si>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</si>
  <si>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</si>
  <si>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</si>
  <si>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</si>
  <si>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</si>
  <si>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</si>
  <si>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</si>
  <si>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</si>
  <si>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</si>
  <si>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</si>
  <si>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</si>
  <si>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</si>
  <si>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</si>
  <si>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</si>
  <si>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</si>
  <si>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</si>
  <si>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</si>
  <si>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</si>
  <si>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</si>
  <si>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</si>
  <si>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</si>
  <si>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</si>
  <si>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</si>
  <si>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</si>
  <si>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</si>
  <si>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</si>
  <si>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</si>
  <si>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</si>
  <si>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</si>
  <si>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</si>
  <si>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</si>
  <si>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</si>
  <si>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</si>
  <si>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</si>
  <si>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</si>
  <si>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</si>
  <si>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</si>
  <si>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</si>
  <si>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</si>
  <si>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</si>
  <si>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</si>
  <si>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</si>
  <si>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</si>
  <si>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</si>
  <si>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</si>
  <si>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</si>
  <si>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</si>
  <si>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</si>
  <si>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</si>
  <si>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</si>
  <si>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</si>
  <si>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</si>
  <si>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</si>
  <si>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</si>
  <si>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</si>
  <si>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</si>
  <si>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</si>
  <si>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</si>
  <si>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</si>
  <si>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</si>
  <si>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</si>
  <si>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</si>
  <si>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</si>
  <si>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</si>
  <si>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</si>
  <si>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</si>
  <si>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</si>
  <si>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</si>
  <si>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</si>
  <si>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</si>
  <si>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</si>
  <si>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</si>
  <si>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</si>
  <si>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</si>
  <si>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</si>
  <si>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</si>
  <si>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</si>
  <si>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</si>
  <si>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</si>
  <si>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</si>
  <si>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</si>
  <si>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</si>
  <si>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</si>
  <si>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</si>
  <si>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</si>
  <si>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</si>
  <si>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</si>
  <si>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</si>
  <si>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</si>
  <si>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</si>
  <si>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</si>
  <si>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</si>
  <si>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</si>
  <si>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</si>
  <si>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</si>
  <si>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</si>
  <si>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</si>
  <si>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</si>
  <si>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</si>
  <si>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</si>
  <si>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</si>
  <si>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</si>
  <si>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</si>
  <si>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</si>
  <si>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</si>
  <si>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</si>
  <si>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</si>
  <si>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</si>
  <si>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</si>
  <si>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</si>
  <si>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</si>
  <si>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</si>
  <si>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</si>
  <si>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</si>
  <si>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</si>
  <si>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</si>
  <si>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</si>
  <si>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</si>
  <si>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</si>
  <si>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</si>
  <si>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</si>
  <si>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</si>
  <si>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</si>
  <si>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</si>
  <si>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</si>
  <si>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</si>
  <si>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</si>
  <si>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</si>
  <si>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</si>
  <si>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</si>
  <si>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</si>
  <si>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</si>
  <si>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</si>
  <si>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</si>
  <si>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</si>
  <si>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</si>
  <si>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</si>
  <si>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</si>
  <si>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</si>
  <si>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</si>
  <si>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</si>
  <si>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</si>
  <si>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</si>
  <si>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</si>
  <si>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</si>
  <si>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</si>
  <si>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</si>
  <si>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</si>
  <si>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</si>
  <si>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</si>
  <si>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</si>
  <si>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</si>
  <si>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</si>
  <si>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</si>
  <si>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</si>
  <si>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</si>
  <si>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</si>
  <si>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</si>
  <si>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</si>
  <si>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</si>
  <si>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</si>
  <si>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</si>
  <si>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</si>
  <si>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</si>
  <si>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</si>
  <si>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</si>
  <si>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</si>
  <si>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</si>
  <si>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</si>
  <si>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</si>
  <si>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</si>
  <si>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</si>
  <si>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</si>
  <si>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</si>
  <si>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</si>
  <si>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</si>
  <si>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</si>
  <si>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</si>
  <si>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</si>
  <si>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</si>
  <si>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</si>
  <si>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</si>
  <si>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</si>
  <si>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</si>
  <si>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</si>
  <si>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</si>
  <si>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</si>
  <si>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</si>
  <si>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</si>
  <si>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</si>
  <si>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</si>
  <si>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</si>
  <si>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</si>
  <si>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</si>
  <si>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</si>
  <si>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</si>
  <si>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</si>
  <si>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</si>
  <si>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</si>
  <si>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</si>
  <si>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</si>
  <si>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</si>
  <si>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</si>
  <si>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</si>
  <si>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</si>
  <si>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</si>
  <si>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</si>
  <si>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</si>
  <si>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</si>
  <si>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</si>
  <si>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</si>
  <si>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</si>
  <si>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</si>
  <si>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</si>
  <si>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</si>
  <si>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</si>
  <si>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</si>
  <si>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</si>
  <si>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</si>
  <si>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</si>
  <si>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</si>
  <si>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</si>
  <si>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</si>
  <si>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</si>
  <si>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</si>
  <si>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</si>
  <si>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</si>
  <si>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</si>
  <si>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</si>
  <si>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</si>
  <si>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</si>
  <si>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</si>
  <si>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</si>
  <si>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</si>
  <si>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</si>
  <si>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</si>
  <si>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</si>
  <si>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</si>
  <si>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</si>
  <si>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</si>
  <si>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</si>
  <si>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</si>
  <si>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</si>
  <si>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</si>
  <si>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</si>
  <si>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</si>
  <si>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</si>
  <si>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</si>
  <si>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</si>
  <si>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</si>
  <si>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</si>
  <si>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</si>
  <si>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</si>
  <si>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</si>
  <si>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</si>
  <si>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</si>
  <si>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</si>
  <si>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</si>
  <si>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</si>
  <si>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</si>
  <si>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</si>
  <si>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</si>
  <si>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</si>
  <si>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</si>
  <si>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</si>
  <si>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</si>
  <si>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</si>
  <si>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</si>
  <si>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</si>
  <si>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</si>
  <si>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</si>
  <si>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</si>
  <si>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</si>
  <si>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</si>
  <si>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</si>
  <si>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</si>
  <si>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</si>
  <si>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</si>
  <si>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</si>
  <si>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</si>
  <si>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</si>
  <si>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</si>
  <si>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</si>
  <si>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</si>
  <si>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</si>
  <si>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</si>
  <si>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</si>
  <si>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</si>
  <si>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</si>
  <si>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</si>
  <si>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</si>
  <si>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</si>
  <si>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</si>
  <si>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</si>
  <si>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</si>
  <si>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</si>
  <si>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</si>
  <si>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</si>
  <si>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</si>
  <si>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</si>
  <si>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</si>
  <si>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</si>
  <si>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</si>
  <si>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</si>
  <si>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</si>
  <si>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</si>
  <si>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</si>
  <si>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</si>
  <si>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</si>
  <si>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</si>
  <si>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</si>
  <si>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</si>
  <si>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</si>
  <si>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</si>
  <si>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</si>
  <si>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</si>
  <si>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</si>
  <si>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</si>
  <si>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</si>
  <si>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</si>
  <si>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</si>
  <si>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</si>
  <si>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</si>
  <si>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</si>
  <si>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</si>
  <si>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</si>
  <si>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</si>
  <si>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</si>
  <si>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</si>
  <si>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</si>
  <si>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</si>
  <si>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</si>
  <si>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</si>
  <si>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</si>
  <si>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</si>
  <si>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</si>
  <si>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</si>
  <si>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</si>
  <si>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</si>
  <si>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</si>
  <si>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</si>
  <si>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</si>
  <si>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</si>
  <si>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</si>
  <si>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</si>
  <si>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</si>
  <si>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</si>
  <si>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</si>
  <si>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</si>
  <si>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</si>
  <si>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</si>
  <si>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</si>
  <si>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</si>
  <si>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</si>
  <si>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</si>
  <si>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</si>
  <si>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</si>
  <si>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</si>
  <si>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</si>
  <si>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</si>
  <si>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</si>
  <si>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</si>
  <si>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</si>
  <si>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</si>
  <si>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</si>
  <si>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</si>
  <si>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</si>
  <si>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</si>
  <si>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</si>
  <si>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</si>
  <si>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</si>
  <si>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</si>
  <si>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</si>
  <si>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</si>
  <si>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</si>
  <si>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</si>
  <si>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</si>
  <si>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</si>
  <si>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</si>
  <si>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</si>
  <si>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</si>
  <si>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</si>
  <si>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</si>
  <si>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</si>
  <si>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</si>
  <si>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</si>
  <si>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</si>
  <si>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</si>
  <si>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</si>
  <si>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</si>
  <si>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</si>
  <si>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</si>
  <si>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</si>
  <si>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</si>
  <si>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</si>
  <si>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</si>
  <si>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</si>
  <si>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</si>
  <si>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</si>
  <si>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</si>
  <si>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</si>
  <si>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</si>
  <si>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</si>
  <si>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</si>
  <si>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</si>
  <si>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</si>
  <si>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</si>
  <si>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</si>
  <si>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</si>
  <si>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</si>
  <si>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</si>
  <si>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</si>
  <si>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</si>
  <si>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</si>
  <si>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</si>
  <si>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</si>
  <si>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</si>
  <si>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</si>
  <si>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</si>
  <si>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</si>
  <si>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</si>
  <si>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</si>
  <si>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</si>
  <si>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</si>
  <si>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</si>
  <si>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</si>
  <si>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</si>
  <si>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</si>
  <si>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</si>
  <si>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</si>
  <si>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</si>
  <si>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</si>
  <si>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</si>
  <si>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</si>
  <si>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</si>
  <si>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</si>
  <si>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</si>
  <si>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</si>
  <si>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</si>
  <si>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</si>
  <si>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</si>
  <si>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</si>
  <si>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</si>
  <si>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</si>
  <si>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</si>
  <si>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</si>
  <si>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</si>
  <si>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</si>
  <si>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</si>
  <si>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</si>
  <si>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</si>
  <si>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</si>
  <si>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</si>
  <si>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</si>
  <si>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</si>
  <si>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</si>
  <si>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</si>
  <si>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</si>
  <si>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</si>
  <si>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</si>
  <si>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</si>
  <si>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</si>
  <si>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</si>
  <si>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</si>
  <si>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</si>
  <si>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</si>
  <si>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</si>
  <si>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</si>
  <si>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</si>
  <si>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</si>
  <si>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</si>
  <si>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</si>
  <si>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</si>
  <si>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</si>
  <si>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</si>
  <si>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</si>
  <si>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</si>
  <si>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</si>
  <si>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</si>
  <si>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</si>
  <si>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</si>
  <si>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</si>
  <si>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</si>
  <si>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</si>
  <si>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</si>
  <si>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</si>
  <si>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</si>
  <si>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</si>
  <si>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</si>
  <si>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</si>
  <si>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</si>
  <si>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</si>
  <si>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</si>
  <si>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</si>
  <si>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</si>
  <si>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</si>
  <si>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</si>
  <si>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</si>
  <si>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</si>
  <si>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</si>
  <si>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</si>
  <si>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</si>
  <si>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</si>
  <si>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</si>
  <si>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</si>
  <si>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</si>
  <si>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</si>
  <si>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</si>
  <si>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</si>
  <si>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</si>
  <si>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</si>
  <si>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</si>
  <si>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</si>
  <si>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</si>
  <si>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</si>
  <si>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</si>
  <si>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</si>
  <si>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</si>
  <si>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</si>
  <si>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</si>
  <si>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</si>
  <si>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</si>
  <si>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</si>
  <si>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</si>
  <si>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</si>
  <si>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</si>
  <si>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</si>
  <si>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</si>
  <si>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</si>
  <si>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</si>
  <si>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</si>
  <si>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</si>
  <si>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</si>
  <si>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</si>
  <si>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</si>
  <si>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</si>
  <si>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</si>
  <si>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</si>
  <si>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</si>
  <si>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</si>
  <si>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</si>
  <si>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</si>
  <si>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</si>
  <si>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</si>
  <si>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</si>
  <si>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</si>
  <si>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</si>
  <si>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</si>
  <si>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</si>
  <si>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</si>
  <si>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</si>
  <si>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</si>
  <si>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</si>
  <si>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</si>
  <si>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</si>
  <si>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</si>
  <si>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</si>
  <si>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</si>
  <si>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</si>
  <si>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</si>
  <si>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</si>
  <si>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</si>
  <si>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</si>
  <si>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</si>
  <si>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</si>
  <si>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</si>
  <si>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</si>
  <si>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</si>
  <si>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</si>
  <si>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</si>
  <si>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</si>
  <si>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</si>
  <si>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</si>
  <si>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</si>
  <si>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</si>
  <si>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</si>
  <si>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</si>
  <si>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</si>
  <si>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</si>
  <si>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</si>
  <si>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</si>
  <si>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</si>
  <si>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</si>
  <si>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</si>
  <si>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</si>
  <si>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</si>
  <si>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</si>
  <si>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</si>
  <si>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</si>
  <si>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</si>
  <si>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</si>
  <si>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</si>
  <si>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</si>
  <si>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</si>
  <si>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</si>
  <si>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</si>
  <si>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</si>
  <si>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</si>
  <si>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</si>
  <si>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</si>
  <si>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</si>
  <si>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</si>
  <si>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</si>
  <si>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</si>
  <si>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</si>
  <si>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</si>
  <si>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</si>
  <si>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</si>
  <si>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</si>
  <si>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</si>
  <si>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</si>
  <si>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</si>
  <si>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</si>
  <si>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</si>
  <si>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</si>
  <si>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</si>
  <si>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</si>
  <si>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</si>
  <si>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</si>
  <si>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</si>
  <si>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</si>
  <si>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</si>
  <si>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</si>
  <si>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</si>
  <si>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</si>
  <si>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</si>
  <si>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</si>
  <si>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</si>
  <si>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</si>
  <si>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</si>
  <si>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</si>
  <si>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</si>
  <si>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</si>
  <si>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</si>
  <si>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</si>
  <si>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</si>
  <si>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</si>
  <si>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</si>
  <si>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</si>
  <si>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</si>
  <si>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</si>
  <si>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</si>
  <si>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</si>
  <si>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</si>
  <si>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</si>
  <si>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</si>
  <si>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</si>
  <si>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</si>
  <si>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</si>
  <si>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</si>
  <si>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</si>
  <si>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</si>
  <si>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</si>
  <si>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</si>
  <si>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</si>
  <si>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</si>
  <si>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</si>
  <si>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</si>
  <si>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</si>
  <si>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</si>
  <si>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</si>
  <si>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</si>
  <si>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</si>
  <si>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</si>
  <si>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</si>
  <si>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</si>
  <si>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</si>
  <si>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</si>
  <si>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</si>
  <si>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</si>
  <si>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</si>
  <si>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</si>
  <si>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</si>
  <si>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</si>
  <si>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</si>
  <si>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</si>
  <si>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</si>
  <si>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</si>
  <si>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</si>
  <si>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</si>
  <si>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</si>
  <si>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</si>
  <si>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</si>
  <si>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</si>
  <si>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</si>
  <si>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</si>
  <si>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</si>
  <si>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</si>
  <si>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</si>
  <si>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</si>
  <si>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</si>
  <si>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</si>
  <si>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</si>
  <si>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</si>
  <si>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</si>
  <si>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</si>
  <si>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</si>
  <si>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</si>
  <si>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</si>
  <si>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</si>
  <si>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</si>
  <si>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</si>
  <si>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</si>
  <si>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</si>
  <si>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</si>
  <si>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</si>
  <si>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</si>
  <si>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</si>
  <si>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</si>
  <si>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</si>
  <si>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</si>
  <si>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</si>
  <si>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</si>
  <si>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</si>
  <si>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</si>
  <si>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</si>
  <si>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</si>
  <si>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</si>
  <si>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</si>
  <si>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</si>
  <si>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</si>
  <si>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</si>
  <si>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</si>
  <si>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</si>
  <si>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</si>
  <si>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</si>
  <si>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</si>
  <si>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</si>
  <si>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</si>
  <si>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</si>
  <si>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</si>
  <si>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</si>
  <si>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</si>
  <si>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</si>
  <si>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</si>
  <si>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</si>
  <si>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</si>
  <si>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</si>
  <si>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</si>
  <si>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</si>
  <si>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</si>
  <si>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</si>
  <si>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</si>
  <si>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</si>
  <si>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</si>
  <si>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</si>
  <si>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</si>
  <si>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</si>
  <si>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</si>
  <si>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</si>
  <si>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</si>
  <si>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</si>
  <si>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</si>
  <si>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</si>
  <si>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</si>
  <si>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</si>
  <si>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</si>
  <si>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</si>
  <si>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</si>
  <si>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</si>
  <si>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</si>
  <si>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</si>
  <si>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</si>
  <si>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</si>
  <si>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</si>
  <si>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</si>
  <si>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</si>
  <si>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</si>
  <si>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</si>
  <si>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</si>
  <si>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</si>
  <si>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</si>
  <si>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</si>
  <si>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</si>
  <si>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</si>
  <si>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</si>
  <si>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</si>
  <si>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</si>
  <si>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</si>
  <si>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</si>
  <si>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</si>
  <si>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</si>
  <si>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</si>
  <si>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</si>
  <si>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</si>
  <si>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</si>
  <si>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</si>
  <si>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</si>
  <si>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</si>
  <si>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</si>
  <si>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</si>
  <si>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</si>
  <si>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</si>
  <si>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</si>
  <si>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</si>
  <si>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</si>
  <si>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</si>
  <si>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</si>
  <si>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</si>
  <si>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</si>
  <si>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</si>
  <si>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</si>
  <si>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</si>
  <si>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</si>
  <si>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</si>
  <si>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</si>
  <si>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</si>
  <si>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</si>
  <si>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</si>
  <si>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</si>
  <si>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</si>
  <si>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</si>
  <si>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</si>
  <si>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</si>
  <si>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</si>
  <si>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</si>
  <si>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</si>
  <si>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</si>
  <si>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</si>
  <si>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</si>
  <si>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</si>
  <si>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</si>
  <si>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</si>
  <si>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</si>
  <si>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</si>
  <si>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</si>
  <si>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</si>
  <si>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</si>
  <si>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</si>
  <si>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</si>
  <si>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</si>
  <si>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</si>
  <si>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</si>
  <si>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</si>
  <si>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</si>
  <si>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</si>
  <si>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</si>
  <si>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</si>
  <si>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</si>
  <si>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</si>
  <si>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</si>
  <si>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</si>
  <si>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</si>
  <si>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</si>
  <si>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</si>
  <si>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</si>
  <si>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</si>
  <si>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</si>
  <si>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</si>
  <si>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</si>
  <si>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</si>
  <si>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</si>
  <si>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</si>
  <si>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</si>
  <si>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</si>
  <si>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</si>
  <si>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</si>
  <si>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</si>
  <si>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</si>
  <si>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</si>
  <si>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</si>
  <si>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</si>
  <si>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</si>
  <si>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</si>
  <si>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</si>
  <si>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</si>
  <si>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</si>
  <si>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</si>
  <si>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</si>
  <si>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</si>
  <si>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</si>
  <si>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</si>
  <si>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</si>
  <si>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</si>
  <si>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</si>
  <si>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</si>
  <si>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</si>
  <si>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</si>
  <si>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</si>
  <si>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</si>
  <si>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</si>
  <si>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</si>
  <si>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</si>
  <si>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</si>
  <si>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</si>
  <si>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</si>
  <si>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</si>
  <si>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</si>
  <si>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</si>
  <si>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</si>
  <si>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</si>
  <si>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</si>
  <si>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</si>
  <si>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</si>
  <si>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</si>
  <si>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</si>
  <si>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</si>
  <si>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</si>
  <si>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</si>
  <si>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</si>
  <si>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</si>
  <si>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</si>
  <si>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</si>
  <si>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</si>
  <si>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</si>
  <si>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</si>
  <si>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</si>
  <si>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</si>
  <si>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</si>
  <si>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</si>
  <si>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</si>
  <si>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</si>
  <si>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</si>
  <si>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</si>
  <si>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</si>
  <si>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</si>
  <si>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</si>
  <si>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</si>
  <si>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</si>
  <si>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</si>
  <si>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</si>
  <si>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</si>
  <si>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</si>
  <si>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</si>
  <si>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</si>
  <si>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</si>
  <si>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</si>
  <si>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</si>
  <si>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</si>
  <si>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</si>
  <si>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</si>
  <si>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</si>
  <si>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</si>
  <si>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</si>
  <si>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</si>
  <si>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</si>
  <si>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</si>
  <si>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</si>
  <si>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</si>
  <si>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</si>
  <si>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</si>
  <si>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</si>
  <si>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</si>
  <si>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</si>
  <si>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</si>
  <si>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</si>
  <si>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</si>
  <si>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</si>
  <si>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</si>
  <si>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</si>
  <si>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</si>
  <si>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</si>
  <si>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</si>
  <si>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</si>
  <si>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</si>
  <si>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</si>
  <si>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</si>
  <si>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</si>
  <si>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</si>
  <si>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</si>
  <si>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</si>
  <si>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</si>
  <si>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</si>
  <si>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</si>
  <si>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</si>
  <si>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</si>
  <si>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</si>
  <si>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</si>
  <si>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</si>
  <si>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</si>
  <si>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</si>
  <si>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</si>
  <si>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</si>
  <si>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</si>
  <si>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</si>
  <si>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</si>
  <si>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</si>
  <si>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</si>
  <si>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</si>
  <si>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</si>
  <si>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</si>
  <si>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</si>
  <si>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</si>
  <si>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</si>
  <si>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</si>
  <si>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</si>
  <si>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</si>
  <si>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</si>
  <si>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</si>
  <si>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</si>
  <si>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</si>
  <si>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</si>
  <si>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</si>
  <si>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</si>
  <si>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</si>
  <si>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</si>
  <si>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</si>
  <si>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</si>
  <si>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</si>
  <si>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</si>
  <si>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</si>
  <si>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</si>
  <si>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</si>
  <si>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</si>
  <si>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</si>
  <si>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</si>
  <si>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</si>
  <si>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</si>
  <si>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</si>
  <si>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</si>
  <si>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</si>
  <si>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</si>
  <si>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</si>
  <si>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</si>
  <si>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</si>
  <si>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</si>
  <si>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</si>
  <si>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</si>
  <si>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</si>
  <si>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</si>
  <si>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</si>
  <si>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</si>
  <si>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</si>
  <si>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</si>
  <si>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</si>
  <si>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</si>
  <si>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</si>
  <si>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</si>
  <si>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</si>
  <si>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</si>
  <si>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</si>
  <si>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</si>
  <si>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</si>
  <si>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</si>
  <si>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</si>
  <si>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</si>
  <si>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</si>
  <si>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</si>
  <si>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</si>
  <si>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</si>
  <si>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</si>
  <si>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</si>
  <si>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</si>
  <si>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</si>
  <si>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</si>
  <si>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</si>
  <si>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</si>
  <si>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</si>
  <si>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</si>
  <si>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</si>
  <si>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</si>
  <si>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</si>
  <si>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</si>
  <si>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</si>
  <si>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</si>
  <si>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</si>
  <si>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</si>
  <si>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</si>
  <si>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</si>
  <si>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</si>
  <si>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</si>
  <si>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</si>
  <si>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</si>
  <si>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</si>
  <si>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</si>
  <si>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</si>
  <si>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</si>
  <si>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</si>
  <si>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</si>
  <si>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</si>
  <si>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</si>
  <si>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</si>
  <si>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</si>
  <si>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</si>
  <si>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</si>
  <si>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</si>
  <si>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</si>
  <si>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</si>
  <si>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</si>
  <si>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</si>
  <si>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</si>
  <si>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</si>
  <si>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</si>
  <si>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</si>
  <si>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</si>
  <si>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</si>
  <si>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</si>
  <si>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</si>
  <si>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</si>
  <si>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</si>
  <si>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</si>
  <si>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</si>
  <si>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</si>
  <si>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</si>
  <si>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</si>
  <si>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</si>
  <si>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</si>
  <si>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</si>
  <si>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</si>
  <si>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</si>
  <si>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</si>
  <si>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</si>
  <si>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</si>
  <si>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</si>
  <si>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</si>
  <si>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</si>
  <si>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</si>
  <si>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</si>
  <si>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</si>
  <si>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</si>
  <si>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</si>
  <si>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</si>
  <si>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</si>
  <si>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</si>
  <si>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</si>
  <si>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</si>
  <si>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</si>
  <si>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</si>
  <si>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</si>
  <si>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</si>
  <si>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</si>
  <si>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</si>
  <si>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</si>
  <si>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</si>
  <si>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</si>
  <si>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</si>
  <si>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</si>
  <si>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</si>
  <si>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</si>
  <si>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</si>
  <si>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</si>
  <si>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</si>
  <si>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</si>
  <si>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</si>
  <si>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</si>
  <si>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</si>
  <si>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</si>
  <si>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</si>
  <si>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</si>
  <si>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</si>
  <si>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</si>
  <si>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</si>
  <si>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</si>
  <si>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</si>
  <si>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</si>
  <si>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</si>
  <si>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</si>
  <si>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</si>
  <si>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</si>
  <si>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</si>
  <si>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</si>
  <si>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</si>
  <si>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</si>
  <si>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</si>
  <si>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</si>
  <si>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</si>
  <si>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</si>
  <si>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</si>
  <si>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</si>
  <si>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</si>
  <si>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</si>
  <si>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</si>
  <si>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</si>
  <si>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</si>
  <si>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</si>
  <si>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</si>
  <si>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</si>
  <si>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</si>
  <si>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</si>
  <si>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</si>
  <si>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</si>
  <si>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</si>
  <si>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</si>
  <si>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</si>
  <si>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</si>
  <si>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</si>
  <si>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</si>
  <si>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</si>
  <si>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</si>
  <si>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</si>
  <si>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</si>
  <si>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</si>
  <si>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</si>
  <si>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</si>
  <si>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</si>
  <si>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</si>
  <si>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</si>
  <si>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</si>
  <si>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</si>
  <si>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</si>
  <si>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</si>
  <si>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</si>
  <si>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</si>
  <si>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</si>
  <si>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</si>
  <si>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</si>
  <si>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</si>
  <si>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</si>
  <si>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</si>
  <si>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</si>
  <si>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</si>
  <si>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</si>
  <si>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</si>
  <si>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</si>
  <si>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</si>
  <si>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</si>
  <si>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</si>
  <si>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</si>
  <si>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</si>
  <si>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</si>
  <si>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</si>
  <si>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</si>
  <si>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</si>
  <si>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</si>
  <si>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</si>
  <si>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</si>
  <si>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</si>
  <si>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</si>
  <si>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</si>
  <si>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</si>
  <si>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</si>
  <si>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</si>
  <si>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</si>
  <si>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</si>
  <si>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</si>
  <si>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</si>
  <si>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</si>
  <si>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</si>
  <si>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</si>
  <si>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</si>
  <si>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</si>
  <si>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</si>
  <si>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</si>
  <si>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</si>
  <si>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</si>
  <si>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</si>
  <si>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</si>
  <si>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</si>
  <si>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</si>
  <si>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</si>
  <si>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</si>
  <si>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</si>
  <si>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</si>
  <si>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</si>
  <si>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</si>
  <si>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</si>
  <si>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</si>
  <si>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</si>
  <si>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</si>
  <si>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</si>
  <si>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</si>
  <si>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</si>
  <si>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</si>
  <si>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</si>
  <si>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</si>
  <si>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</si>
  <si>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</si>
  <si>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</si>
  <si>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</si>
  <si>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</si>
  <si>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</si>
  <si>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</si>
  <si>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</si>
  <si>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</si>
  <si>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</si>
  <si>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</si>
  <si>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</si>
  <si>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</si>
  <si>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</si>
  <si>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</si>
  <si>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</si>
  <si>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</si>
  <si>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</si>
  <si>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</si>
  <si>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</si>
  <si>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</si>
  <si>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</si>
  <si>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</si>
  <si>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</si>
  <si>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</si>
  <si>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</si>
  <si>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</si>
  <si>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</si>
  <si>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</si>
  <si>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</si>
  <si>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</si>
  <si>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</si>
  <si>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</si>
  <si>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</si>
  <si>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</si>
  <si>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</si>
  <si>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</si>
  <si>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</si>
  <si>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</si>
  <si>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</si>
  <si>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</si>
  <si>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</si>
  <si>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</si>
  <si>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</si>
  <si>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</si>
  <si>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</si>
  <si>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</si>
  <si>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</si>
  <si>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</si>
  <si>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</si>
  <si>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</si>
  <si>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</si>
  <si>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</si>
  <si>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</si>
  <si>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</si>
  <si>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</si>
  <si>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</si>
  <si>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</si>
  <si>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</si>
  <si>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</si>
  <si>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</si>
  <si>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</si>
  <si>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</si>
  <si>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</si>
  <si>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</si>
  <si>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</si>
  <si>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</si>
  <si>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</si>
  <si>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</si>
  <si>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</si>
  <si>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</si>
  <si>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</si>
  <si>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</si>
  <si>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</si>
  <si>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</si>
  <si>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</si>
  <si>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</si>
  <si>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</si>
  <si>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</si>
  <si>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</si>
  <si>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</si>
  <si>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</si>
  <si>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</si>
  <si>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</si>
  <si>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</si>
  <si>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</si>
  <si>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</si>
  <si>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</si>
  <si>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</si>
  <si>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</si>
  <si>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</si>
  <si>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</si>
  <si>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</si>
  <si>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</si>
  <si>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</si>
  <si>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</si>
  <si>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</si>
  <si>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</si>
  <si>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</si>
  <si>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</si>
  <si>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</si>
  <si>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</si>
  <si>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</si>
  <si>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</si>
  <si>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</si>
  <si>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</si>
  <si>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</si>
  <si>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</si>
  <si>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</si>
  <si>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</si>
  <si>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</si>
  <si>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</si>
  <si>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</si>
  <si>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</si>
  <si>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</si>
  <si>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</si>
  <si>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</si>
  <si>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</si>
  <si>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</si>
  <si>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</si>
  <si>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</si>
  <si>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</si>
  <si>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</si>
  <si>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</si>
  <si>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</si>
  <si>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</si>
  <si>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</si>
  <si>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</si>
  <si>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</si>
  <si>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</si>
  <si>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</si>
  <si>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</si>
  <si>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</si>
  <si>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</si>
  <si>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</si>
  <si>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</si>
  <si>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</si>
  <si>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</si>
  <si>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</si>
  <si>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</si>
  <si>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</si>
  <si>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</si>
  <si>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</si>
  <si>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</si>
  <si>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</si>
  <si>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</si>
  <si>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</si>
  <si>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</si>
  <si>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</si>
  <si>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</si>
  <si>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</si>
  <si>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</si>
  <si>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</si>
  <si>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</si>
  <si>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</si>
  <si>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</si>
  <si>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</si>
  <si>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</si>
  <si>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</si>
  <si>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</si>
  <si>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</si>
  <si>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</si>
  <si>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</si>
  <si>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</si>
  <si>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</si>
  <si>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</si>
  <si>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</si>
  <si>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</si>
  <si>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</si>
  <si>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</si>
  <si>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</si>
  <si>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</si>
  <si>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</si>
  <si>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</si>
  <si>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</si>
  <si>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</si>
  <si>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</si>
  <si>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</si>
  <si>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</si>
  <si>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</si>
  <si>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</si>
  <si>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</si>
  <si>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</si>
  <si>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</si>
  <si>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</si>
  <si>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</si>
  <si>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</si>
  <si>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</si>
  <si>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</si>
  <si>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</si>
  <si>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</si>
  <si>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</si>
  <si>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</si>
  <si>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</si>
  <si>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</si>
  <si>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</si>
  <si>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</si>
  <si>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</si>
  <si>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</si>
  <si>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</si>
  <si>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</si>
  <si>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</si>
  <si>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</si>
  <si>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</si>
  <si>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</si>
  <si>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</si>
  <si>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</si>
  <si>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</si>
  <si>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</si>
  <si>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</si>
  <si>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</si>
  <si>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</si>
  <si>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</si>
  <si>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</si>
  <si>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</si>
  <si>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</si>
  <si>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</si>
  <si>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</si>
  <si>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</si>
  <si>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</si>
  <si>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</si>
  <si>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</si>
  <si>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</si>
  <si>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</si>
  <si>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</si>
  <si>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</si>
  <si>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</si>
  <si>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</si>
  <si>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</si>
  <si>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</si>
  <si>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</si>
  <si>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</si>
  <si>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</si>
  <si>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</si>
  <si>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</si>
  <si>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</si>
  <si>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</si>
  <si>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</si>
  <si>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</si>
  <si>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</si>
  <si>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</si>
  <si>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</si>
  <si>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</si>
  <si>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</si>
  <si>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</si>
  <si>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</si>
  <si>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</si>
  <si>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</si>
  <si>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</si>
  <si>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</si>
  <si>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</si>
  <si>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</si>
  <si>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</si>
  <si>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</si>
  <si>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</si>
  <si>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</si>
  <si>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</si>
  <si>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</si>
  <si>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</si>
  <si>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</si>
  <si>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</si>
  <si>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</si>
  <si>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</si>
  <si>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</si>
  <si>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</si>
  <si>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</si>
  <si>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</si>
  <si>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</si>
  <si>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</si>
  <si>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</si>
  <si>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</si>
  <si>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</si>
  <si>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</si>
  <si>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</si>
  <si>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</si>
  <si>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</si>
  <si>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</si>
  <si>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</si>
  <si>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</si>
  <si>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</si>
  <si>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</si>
  <si>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</si>
  <si>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</si>
  <si>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</si>
  <si>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</si>
  <si>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</si>
  <si>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</si>
  <si>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</si>
  <si>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</si>
  <si>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</si>
  <si>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</si>
  <si>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</si>
  <si>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</si>
  <si>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</si>
  <si>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</si>
  <si>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</si>
  <si>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</si>
  <si>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</si>
  <si>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</si>
  <si>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</si>
  <si>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</si>
  <si>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</si>
  <si>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</si>
  <si>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</si>
  <si>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</si>
  <si>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</si>
  <si>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</si>
  <si>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</si>
  <si>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</si>
  <si>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</si>
  <si>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</si>
  <si>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</si>
  <si>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</si>
  <si>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</si>
  <si>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</si>
  <si>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</si>
  <si>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</si>
  <si>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</si>
  <si>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</si>
  <si>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</si>
  <si>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</si>
  <si>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</si>
  <si>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</si>
  <si>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</si>
  <si>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</si>
  <si>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</si>
  <si>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</si>
  <si>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</si>
  <si>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</si>
  <si>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</si>
  <si>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</si>
  <si>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</si>
  <si>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</si>
  <si>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</si>
  <si>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</si>
  <si>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</si>
  <si>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</si>
  <si>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</si>
  <si>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</si>
  <si>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</si>
  <si>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</si>
  <si>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</si>
  <si>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</si>
  <si>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</si>
  <si>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</si>
  <si>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</si>
  <si>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</si>
  <si>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</si>
  <si>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</si>
  <si>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</si>
  <si>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</si>
  <si>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</si>
  <si>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</si>
  <si>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</si>
  <si>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</si>
  <si>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</si>
  <si>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</si>
  <si>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</si>
  <si>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</si>
  <si>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</si>
  <si>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</si>
  <si>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</si>
  <si>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</si>
  <si>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</si>
  <si>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</si>
  <si>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</si>
  <si>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</si>
  <si>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</si>
  <si>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</si>
  <si>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</si>
  <si>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</si>
  <si>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</si>
  <si>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</si>
  <si>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</si>
  <si>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</si>
  <si>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</si>
  <si>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</si>
  <si>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</si>
  <si>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</si>
  <si>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</si>
  <si>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</si>
  <si>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</si>
  <si>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</si>
  <si>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</si>
  <si>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</si>
  <si>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</si>
  <si>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</si>
  <si>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</si>
  <si>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</si>
  <si>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</si>
  <si>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</si>
  <si>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</si>
  <si>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</si>
  <si>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</si>
  <si>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</si>
  <si>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</si>
  <si>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</si>
  <si>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</si>
  <si>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</si>
  <si>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</si>
  <si>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</si>
  <si>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</si>
  <si>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</si>
  <si>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</si>
  <si>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</si>
  <si>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</si>
  <si>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</si>
  <si>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</si>
  <si>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</si>
  <si>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</si>
  <si>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</si>
  <si>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</si>
  <si>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</si>
  <si>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</si>
  <si>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</si>
  <si>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</si>
  <si>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</si>
  <si>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</si>
  <si>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</si>
  <si>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</si>
  <si>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</si>
  <si>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</si>
  <si>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</si>
  <si>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</si>
  <si>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</si>
  <si>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</si>
  <si>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</si>
  <si>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</si>
  <si>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</si>
  <si>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</si>
  <si>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</si>
  <si>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</si>
  <si>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</si>
  <si>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</si>
  <si>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</si>
  <si>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</si>
  <si>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</si>
  <si>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</si>
  <si>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</si>
  <si>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</si>
  <si>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</si>
  <si>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</si>
  <si>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</si>
  <si>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</si>
  <si>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</si>
  <si>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</si>
  <si>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</si>
  <si>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</si>
  <si>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</si>
  <si>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</si>
  <si>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</si>
  <si>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</si>
  <si>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</si>
  <si>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</si>
  <si>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</si>
  <si>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</si>
  <si>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</si>
  <si>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</si>
  <si>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</si>
  <si>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</si>
  <si>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</si>
  <si>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</si>
  <si>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</si>
  <si>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</si>
  <si>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</si>
  <si>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</si>
  <si>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</si>
  <si>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</si>
  <si>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</si>
  <si>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</si>
  <si>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</si>
  <si>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</si>
  <si>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</si>
  <si>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</si>
  <si>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</si>
  <si>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</si>
  <si>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</si>
  <si>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</si>
  <si>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</si>
  <si>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</si>
  <si>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</si>
  <si>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</si>
  <si>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</si>
  <si>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</si>
  <si>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</si>
  <si>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</si>
  <si>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</si>
  <si>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</si>
  <si>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</si>
  <si>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</si>
  <si>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</si>
  <si>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</si>
  <si>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</si>
  <si>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</si>
  <si>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</si>
  <si>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</si>
  <si>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</si>
  <si>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</si>
  <si>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</si>
  <si>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</si>
  <si>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</si>
  <si>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</si>
  <si>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</si>
  <si>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</si>
  <si>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</si>
  <si>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</si>
  <si>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</si>
  <si>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</si>
  <si>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</si>
  <si>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</si>
  <si>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</si>
  <si>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</si>
  <si>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</si>
  <si>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</si>
  <si>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</si>
  <si>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</si>
  <si>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</si>
  <si>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</si>
  <si>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</si>
  <si>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</si>
  <si>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</si>
  <si>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</si>
  <si>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</si>
  <si>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</si>
  <si>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</si>
  <si>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</si>
  <si>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</si>
  <si>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</si>
  <si>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</si>
  <si>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</si>
  <si>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</si>
  <si>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</si>
  <si>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</si>
  <si>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</si>
  <si>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</si>
  <si>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</si>
  <si>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</si>
  <si>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</si>
  <si>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</si>
  <si>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</si>
  <si>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</si>
  <si>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</si>
  <si>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</si>
  <si>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</si>
  <si>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</si>
  <si>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</si>
  <si>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</si>
  <si>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</si>
  <si>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</si>
  <si>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</si>
  <si>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</si>
  <si>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</si>
  <si>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</si>
  <si>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</si>
  <si>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</si>
  <si>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</si>
  <si>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</si>
  <si>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</si>
  <si>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</si>
  <si>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</si>
  <si>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</si>
  <si>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</si>
  <si>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</si>
  <si>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</si>
  <si>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</si>
  <si>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</si>
  <si>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</si>
  <si>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</si>
  <si>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</si>
  <si>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</si>
  <si>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</si>
  <si>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</si>
  <si>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</si>
  <si>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</si>
  <si>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</si>
  <si>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</si>
  <si>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</si>
  <si>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</si>
  <si>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</si>
  <si>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</si>
  <si>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</si>
  <si>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</si>
  <si>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</si>
  <si>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</si>
  <si>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</si>
  <si>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</si>
  <si>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</si>
  <si>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</si>
  <si>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</si>
  <si>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</si>
  <si>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</si>
  <si>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</si>
  <si>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</si>
  <si>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</si>
  <si>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</si>
  <si>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</si>
  <si>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</si>
  <si>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</si>
  <si>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</si>
  <si>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</si>
  <si>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</si>
  <si>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</si>
  <si>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</si>
  <si>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</si>
  <si>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</si>
  <si>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</si>
  <si>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</si>
  <si>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</si>
  <si>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</si>
  <si>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</si>
  <si>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</si>
  <si>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</si>
  <si>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</si>
  <si>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</si>
  <si>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</si>
  <si>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</si>
  <si>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</si>
  <si>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</si>
  <si>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</si>
  <si>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</si>
  <si>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</si>
  <si>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</si>
  <si>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</si>
  <si>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</si>
  <si>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</si>
  <si>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</si>
  <si>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</si>
  <si>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</si>
  <si>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</si>
  <si>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</si>
  <si>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</si>
  <si>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</si>
  <si>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</si>
  <si>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</si>
  <si>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</si>
  <si>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</si>
  <si>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</si>
  <si>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</si>
  <si>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</si>
  <si>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</si>
  <si>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</si>
  <si>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</si>
  <si>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</si>
  <si>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</si>
  <si>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</si>
  <si>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</si>
  <si>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</si>
  <si>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</si>
  <si>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</si>
  <si>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</si>
  <si>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</si>
  <si>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</si>
  <si>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</si>
  <si>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</si>
  <si>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</si>
  <si>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</si>
  <si>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</si>
  <si>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</si>
  <si>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</si>
  <si>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</si>
  <si>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</si>
  <si>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</si>
  <si>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</si>
  <si>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</si>
  <si>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</si>
  <si>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</si>
  <si>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</si>
  <si>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</si>
  <si>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</si>
  <si>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</si>
  <si>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</si>
  <si>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</si>
  <si>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</si>
  <si>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</si>
  <si>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</si>
  <si>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</si>
  <si>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</si>
  <si>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</si>
  <si>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</si>
  <si>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</si>
  <si>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</si>
  <si>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</si>
  <si>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</si>
  <si>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</si>
  <si>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</si>
  <si>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</si>
  <si>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</si>
  <si>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</si>
  <si>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</si>
  <si>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</si>
  <si>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</si>
  <si>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</si>
  <si>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</si>
  <si>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</si>
  <si>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</si>
  <si>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</si>
  <si>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</si>
  <si>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</si>
  <si>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</si>
  <si>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</si>
  <si>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</si>
  <si>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</si>
  <si>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</si>
  <si>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</si>
  <si>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</si>
  <si>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</si>
  <si>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</si>
  <si>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</si>
  <si>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</si>
  <si>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</si>
  <si>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</si>
  <si>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</si>
  <si>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</si>
  <si>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</si>
  <si>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</si>
  <si>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</si>
  <si>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</si>
  <si>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</si>
  <si>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</si>
  <si>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</si>
  <si>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</si>
  <si>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</si>
  <si>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</si>
  <si>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</si>
  <si>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</si>
  <si>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</si>
  <si>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</si>
  <si>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</si>
  <si>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</si>
  <si>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</si>
  <si>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</si>
  <si>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</si>
  <si>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</si>
  <si>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</si>
  <si>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</si>
  <si>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</si>
  <si>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</si>
  <si>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</si>
  <si>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</si>
  <si>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</si>
  <si>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</si>
  <si>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</si>
  <si>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</si>
  <si>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</si>
  <si>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</si>
  <si>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</si>
  <si>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</si>
  <si>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</si>
  <si>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</si>
  <si>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</si>
  <si>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</si>
  <si>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</si>
  <si>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</si>
  <si>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</si>
  <si>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</si>
  <si>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</si>
  <si>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</si>
  <si>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</si>
  <si>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</si>
  <si>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</si>
  <si>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</si>
  <si>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</si>
  <si>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</si>
  <si>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</si>
  <si>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</si>
  <si>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</si>
  <si>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</si>
  <si>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</si>
  <si>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</si>
  <si>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</si>
  <si>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</si>
  <si>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</si>
  <si>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</si>
  <si>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</si>
  <si>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</si>
  <si>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</si>
  <si>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</si>
  <si>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</si>
  <si>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</si>
  <si>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</si>
  <si>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</si>
  <si>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</si>
  <si>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</si>
  <si>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</si>
  <si>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</si>
  <si>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</si>
  <si>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</si>
  <si>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</si>
  <si>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</si>
  <si>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</si>
  <si>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</si>
  <si>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</si>
  <si>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</si>
  <si>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</si>
  <si>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</si>
  <si>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</si>
  <si>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</si>
  <si>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</si>
  <si>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</si>
  <si>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</si>
  <si>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</si>
  <si>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</si>
  <si>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</si>
  <si>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</si>
  <si>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</si>
  <si>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</si>
  <si>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</si>
  <si>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</si>
  <si>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</si>
  <si>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</si>
  <si>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</si>
  <si>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</si>
  <si>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</si>
  <si>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</si>
  <si>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</si>
  <si>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</si>
  <si>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</si>
  <si>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</si>
  <si>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</si>
  <si>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</si>
  <si>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</si>
  <si>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</si>
  <si>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</si>
  <si>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</si>
  <si>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</si>
  <si>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</si>
  <si>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</si>
  <si>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</si>
  <si>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</si>
  <si>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</si>
  <si>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</si>
  <si>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</si>
  <si>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</si>
  <si>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</si>
  <si>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</si>
  <si>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</si>
  <si>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</si>
  <si>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</si>
  <si>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</si>
  <si>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</si>
  <si>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</si>
  <si>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</si>
  <si>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</si>
  <si>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</si>
  <si>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</si>
  <si>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</si>
  <si>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</si>
  <si>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</si>
  <si>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</si>
  <si>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</si>
  <si>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</si>
  <si>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</si>
  <si>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</si>
  <si>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</si>
  <si>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</si>
  <si>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</si>
  <si>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</si>
  <si>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</si>
  <si>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</si>
  <si>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</si>
  <si>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</si>
  <si>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</si>
  <si>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</si>
  <si>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</si>
  <si>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</si>
  <si>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</si>
  <si>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</si>
  <si>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</si>
  <si>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</si>
  <si>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</si>
  <si>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</si>
  <si>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</si>
  <si>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</si>
  <si>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</si>
  <si>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</si>
  <si>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</si>
  <si>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</si>
  <si>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</si>
  <si>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</si>
  <si>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</si>
  <si>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</si>
  <si>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</si>
  <si>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</si>
  <si>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</si>
  <si>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</si>
  <si>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</si>
  <si>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</si>
  <si>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</si>
  <si>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</si>
  <si>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</si>
  <si>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</si>
  <si>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</si>
  <si>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</si>
  <si>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</si>
  <si>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</si>
  <si>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</si>
  <si>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</si>
  <si>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</si>
  <si>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</si>
  <si>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</si>
  <si>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</si>
  <si>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</si>
  <si>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</si>
  <si>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</si>
  <si>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</si>
  <si>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</si>
  <si>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</si>
  <si>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</si>
  <si>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</si>
  <si>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</si>
  <si>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</si>
  <si>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</si>
  <si>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</si>
  <si>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</si>
  <si>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</si>
  <si>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</si>
  <si>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</si>
  <si>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</si>
  <si>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</si>
  <si>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</si>
  <si>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</si>
  <si>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</si>
  <si>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</si>
  <si>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</si>
  <si>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</si>
  <si>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</si>
  <si>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</si>
  <si>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</si>
  <si>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</si>
  <si>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</si>
  <si>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</si>
  <si>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</si>
  <si>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</si>
  <si>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</si>
  <si>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</si>
  <si>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</si>
  <si>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</si>
  <si>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</si>
  <si>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</si>
  <si>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</si>
  <si>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</si>
  <si>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</si>
  <si>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</si>
  <si>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</si>
  <si>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</si>
  <si>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</si>
  <si>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</si>
  <si>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</si>
  <si>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</si>
  <si>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</si>
  <si>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</si>
  <si>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</si>
  <si>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</si>
  <si>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</si>
  <si>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</si>
  <si>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</si>
  <si>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</si>
  <si>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</si>
  <si>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</si>
  <si>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</si>
  <si>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</si>
  <si>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</si>
  <si>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</si>
  <si>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</si>
  <si>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</si>
  <si>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</si>
  <si>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</si>
  <si>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</si>
  <si>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</si>
  <si>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</si>
  <si>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</si>
  <si>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</si>
  <si>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</si>
  <si>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</si>
  <si>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</si>
  <si>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</si>
  <si>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</si>
  <si>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</si>
  <si>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</si>
  <si>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</si>
  <si>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</si>
  <si>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</si>
  <si>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</si>
  <si>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</si>
  <si>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</si>
  <si>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</si>
  <si>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</si>
  <si>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</si>
  <si>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</si>
  <si>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</si>
  <si>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</si>
  <si>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</si>
  <si>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</si>
  <si>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</si>
  <si>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</si>
  <si>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</si>
  <si>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</si>
  <si>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</si>
  <si>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</si>
  <si>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</si>
  <si>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</si>
  <si>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</si>
  <si>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</si>
  <si>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</si>
  <si>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</si>
  <si>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</si>
  <si>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</si>
  <si>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</si>
  <si>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</si>
  <si>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</si>
  <si>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</si>
  <si>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</si>
  <si>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</si>
  <si>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</si>
  <si>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</si>
  <si>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</si>
  <si>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</si>
  <si>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</si>
  <si>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</si>
  <si>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</si>
  <si>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</si>
  <si>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</si>
  <si>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</si>
  <si>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</si>
  <si>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</si>
  <si>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</si>
  <si>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</si>
  <si>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</si>
  <si>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</si>
  <si>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</si>
  <si>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</si>
  <si>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</si>
  <si>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</si>
  <si>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</si>
  <si>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</si>
  <si>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</si>
  <si>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</si>
  <si>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</si>
  <si>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</si>
  <si>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</si>
  <si>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</si>
  <si>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</si>
  <si>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</si>
  <si>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</si>
  <si>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</si>
  <si>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</si>
  <si>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</si>
  <si>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</si>
  <si>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</si>
  <si>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</si>
  <si>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</si>
  <si>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</si>
  <si>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</si>
  <si>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</si>
  <si>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</si>
  <si>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</si>
  <si>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</si>
  <si>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</si>
  <si>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</si>
  <si>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</si>
  <si>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</si>
  <si>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</si>
  <si>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</si>
  <si>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</si>
  <si>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</si>
  <si>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</si>
  <si>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</si>
  <si>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</si>
  <si>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</si>
  <si>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</si>
  <si>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</si>
  <si>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</si>
  <si>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</si>
  <si>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</si>
  <si>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</si>
  <si>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</si>
  <si>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</si>
  <si>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</si>
  <si>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</si>
  <si>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</si>
  <si>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</si>
  <si>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</si>
  <si>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</si>
  <si>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</si>
  <si>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</si>
  <si>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</si>
  <si>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</si>
  <si>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</si>
  <si>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</si>
  <si>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</si>
  <si>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</si>
  <si>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</si>
  <si>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</si>
  <si>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</si>
  <si>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</si>
  <si>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</si>
  <si>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</si>
  <si>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</si>
  <si>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</si>
  <si>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</si>
  <si>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</si>
  <si>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</si>
  <si>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</si>
  <si>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</si>
  <si>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</si>
  <si>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</si>
  <si>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</si>
  <si>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</si>
  <si>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</si>
  <si>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</si>
  <si>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</si>
  <si>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</si>
  <si>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</si>
  <si>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</si>
  <si>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</si>
  <si>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</si>
  <si>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</si>
  <si>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</si>
  <si>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</si>
  <si>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</si>
  <si>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</si>
  <si>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</si>
  <si>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</si>
  <si>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</si>
  <si>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</si>
  <si>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</si>
  <si>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</si>
  <si>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</si>
  <si>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</si>
  <si>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</si>
  <si>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</si>
  <si>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</si>
  <si>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</si>
  <si>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</si>
  <si>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</si>
  <si>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</si>
  <si>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</si>
  <si>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</si>
  <si>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</si>
  <si>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</si>
  <si>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</si>
  <si>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</si>
  <si>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</si>
  <si>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</si>
  <si>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</si>
  <si>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</si>
  <si>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</si>
  <si>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</si>
  <si>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</si>
  <si>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</si>
  <si>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</si>
  <si>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</si>
  <si>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</si>
  <si>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</si>
  <si>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</si>
  <si>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</si>
  <si>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</si>
  <si>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</si>
  <si>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</si>
  <si>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</si>
  <si>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</si>
  <si>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</si>
  <si>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</si>
  <si>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</si>
  <si>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</si>
  <si>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</si>
  <si>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</si>
  <si>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</si>
  <si>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</si>
  <si>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</si>
  <si>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</si>
  <si>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</si>
  <si>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</si>
  <si>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</si>
  <si>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</si>
  <si>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</si>
  <si>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</si>
  <si>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</si>
  <si>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</si>
  <si>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</si>
  <si>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</si>
  <si>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</si>
  <si>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</si>
  <si>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</si>
  <si>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</si>
  <si>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</si>
  <si>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</si>
  <si>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</si>
  <si>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</si>
  <si>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</si>
  <si>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</si>
  <si>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</si>
  <si>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</si>
  <si>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</si>
  <si>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</si>
  <si>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</si>
  <si>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</si>
  <si>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</si>
  <si>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</si>
  <si>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</si>
  <si>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</si>
  <si>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</si>
  <si>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</si>
  <si>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</si>
  <si>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</si>
  <si>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</si>
  <si>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</si>
  <si>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</si>
  <si>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</si>
  <si>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</si>
  <si>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</si>
  <si>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</si>
  <si>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</si>
  <si>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</si>
  <si>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</si>
  <si>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</si>
  <si>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</si>
  <si>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</si>
  <si>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</si>
  <si>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</si>
  <si>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</si>
  <si>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</si>
  <si>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</si>
  <si>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</si>
  <si>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</si>
  <si>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</si>
  <si>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</si>
  <si>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</si>
  <si>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</si>
  <si>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</si>
  <si>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</si>
  <si>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</si>
  <si>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</si>
  <si>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</si>
  <si>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</si>
  <si>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</si>
  <si>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</si>
  <si>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</si>
  <si>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</si>
  <si>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</si>
  <si>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</si>
  <si>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</si>
  <si>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</si>
  <si>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</si>
  <si>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</si>
  <si>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</si>
  <si>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</si>
  <si>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</si>
  <si>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</si>
  <si>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</si>
  <si>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</si>
  <si>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</si>
  <si>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</si>
  <si>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</si>
  <si>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</si>
  <si>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</si>
  <si>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</si>
  <si>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</si>
  <si>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</si>
  <si>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</si>
  <si>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</si>
  <si>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</si>
  <si>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</si>
  <si>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</si>
  <si>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</si>
  <si>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</si>
  <si>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</si>
  <si>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</si>
  <si>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</si>
  <si>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</si>
  <si>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</si>
  <si>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</si>
  <si>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</si>
  <si>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</si>
  <si>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</si>
  <si>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</si>
  <si>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</si>
  <si>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</si>
  <si>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</si>
  <si>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</si>
  <si>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</si>
  <si>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</si>
  <si>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</si>
  <si>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</si>
  <si>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</si>
  <si>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</si>
  <si>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</si>
  <si>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</si>
  <si>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</si>
  <si>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</si>
  <si>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</si>
  <si>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</si>
  <si>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</si>
  <si>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</si>
  <si>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</si>
  <si>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</si>
  <si>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</si>
  <si>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</si>
  <si>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</si>
  <si>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</si>
  <si>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</si>
  <si>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</si>
  <si>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</si>
  <si>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</si>
  <si>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</si>
  <si>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</si>
  <si>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</si>
  <si>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</si>
  <si>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</si>
  <si>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</si>
  <si>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</si>
  <si>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</si>
  <si>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</si>
  <si>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</si>
  <si>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</si>
  <si>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</si>
  <si>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</si>
  <si>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</si>
  <si>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</si>
  <si>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</si>
  <si>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</si>
  <si>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</si>
  <si>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</si>
  <si>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</si>
  <si>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</si>
  <si>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</si>
  <si>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</si>
  <si>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</si>
  <si>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</si>
  <si>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</si>
  <si>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</si>
  <si>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</si>
  <si>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</si>
  <si>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</si>
  <si>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</si>
  <si>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</si>
  <si>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</si>
  <si>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</si>
  <si>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</si>
  <si>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</si>
  <si>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</si>
  <si>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</si>
  <si>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</si>
  <si>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</si>
  <si>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</si>
  <si>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</si>
  <si>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</si>
  <si>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</si>
  <si>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</si>
  <si>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</si>
  <si>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</si>
  <si>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</si>
  <si>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</si>
  <si>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</si>
  <si>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</si>
  <si>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</si>
  <si>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</si>
  <si>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</si>
  <si>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</si>
  <si>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</si>
  <si>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</si>
  <si>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</si>
  <si>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</si>
  <si>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</si>
  <si>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</si>
  <si>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</si>
  <si>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</si>
  <si>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</si>
  <si>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</si>
  <si>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</si>
  <si>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</si>
  <si>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</si>
  <si>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</si>
  <si>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</si>
  <si>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</si>
  <si>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</si>
  <si>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</si>
  <si>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</si>
  <si>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</si>
  <si>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</si>
  <si>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</si>
  <si>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</si>
  <si>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</si>
  <si>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</si>
  <si>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</si>
  <si>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</si>
  <si>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</si>
  <si>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</si>
  <si>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</si>
  <si>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</si>
  <si>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</si>
  <si>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</si>
  <si>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</si>
  <si>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</si>
  <si>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</si>
  <si>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</si>
  <si>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</si>
  <si>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</si>
  <si>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</si>
  <si>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</si>
  <si>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</si>
  <si>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</si>
  <si>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</si>
  <si>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</si>
  <si>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</si>
  <si>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</si>
  <si>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</si>
  <si>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</si>
  <si>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</si>
  <si>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</si>
  <si>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</si>
  <si>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</si>
  <si>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</si>
  <si>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</si>
  <si>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</si>
  <si>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</si>
  <si>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</si>
  <si>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</si>
  <si>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</si>
  <si>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</si>
  <si>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</si>
  <si>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</si>
  <si>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</si>
  <si>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</si>
  <si>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</si>
  <si>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</si>
  <si>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</si>
  <si>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</si>
  <si>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</si>
  <si>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</si>
  <si>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</si>
  <si>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</si>
  <si>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</si>
  <si>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</si>
  <si>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</si>
  <si>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</si>
  <si>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</si>
  <si>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</si>
  <si>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</si>
  <si>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</si>
  <si>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</si>
  <si>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</si>
  <si>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</si>
  <si>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</si>
  <si>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</si>
  <si>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</si>
  <si>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</si>
  <si>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</si>
  <si>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</si>
  <si>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</si>
  <si>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</si>
  <si>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</si>
  <si>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</si>
  <si>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</si>
  <si>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</si>
  <si>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</si>
  <si>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</si>
  <si>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</si>
  <si>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</si>
  <si>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</si>
  <si>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</si>
  <si>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</si>
  <si>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</si>
  <si>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</si>
  <si>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</si>
  <si>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</si>
  <si>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</si>
  <si>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</si>
  <si>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</si>
  <si>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</si>
  <si>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</si>
  <si>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</si>
  <si>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</si>
  <si>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</si>
  <si>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</si>
  <si>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</si>
  <si>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</si>
  <si>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</si>
  <si>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</si>
  <si>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</si>
  <si>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</si>
  <si>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</si>
  <si>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</si>
  <si>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</si>
  <si>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</si>
  <si>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</si>
  <si>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</si>
  <si>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</si>
  <si>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</si>
  <si>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</si>
  <si>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</si>
  <si>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</si>
  <si>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</si>
  <si>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</si>
  <si>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</si>
  <si>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</si>
  <si>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</si>
  <si>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</si>
  <si>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</si>
  <si>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</si>
  <si>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</si>
  <si>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</si>
  <si>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</si>
  <si>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</si>
  <si>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</si>
  <si>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</si>
  <si>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</si>
  <si>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</si>
  <si>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</si>
  <si>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</si>
  <si>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</si>
  <si>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</si>
  <si>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</si>
  <si>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</si>
  <si>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</si>
  <si>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</si>
  <si>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</si>
  <si>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</si>
  <si>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</si>
  <si>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</si>
  <si>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</si>
  <si>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</si>
  <si>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</si>
  <si>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</si>
  <si>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</si>
  <si>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</si>
  <si>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</si>
  <si>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</si>
  <si>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</si>
  <si>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</si>
  <si>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</si>
  <si>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</si>
  <si>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</si>
  <si>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</si>
  <si>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</si>
  <si>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</si>
  <si>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</si>
  <si>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</si>
  <si>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</si>
  <si>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</si>
  <si>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</si>
  <si>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</si>
  <si>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</si>
  <si>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</si>
  <si>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</si>
  <si>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</si>
  <si>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</si>
  <si>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</si>
  <si>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</si>
  <si>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</si>
  <si>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</si>
  <si>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</si>
  <si>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</si>
  <si>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</si>
  <si>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</si>
  <si>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</si>
  <si>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</si>
  <si>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</si>
  <si>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</si>
  <si>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</si>
  <si>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</si>
  <si>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</si>
  <si>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</si>
  <si>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</si>
  <si>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</si>
  <si>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</si>
  <si>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</si>
  <si>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</si>
  <si>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</si>
  <si>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</si>
  <si>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</si>
  <si>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</si>
  <si>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</si>
  <si>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</si>
  <si>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</si>
  <si>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</si>
  <si>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</si>
  <si>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</si>
  <si>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</si>
  <si>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</si>
  <si>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</si>
  <si>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</si>
  <si>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</si>
  <si>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</si>
  <si>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</si>
  <si>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</si>
  <si>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</si>
  <si>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</si>
  <si>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</si>
  <si>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</si>
  <si>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</si>
  <si>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</si>
  <si>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</si>
  <si>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</si>
  <si>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</si>
  <si>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</si>
  <si>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</si>
  <si>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</si>
  <si>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</si>
  <si>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</si>
  <si>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</si>
  <si>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</si>
  <si>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</si>
  <si>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</si>
  <si>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</si>
  <si>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</si>
  <si>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</si>
  <si>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</si>
  <si>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</si>
  <si>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</si>
  <si>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</si>
  <si>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</si>
  <si>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</si>
  <si>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</si>
  <si>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</si>
  <si>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</si>
  <si>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</si>
  <si>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</si>
  <si>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</si>
  <si>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</si>
  <si>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</si>
  <si>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</si>
  <si>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</si>
  <si>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</si>
  <si>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</si>
  <si>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</si>
  <si>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</si>
  <si>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</si>
  <si>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</si>
  <si>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</si>
  <si>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</si>
  <si>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</si>
  <si>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</si>
  <si>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</si>
  <si>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</si>
  <si>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</si>
  <si>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</si>
  <si>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</si>
  <si>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</si>
  <si>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</si>
  <si>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</si>
  <si>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</si>
  <si>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</si>
  <si>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</si>
  <si>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</si>
  <si>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</si>
  <si>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</si>
  <si>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</si>
  <si>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</si>
  <si>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</si>
  <si>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</si>
  <si>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</si>
  <si>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</si>
  <si>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</si>
  <si>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</si>
  <si>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</si>
  <si>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</si>
  <si>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</si>
  <si>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</si>
  <si>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</si>
  <si>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</si>
  <si>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</si>
  <si>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</si>
  <si>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</si>
  <si>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</si>
  <si>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</si>
  <si>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</si>
  <si>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</si>
  <si>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</si>
  <si>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</si>
  <si>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</si>
  <si>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</si>
  <si>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</si>
  <si>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</si>
  <si>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</si>
  <si>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</si>
  <si>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</si>
  <si>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</si>
  <si>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</si>
  <si>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</si>
  <si>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</si>
  <si>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</si>
  <si>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</si>
  <si>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</si>
  <si>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</si>
  <si>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</si>
  <si>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</si>
  <si>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</si>
  <si>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</si>
  <si>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</si>
  <si>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</si>
  <si>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</si>
  <si>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</si>
  <si>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</si>
  <si>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</si>
  <si>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</si>
  <si>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</si>
  <si>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</si>
  <si>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</si>
  <si>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</si>
  <si>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</si>
  <si>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</si>
  <si>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</si>
  <si>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</si>
  <si>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</si>
  <si>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</si>
  <si>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</si>
  <si>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</si>
  <si>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</si>
  <si>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</si>
  <si>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</si>
  <si>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</si>
  <si>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</si>
  <si>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</si>
  <si>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</si>
  <si>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</si>
  <si>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</si>
  <si>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</si>
  <si>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</si>
  <si>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</si>
  <si>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</si>
  <si>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</si>
  <si>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</si>
  <si>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</si>
  <si>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</si>
  <si>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</si>
  <si>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</si>
  <si>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</si>
  <si>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</si>
  <si>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</si>
  <si>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</si>
  <si>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</si>
  <si>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</si>
  <si>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</si>
  <si>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</si>
  <si>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</si>
  <si>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</si>
  <si>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</si>
  <si>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</si>
  <si>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</si>
  <si>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</si>
  <si>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</si>
  <si>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</si>
  <si>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</si>
  <si>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</si>
  <si>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</si>
  <si>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</si>
  <si>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</si>
  <si>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</si>
  <si>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</si>
  <si>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</si>
  <si>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</si>
  <si>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</si>
  <si>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</si>
  <si>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</si>
  <si>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</si>
  <si>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</si>
  <si>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</si>
  <si>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</si>
  <si>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</si>
  <si>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</si>
  <si>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</si>
  <si>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</si>
  <si>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</si>
  <si>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</si>
  <si>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</si>
  <si>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</si>
  <si>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</si>
  <si>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</si>
  <si>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</si>
  <si>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</si>
  <si>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</si>
  <si>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</si>
  <si>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</si>
  <si>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</si>
  <si>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</si>
  <si>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</si>
  <si>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</si>
  <si>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</si>
  <si>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</si>
  <si>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</si>
  <si>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</si>
  <si>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</si>
  <si>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</si>
  <si>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</si>
  <si>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</si>
  <si>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</si>
  <si>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</si>
  <si>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</si>
  <si>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</si>
  <si>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</si>
  <si>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</si>
  <si>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</si>
  <si>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</si>
  <si>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</si>
  <si>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</si>
  <si>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</si>
  <si>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</si>
  <si>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</si>
  <si>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</si>
  <si>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</si>
  <si>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</si>
  <si>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</si>
  <si>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</si>
  <si>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</si>
  <si>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</si>
  <si>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</si>
  <si>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</si>
  <si>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</si>
  <si>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</si>
  <si>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</si>
  <si>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</si>
  <si>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</si>
  <si>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</si>
  <si>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</si>
  <si>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</si>
  <si>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</si>
  <si>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</si>
  <si>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</si>
  <si>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</si>
  <si>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</si>
  <si>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</si>
  <si>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</si>
  <si>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</si>
  <si>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</si>
  <si>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</si>
  <si>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</si>
  <si>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</si>
  <si>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</si>
  <si>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</si>
  <si>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</si>
  <si>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</si>
  <si>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</si>
  <si>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</si>
  <si>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</si>
  <si>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</si>
  <si>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</si>
  <si>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</si>
  <si>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</si>
  <si>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</si>
  <si>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</si>
  <si>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</si>
  <si>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</si>
  <si>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</si>
  <si>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</si>
  <si>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</si>
  <si>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</si>
  <si>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</si>
  <si>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</si>
  <si>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</si>
  <si>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</si>
  <si>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</si>
  <si>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</si>
  <si>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</si>
  <si>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</si>
  <si>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</si>
  <si>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</si>
  <si>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</si>
  <si>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</si>
  <si>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</si>
  <si>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</si>
  <si>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</si>
  <si>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</si>
  <si>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</si>
  <si>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</si>
  <si>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</si>
  <si>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</si>
  <si>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</si>
  <si>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</si>
  <si>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</si>
  <si>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</si>
  <si>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</si>
  <si>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</si>
  <si>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</si>
  <si>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</si>
  <si>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</si>
  <si>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</si>
  <si>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</si>
  <si>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</si>
  <si>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</si>
  <si>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</si>
  <si>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</si>
  <si>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</si>
  <si>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</si>
  <si>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</si>
  <si>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</si>
  <si>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</si>
  <si>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</si>
  <si>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</si>
  <si>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</si>
  <si>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</si>
  <si>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</si>
  <si>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</si>
  <si>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</si>
  <si>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</si>
  <si>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</si>
  <si>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</si>
  <si>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</si>
  <si>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</si>
  <si>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</si>
  <si>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</si>
  <si>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</si>
  <si>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</si>
  <si>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</si>
  <si>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</si>
  <si>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</si>
  <si>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</si>
  <si>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</si>
  <si>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</si>
  <si>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</si>
  <si>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</si>
  <si>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</si>
  <si>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</si>
  <si>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</si>
  <si>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</si>
  <si>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</si>
  <si>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</si>
  <si>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</si>
  <si>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</si>
  <si>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</si>
  <si>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</si>
  <si>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</si>
  <si>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</si>
  <si>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</si>
  <si>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</si>
  <si>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</si>
  <si>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</si>
  <si>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</si>
  <si>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</si>
  <si>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</si>
  <si>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</si>
  <si>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</si>
  <si>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</si>
  <si>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</si>
  <si>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</si>
  <si>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</si>
  <si>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</si>
  <si>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</si>
  <si>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</si>
  <si>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</si>
  <si>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</si>
  <si>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</si>
  <si>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</si>
  <si>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</si>
  <si>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</si>
  <si>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</si>
  <si>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</si>
  <si>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</si>
  <si>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</si>
  <si>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</si>
  <si>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</si>
  <si>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</si>
  <si>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</si>
  <si>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</si>
  <si>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</si>
  <si>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</si>
  <si>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</si>
  <si>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</si>
  <si>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</si>
  <si>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</si>
  <si>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</si>
  <si>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</si>
  <si>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</si>
  <si>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</si>
  <si>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</si>
  <si>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</si>
  <si>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</si>
  <si>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</si>
  <si>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</si>
  <si>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</si>
  <si>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</si>
  <si>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</si>
  <si>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</si>
  <si>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</si>
  <si>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</si>
  <si>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</si>
  <si>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</si>
  <si>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</si>
  <si>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</si>
  <si>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</si>
  <si>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</si>
  <si>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</si>
  <si>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</si>
  <si>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</si>
  <si>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</si>
  <si>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</si>
  <si>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</si>
  <si>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</si>
  <si>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</si>
  <si>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</si>
  <si>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</si>
  <si>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</si>
  <si>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</si>
  <si>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</si>
  <si>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</si>
  <si>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</si>
  <si>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</si>
  <si>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</si>
  <si>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</si>
  <si>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</si>
  <si>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</si>
  <si>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</si>
  <si>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</si>
  <si>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</si>
  <si>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</si>
  <si>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</si>
  <si>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</si>
  <si>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</si>
  <si>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</si>
  <si>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</si>
  <si>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</si>
  <si>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</si>
  <si>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</si>
  <si>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</si>
  <si>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</si>
  <si>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</si>
  <si>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</si>
  <si>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</si>
  <si>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</si>
  <si>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</si>
  <si>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</si>
  <si>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</si>
  <si>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</si>
  <si>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</si>
  <si>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</si>
  <si>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</si>
  <si>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</si>
  <si>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</si>
  <si>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</si>
  <si>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</si>
  <si>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</si>
  <si>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</si>
  <si>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</si>
  <si>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</si>
  <si>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</si>
  <si>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</si>
  <si>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</si>
  <si>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</si>
  <si>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</si>
  <si>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</si>
  <si>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</si>
  <si>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</si>
  <si>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</si>
  <si>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</si>
  <si>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</si>
  <si>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</si>
  <si>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</si>
  <si>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</si>
  <si>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</si>
  <si>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</si>
  <si>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</si>
  <si>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</si>
  <si>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</si>
  <si>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</si>
  <si>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</si>
  <si>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</si>
  <si>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</si>
  <si>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</si>
  <si>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</si>
  <si>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</si>
  <si>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</si>
  <si>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</si>
  <si>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</si>
  <si>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</si>
  <si>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</si>
  <si>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</si>
  <si>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</si>
  <si>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</si>
  <si>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</si>
  <si>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</si>
  <si>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</si>
  <si>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</si>
  <si>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</si>
  <si>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</si>
  <si>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</si>
  <si>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</si>
  <si>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</si>
  <si>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</si>
  <si>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</si>
  <si>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</si>
  <si>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</si>
  <si>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</si>
  <si>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</si>
  <si>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</si>
  <si>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</si>
  <si>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</si>
  <si>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</si>
  <si>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</si>
  <si>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</si>
  <si>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</si>
  <si>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</si>
  <si>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</si>
  <si>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</si>
  <si>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</si>
  <si>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</si>
  <si>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</si>
  <si>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</si>
  <si>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</si>
  <si>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</si>
  <si>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</si>
  <si>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</si>
  <si>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</si>
  <si>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</si>
  <si>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</si>
  <si>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</si>
  <si>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</si>
  <si>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</si>
  <si>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</si>
  <si>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</si>
  <si>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</si>
  <si>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</si>
  <si>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</si>
  <si>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</si>
  <si>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</si>
  <si>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</si>
  <si>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</si>
  <si>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</si>
  <si>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</si>
  <si>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</si>
  <si>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</si>
  <si>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</si>
  <si>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</si>
  <si>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</si>
  <si>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</si>
  <si>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</si>
  <si>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</si>
  <si>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</si>
  <si>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</si>
  <si>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</si>
  <si>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</si>
  <si>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</si>
  <si>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</si>
  <si>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</si>
  <si>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</si>
  <si>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</si>
  <si>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</si>
  <si>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</si>
  <si>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</si>
  <si>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</si>
  <si>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</si>
  <si>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</si>
  <si>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</si>
  <si>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</si>
  <si>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</si>
  <si>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</si>
  <si>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</si>
  <si>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</si>
  <si>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</si>
  <si>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</si>
  <si>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</si>
  <si>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</si>
  <si>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</si>
  <si>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</si>
  <si>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</si>
  <si>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</si>
  <si>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</si>
  <si>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</si>
  <si>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</si>
  <si>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</si>
  <si>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</si>
  <si>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</si>
  <si>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</si>
  <si>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</si>
  <si>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</si>
  <si>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</si>
  <si>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</si>
  <si>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</si>
  <si>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</si>
  <si>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</si>
  <si>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</si>
  <si>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</si>
  <si>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</si>
  <si>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</si>
  <si>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</si>
  <si>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</si>
  <si>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</si>
  <si>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</si>
  <si>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</si>
  <si>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</si>
  <si>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</si>
  <si>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</si>
  <si>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</si>
  <si>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</si>
  <si>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</si>
  <si>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</si>
  <si>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</si>
  <si>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</si>
  <si>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</si>
  <si>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</si>
  <si>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</si>
  <si>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</si>
  <si>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</si>
  <si>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</si>
  <si>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</si>
  <si>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</si>
  <si>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</si>
  <si>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</si>
  <si>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</si>
  <si>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</si>
  <si>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</si>
  <si>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</si>
  <si>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</si>
  <si>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</si>
  <si>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</si>
  <si>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</si>
  <si>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</si>
  <si>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</si>
  <si>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</si>
  <si>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</si>
  <si>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</si>
  <si>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</si>
  <si>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</si>
  <si>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</si>
  <si>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</si>
  <si>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</si>
  <si>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</si>
  <si>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</si>
  <si>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</si>
  <si>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</si>
  <si>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</si>
  <si>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</si>
  <si>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</si>
  <si>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</si>
  <si>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</si>
  <si>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</si>
  <si>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</si>
  <si>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</si>
  <si>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</si>
  <si>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</si>
  <si>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</si>
  <si>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</si>
  <si>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</si>
  <si>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</si>
  <si>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</si>
  <si>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</si>
  <si>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</si>
  <si>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</si>
  <si>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</si>
  <si>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</si>
  <si>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</si>
  <si>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</si>
  <si>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</si>
  <si>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</si>
  <si>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</si>
  <si>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</si>
  <si>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</si>
  <si>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</si>
  <si>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</si>
  <si>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</si>
  <si>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</si>
  <si>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</si>
  <si>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</si>
  <si>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</si>
  <si>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</si>
  <si>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</si>
  <si>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</si>
  <si>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</si>
  <si>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</si>
  <si>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</si>
  <si>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</si>
  <si>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</si>
  <si>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</si>
  <si>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</si>
  <si>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</si>
  <si>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</si>
  <si>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</si>
  <si>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</si>
  <si>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</si>
  <si>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</si>
  <si>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</si>
  <si>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</si>
  <si>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</si>
  <si>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</si>
  <si>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</si>
  <si>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</si>
  <si>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</si>
  <si>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</si>
  <si>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</si>
  <si>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</si>
  <si>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</si>
  <si>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</si>
  <si>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</si>
  <si>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</si>
  <si>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</si>
  <si>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</si>
  <si>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</si>
  <si>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</si>
  <si>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</si>
  <si>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</si>
  <si>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</si>
  <si>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</si>
  <si>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</si>
  <si>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</si>
  <si>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</si>
  <si>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</si>
  <si>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</si>
  <si>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</si>
  <si>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</si>
  <si>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</si>
  <si>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</si>
  <si>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</si>
  <si>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</si>
  <si>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</si>
  <si>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</si>
  <si>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</si>
  <si>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</si>
  <si>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</si>
  <si>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</si>
  <si>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</si>
  <si>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</si>
  <si>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</si>
  <si>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</si>
  <si>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</si>
  <si>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</si>
  <si>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</si>
  <si>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</si>
  <si>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</si>
  <si>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</si>
  <si>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</si>
  <si>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</si>
  <si>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</si>
  <si>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</si>
  <si>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</si>
  <si>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</si>
  <si>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</si>
  <si>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</si>
  <si>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</si>
  <si>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</si>
  <si>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</si>
  <si>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</si>
  <si>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</si>
  <si>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</si>
  <si>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</si>
  <si>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</si>
  <si>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</si>
  <si>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</si>
  <si>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</si>
  <si>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</si>
  <si>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</si>
  <si>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</si>
  <si>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</si>
  <si>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</si>
  <si>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</si>
  <si>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</si>
  <si>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</si>
  <si>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</si>
  <si>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</si>
  <si>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</si>
  <si>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</si>
  <si>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</si>
  <si>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</si>
  <si>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</si>
  <si>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</si>
  <si>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</si>
  <si>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</si>
  <si>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</si>
  <si>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</si>
  <si>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</si>
  <si>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</si>
  <si>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</si>
  <si>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</si>
  <si>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</si>
  <si>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</si>
  <si>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</si>
  <si>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</si>
  <si>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</si>
  <si>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</si>
  <si>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</si>
  <si>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</si>
  <si>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</si>
  <si>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</si>
  <si>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</si>
  <si>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</si>
  <si>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</si>
  <si>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</si>
  <si>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</si>
  <si>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</si>
  <si>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</si>
  <si>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</si>
  <si>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</si>
  <si>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</si>
  <si>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</si>
  <si>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</si>
  <si>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</si>
  <si>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</si>
  <si>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</si>
  <si>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</si>
  <si>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</si>
  <si>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</si>
  <si>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</si>
  <si>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</si>
  <si>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</si>
  <si>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</si>
  <si>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</si>
  <si>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</si>
  <si>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</si>
  <si>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</si>
  <si>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</si>
  <si>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</si>
  <si>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</si>
  <si>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</si>
  <si>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</si>
  <si>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</si>
  <si>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</si>
  <si>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</si>
  <si>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</si>
  <si>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</si>
  <si>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</si>
  <si>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</si>
  <si>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</si>
  <si>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</si>
  <si>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</si>
  <si>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</si>
  <si>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</si>
  <si>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</si>
  <si>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</si>
  <si>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</si>
  <si>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</si>
  <si>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</si>
  <si>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</si>
  <si>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</si>
  <si>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</si>
  <si>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</si>
  <si>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</si>
  <si>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</si>
  <si>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</si>
  <si>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</si>
  <si>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</si>
  <si>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</si>
  <si>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</si>
  <si>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</si>
  <si>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</si>
  <si>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</si>
  <si>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</si>
  <si>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</si>
  <si>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</si>
  <si>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</si>
  <si>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</si>
  <si>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</si>
  <si>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</si>
  <si>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</si>
  <si>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</si>
  <si>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</si>
  <si>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</si>
  <si>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</si>
  <si>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</si>
  <si>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</si>
  <si>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</si>
  <si>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</si>
  <si>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</si>
  <si>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</si>
  <si>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</si>
  <si>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</si>
  <si>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</si>
  <si>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</si>
  <si>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</si>
  <si>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</si>
  <si>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</si>
  <si>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</si>
  <si>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</si>
  <si>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</si>
  <si>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</si>
  <si>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</si>
  <si>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</si>
  <si>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</si>
  <si>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</si>
  <si>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</si>
  <si>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</si>
  <si>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</si>
  <si>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</si>
  <si>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</si>
  <si>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</si>
  <si>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</si>
  <si>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</si>
  <si>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</si>
  <si>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</si>
  <si>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</si>
  <si>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</si>
  <si>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</si>
  <si>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</si>
  <si>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</si>
  <si>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</si>
  <si>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</si>
  <si>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</si>
  <si>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</si>
  <si>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</si>
  <si>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</si>
  <si>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</si>
  <si>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</si>
  <si>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</si>
  <si>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</si>
  <si>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</si>
  <si>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</si>
  <si>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</si>
  <si>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</si>
  <si>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</si>
  <si>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</si>
  <si>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</si>
  <si>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</si>
  <si>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</si>
  <si>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</si>
  <si>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</si>
  <si>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</si>
  <si>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</si>
  <si>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</si>
  <si>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</si>
  <si>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</si>
  <si>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</si>
  <si>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</si>
  <si>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</si>
  <si>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</si>
  <si>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</si>
  <si>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</si>
  <si>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</si>
  <si>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</si>
  <si>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</si>
  <si>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</si>
  <si>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</si>
  <si>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</si>
  <si>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</si>
  <si>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</si>
  <si>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</si>
  <si>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</si>
  <si>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</si>
  <si>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</si>
  <si>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</si>
  <si>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</si>
  <si>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</si>
  <si>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</si>
  <si>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</si>
  <si>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</si>
  <si>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</si>
  <si>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</si>
  <si>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</si>
  <si>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</si>
  <si>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</si>
  <si>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</si>
  <si>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</si>
  <si>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</si>
  <si>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</si>
  <si>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</si>
  <si>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</si>
  <si>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</si>
  <si>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</si>
  <si>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</si>
  <si>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</si>
  <si>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</si>
  <si>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</si>
  <si>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</si>
  <si>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</si>
  <si>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</si>
  <si>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</si>
  <si>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</si>
  <si>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</si>
  <si>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</si>
  <si>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</si>
  <si>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</si>
  <si>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</si>
  <si>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</si>
  <si>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</si>
  <si>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</si>
  <si>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</si>
  <si>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</si>
  <si>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</si>
  <si>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</si>
  <si>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</si>
  <si>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</si>
  <si>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</si>
  <si>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</si>
  <si>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</si>
  <si>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</si>
  <si>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</si>
  <si>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</si>
  <si>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</si>
  <si>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</si>
  <si>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</si>
  <si>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</si>
  <si>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</si>
  <si>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</si>
  <si>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</si>
  <si>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</si>
  <si>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</si>
  <si>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</si>
  <si>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</si>
  <si>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</si>
  <si>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</si>
  <si>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</si>
  <si>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</si>
  <si>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</si>
  <si>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</si>
  <si>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</si>
  <si>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</si>
  <si>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</si>
  <si>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</si>
  <si>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</si>
  <si>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</si>
  <si>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</si>
  <si>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</si>
  <si>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</si>
  <si>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</si>
  <si>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</si>
  <si>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</si>
  <si>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</si>
  <si>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</si>
  <si>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</si>
  <si>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</si>
  <si>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</si>
  <si>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</si>
  <si>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</si>
  <si>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</si>
  <si>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</si>
  <si>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</si>
  <si>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</si>
  <si>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</si>
  <si>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</si>
  <si>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</si>
  <si>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</si>
  <si>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</si>
  <si>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</si>
  <si>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</si>
  <si>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</si>
  <si>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</si>
  <si>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</si>
  <si>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</si>
  <si>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</si>
  <si>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</si>
  <si>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</si>
  <si>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</si>
  <si>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</si>
  <si>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</si>
  <si>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</si>
  <si>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</si>
  <si>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</si>
  <si>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</si>
  <si>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</si>
  <si>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</si>
  <si>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</si>
  <si>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</si>
  <si>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</si>
  <si>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</si>
  <si>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</si>
  <si>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</si>
  <si>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</si>
  <si>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</si>
  <si>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</si>
  <si>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</si>
  <si>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</si>
  <si>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</si>
  <si>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</si>
  <si>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</si>
  <si>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</si>
  <si>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</si>
  <si>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</si>
  <si>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</si>
  <si>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</si>
  <si>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</si>
  <si>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</si>
  <si>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</si>
  <si>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</si>
  <si>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</si>
  <si>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</si>
  <si>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</si>
  <si>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</si>
  <si>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</si>
  <si>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</si>
  <si>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</si>
  <si>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</si>
  <si>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</si>
  <si>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</si>
  <si>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</si>
  <si>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</si>
  <si>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</si>
  <si>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</si>
  <si>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</si>
  <si>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</si>
  <si>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</si>
  <si>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</si>
  <si>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</si>
  <si>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</si>
  <si>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</si>
  <si>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</si>
  <si>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</si>
  <si>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</si>
  <si>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</si>
  <si>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</si>
  <si>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</si>
  <si>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</si>
  <si>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</si>
  <si>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</si>
  <si>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</si>
  <si>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</si>
  <si>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</si>
  <si>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</si>
  <si>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</si>
  <si>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</si>
  <si>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</si>
  <si>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</si>
  <si>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</si>
  <si>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</si>
  <si>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</si>
  <si>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</si>
  <si>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</si>
  <si>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</si>
  <si>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</si>
  <si>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</si>
  <si>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</si>
  <si>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</si>
  <si>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</si>
  <si>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</si>
  <si>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</si>
  <si>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</si>
  <si>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</si>
  <si>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</si>
  <si>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</si>
  <si>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</si>
  <si>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</si>
  <si>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</si>
  <si>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</si>
  <si>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</si>
  <si>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</si>
  <si>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</si>
  <si>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</si>
  <si>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</si>
  <si>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</si>
  <si>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</si>
  <si>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</si>
  <si>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</si>
  <si>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</si>
  <si>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</si>
  <si>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</si>
  <si>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</si>
  <si>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</si>
  <si>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</si>
  <si>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</si>
  <si>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</si>
  <si>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</si>
  <si>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</si>
  <si>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</si>
  <si>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</si>
  <si>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</si>
  <si>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</si>
  <si>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</si>
  <si>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</si>
  <si>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</si>
  <si>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</si>
  <si>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</si>
  <si>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</si>
  <si>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</si>
  <si>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</si>
  <si>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</si>
  <si>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</si>
  <si>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</si>
  <si>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</si>
  <si>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</si>
  <si>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</si>
  <si>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</si>
  <si>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</si>
  <si>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</si>
  <si>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</si>
  <si>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</si>
  <si>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</si>
  <si>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</si>
  <si>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</si>
  <si>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</si>
  <si>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</si>
  <si>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</si>
  <si>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</si>
  <si>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</si>
  <si>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</si>
  <si>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</si>
  <si>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</si>
  <si>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</si>
  <si>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</si>
  <si>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</si>
  <si>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</si>
  <si>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</si>
  <si>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</si>
  <si>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</si>
  <si>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</si>
  <si>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</si>
  <si>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</si>
  <si>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</si>
  <si>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</si>
  <si>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</si>
  <si>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</si>
  <si>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</si>
  <si>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</si>
  <si>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</si>
  <si>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</si>
  <si>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</si>
  <si>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</si>
  <si>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</si>
  <si>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</si>
  <si>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</si>
  <si>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</si>
  <si>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</si>
  <si>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</si>
  <si>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</si>
  <si>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</si>
  <si>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</si>
  <si>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</si>
  <si>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</si>
  <si>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</si>
  <si>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</si>
  <si>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</si>
  <si>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</si>
  <si>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</si>
  <si>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</si>
  <si>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</si>
  <si>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</si>
  <si>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</si>
  <si>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</si>
  <si>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</si>
  <si>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</si>
  <si>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</si>
  <si>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</si>
  <si>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</si>
  <si>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</si>
  <si>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</si>
  <si>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</si>
  <si>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</si>
  <si>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</si>
  <si>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</si>
  <si>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</si>
  <si>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</si>
  <si>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</si>
  <si>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</si>
  <si>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</si>
  <si>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</si>
  <si>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</si>
  <si>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</si>
  <si>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</si>
  <si>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</si>
  <si>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</si>
  <si>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</si>
  <si>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</si>
  <si>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</si>
  <si>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</si>
  <si>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</si>
  <si>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</si>
  <si>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</si>
  <si>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</si>
  <si>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</si>
  <si>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</si>
  <si>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</si>
  <si>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</si>
  <si>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</si>
  <si>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</si>
  <si>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</si>
  <si>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</si>
  <si>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</si>
  <si>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</si>
  <si>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</si>
  <si>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</si>
  <si>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</si>
  <si>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</si>
  <si>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</si>
  <si>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</si>
  <si>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</si>
  <si>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</si>
  <si>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</si>
  <si>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</si>
  <si>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</si>
  <si>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</si>
  <si>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</si>
  <si>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</si>
  <si>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</si>
  <si>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</si>
  <si>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</si>
  <si>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</si>
  <si>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</si>
  <si>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</si>
  <si>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</si>
  <si>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</si>
  <si>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</si>
  <si>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</si>
  <si>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</si>
  <si>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</si>
  <si>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</si>
  <si>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</si>
  <si>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</si>
  <si>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</si>
  <si>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</si>
  <si>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</si>
  <si>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</si>
  <si>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</si>
  <si>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</si>
  <si>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</si>
  <si>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</si>
  <si>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</si>
  <si>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</si>
  <si>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</si>
  <si>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</si>
  <si>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</si>
  <si>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</si>
  <si>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</si>
  <si>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</si>
  <si>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</si>
  <si>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</si>
  <si>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</si>
  <si>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</si>
  <si>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</si>
  <si>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</si>
  <si>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</si>
  <si>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</si>
  <si>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</si>
  <si>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</si>
  <si>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</si>
  <si>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</si>
  <si>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</si>
  <si>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</si>
  <si>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</si>
  <si>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</si>
  <si>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</si>
  <si>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</si>
  <si>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</si>
  <si>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</si>
  <si>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</si>
  <si>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</si>
  <si>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</si>
  <si>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</si>
  <si>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</si>
  <si>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</si>
  <si>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</si>
  <si>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</si>
  <si>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</si>
  <si>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</si>
  <si>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</si>
  <si>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</si>
  <si>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</si>
  <si>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</si>
  <si>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</si>
  <si>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</si>
  <si>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</si>
  <si>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</si>
  <si>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</si>
  <si>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</si>
  <si>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</si>
  <si>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</si>
  <si>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</si>
  <si>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</si>
  <si>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</si>
  <si>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</si>
  <si>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</si>
  <si>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</si>
  <si>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</si>
  <si>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</si>
  <si>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</si>
  <si>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</si>
  <si>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</si>
  <si>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</si>
  <si>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</si>
  <si>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</si>
  <si>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</si>
  <si>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</si>
  <si>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</si>
  <si>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</si>
  <si>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</si>
  <si>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</si>
  <si>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</si>
  <si>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</si>
  <si>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</si>
  <si>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</si>
  <si>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</si>
  <si>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</si>
  <si>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</si>
  <si>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</si>
  <si>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</si>
  <si>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</si>
  <si>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</si>
  <si>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</si>
  <si>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</si>
  <si>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</si>
  <si>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</si>
  <si>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</si>
  <si>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</si>
  <si>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</si>
  <si>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</si>
  <si>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</si>
  <si>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</si>
  <si>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</si>
  <si>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</si>
  <si>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</si>
  <si>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</si>
  <si>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</si>
  <si>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</si>
  <si>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</si>
  <si>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</si>
  <si>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</si>
  <si>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</si>
  <si>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</si>
  <si>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</si>
  <si>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</si>
  <si>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</si>
  <si>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</si>
  <si>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</si>
  <si>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</si>
  <si>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</si>
  <si>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</si>
  <si>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</si>
  <si>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</si>
  <si>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</si>
  <si>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</si>
  <si>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</si>
  <si>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</si>
  <si>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</si>
  <si>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</si>
  <si>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</si>
  <si>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</si>
  <si>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</si>
  <si>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</si>
  <si>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</si>
  <si>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</si>
  <si>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</si>
  <si>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</si>
  <si>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</si>
  <si>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</si>
  <si>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</si>
  <si>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</si>
  <si>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</si>
  <si>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</si>
  <si>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</si>
  <si>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</si>
  <si>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</si>
  <si>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</si>
  <si>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</si>
  <si>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</si>
  <si>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</si>
  <si>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</si>
  <si>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</si>
  <si>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</si>
  <si>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</si>
  <si>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</si>
  <si>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</si>
  <si>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</si>
  <si>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</si>
  <si>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</si>
  <si>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</si>
  <si>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</si>
  <si>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</si>
  <si>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</si>
  <si>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</si>
  <si>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</si>
  <si>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</si>
  <si>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</si>
  <si>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</si>
  <si>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</si>
  <si>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</si>
  <si>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</si>
  <si>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</si>
  <si>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</si>
  <si>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</si>
  <si>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</si>
  <si>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</si>
  <si>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</si>
  <si>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</si>
  <si>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</si>
  <si>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</si>
  <si>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</si>
  <si>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</si>
  <si>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</si>
  <si>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</si>
  <si>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</si>
  <si>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</si>
  <si>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</si>
  <si>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</si>
  <si>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</si>
  <si>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</si>
  <si>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</si>
  <si>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</si>
  <si>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</si>
  <si>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</si>
  <si>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</si>
  <si>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</si>
  <si>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</si>
  <si>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</si>
  <si>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</si>
  <si>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</si>
  <si>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</si>
  <si>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</si>
  <si>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</si>
  <si>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</si>
  <si>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</si>
  <si>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</si>
  <si>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</si>
  <si>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</si>
  <si>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</si>
  <si>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</si>
  <si>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</si>
  <si>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</si>
  <si>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</si>
  <si>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</si>
  <si>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</si>
  <si>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</si>
  <si>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</si>
  <si>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</si>
  <si>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</si>
  <si>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</si>
  <si>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</si>
  <si>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</si>
  <si>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</si>
  <si>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</si>
  <si>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</si>
  <si>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</si>
  <si>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</si>
  <si>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</si>
  <si>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</si>
  <si>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</si>
  <si>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</si>
  <si>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</si>
  <si>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</si>
  <si>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</si>
  <si>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</si>
  <si>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</si>
  <si>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</si>
  <si>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</si>
  <si>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</si>
  <si>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</si>
  <si>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</si>
  <si>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</si>
  <si>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</si>
  <si>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</si>
  <si>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</si>
  <si>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</si>
  <si>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</si>
  <si>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</si>
  <si>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</si>
  <si>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</si>
  <si>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</si>
  <si>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</si>
  <si>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</si>
  <si>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</si>
  <si>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</si>
  <si>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</si>
  <si>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</si>
  <si>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</si>
  <si>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</si>
  <si>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</si>
  <si>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</si>
  <si>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</si>
  <si>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</si>
  <si>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</si>
  <si>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</si>
  <si>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</si>
  <si>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</si>
  <si>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</si>
  <si>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</si>
  <si>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</si>
  <si>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</si>
  <si>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</si>
  <si>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</si>
  <si>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</si>
  <si>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</si>
  <si>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</si>
  <si>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</si>
  <si>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</si>
  <si>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</si>
  <si>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</si>
  <si>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</si>
  <si>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</si>
  <si>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</si>
  <si>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</si>
  <si>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</si>
  <si>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</si>
  <si>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</si>
  <si>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</si>
  <si>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</si>
  <si>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</si>
  <si>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</si>
  <si>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</si>
  <si>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</si>
  <si>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</si>
  <si>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</si>
  <si>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</si>
  <si>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</si>
  <si>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</si>
  <si>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</si>
  <si>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</si>
  <si>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</si>
  <si>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</si>
  <si>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</si>
  <si>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</si>
  <si>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</si>
  <si>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</si>
  <si>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</si>
  <si>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</si>
  <si>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</si>
  <si>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</si>
  <si>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</si>
  <si>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</si>
  <si>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</si>
  <si>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</si>
  <si>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</si>
  <si>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</si>
  <si>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</si>
  <si>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</si>
  <si>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</si>
  <si>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</si>
  <si>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</si>
  <si>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</si>
  <si>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</si>
  <si>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</si>
  <si>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</si>
  <si>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</si>
  <si>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</si>
  <si>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</si>
  <si>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</si>
  <si>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</si>
  <si>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</si>
  <si>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</si>
  <si>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</si>
  <si>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</si>
  <si>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</si>
  <si>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</si>
  <si>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</si>
  <si>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</si>
  <si>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</si>
  <si>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</si>
  <si>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</si>
  <si>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</si>
  <si>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</si>
  <si>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</si>
  <si>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</si>
  <si>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</si>
  <si>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</si>
  <si>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</si>
  <si>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</si>
  <si>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</si>
  <si>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</si>
  <si>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</si>
  <si>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</si>
  <si>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</si>
  <si>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</si>
  <si>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</si>
  <si>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</si>
  <si>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</si>
  <si>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</si>
  <si>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</si>
  <si>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</si>
  <si>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</si>
  <si>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</si>
  <si>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</si>
  <si>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</si>
  <si>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</si>
  <si>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</si>
  <si>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</si>
  <si>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</si>
  <si>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</si>
  <si>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</si>
  <si>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</si>
  <si>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</si>
  <si>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</si>
  <si>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</si>
  <si>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</si>
  <si>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</si>
  <si>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</si>
  <si>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</si>
  <si>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</si>
  <si>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</si>
  <si>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</si>
  <si>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</si>
  <si>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</si>
  <si>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</si>
  <si>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</si>
  <si>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</si>
  <si>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</si>
  <si>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</si>
  <si>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</si>
  <si>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</si>
  <si>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</si>
  <si>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</si>
  <si>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</si>
  <si>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</si>
  <si>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</si>
  <si>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</si>
  <si>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</si>
  <si>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</si>
  <si>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</si>
  <si>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</si>
  <si>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</si>
  <si>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</si>
  <si>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</si>
  <si>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</si>
  <si>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</si>
  <si>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</si>
  <si>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</si>
  <si>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</si>
  <si>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</si>
  <si>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</si>
  <si>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</si>
  <si>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</si>
  <si>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</si>
  <si>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</si>
  <si>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</si>
  <si>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</si>
  <si>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</si>
  <si>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</si>
  <si>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</si>
  <si>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</si>
  <si>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</si>
  <si>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</si>
  <si>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</si>
  <si>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</si>
  <si>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</si>
  <si>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</si>
  <si>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</si>
  <si>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</si>
  <si>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</si>
  <si>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</si>
  <si>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</si>
  <si>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</si>
  <si>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</si>
  <si>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</si>
  <si>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</si>
  <si>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</si>
  <si>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</si>
  <si>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</si>
  <si>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</si>
  <si>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</si>
  <si>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</si>
  <si>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</si>
  <si>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</si>
  <si>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</si>
  <si>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</si>
  <si>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</si>
  <si>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</si>
  <si>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</si>
  <si>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</si>
  <si>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</si>
  <si>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</si>
  <si>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</si>
  <si>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</si>
  <si>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</si>
  <si>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</si>
  <si>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</si>
  <si>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</si>
  <si>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</si>
  <si>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</si>
  <si>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</si>
  <si>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</si>
  <si>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</si>
  <si>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</si>
  <si>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</si>
  <si>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</si>
  <si>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</si>
  <si>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</si>
  <si>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</si>
  <si>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</si>
  <si>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</si>
  <si>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</si>
  <si>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</si>
  <si>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</si>
  <si>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</si>
  <si>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</si>
  <si>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</si>
  <si>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</si>
  <si>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</si>
  <si>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</si>
  <si>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</si>
  <si>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</si>
  <si>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</si>
  <si>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</si>
  <si>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</si>
  <si>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</si>
  <si>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</si>
  <si>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</si>
  <si>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</si>
  <si>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</si>
  <si>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</si>
  <si>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</si>
  <si>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</si>
  <si>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</si>
  <si>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</si>
  <si>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</si>
  <si>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</si>
  <si>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</si>
  <si>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</si>
  <si>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</si>
  <si>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</si>
  <si>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</si>
  <si>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</si>
  <si>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</si>
  <si>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</si>
  <si>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</si>
  <si>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</si>
  <si>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</si>
  <si>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</si>
  <si>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</si>
  <si>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</si>
  <si>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</si>
  <si>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</si>
  <si>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</si>
  <si>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</si>
  <si>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</si>
  <si>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</si>
  <si>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</si>
  <si>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</si>
  <si>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</si>
  <si>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</si>
  <si>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</si>
  <si>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</si>
  <si>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</si>
  <si>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</si>
  <si>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</si>
  <si>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</si>
  <si>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</si>
  <si>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</si>
  <si>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</si>
  <si>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</si>
  <si>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</si>
  <si>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</si>
  <si>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</si>
  <si>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</si>
  <si>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</si>
  <si>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</si>
  <si>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</si>
  <si>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</si>
  <si>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</si>
  <si>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</si>
  <si>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</si>
  <si>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</si>
  <si>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</si>
  <si>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</si>
  <si>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</si>
  <si>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</si>
  <si>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</si>
  <si>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</si>
  <si>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</si>
  <si>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</si>
  <si>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</si>
  <si>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</si>
  <si>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</si>
  <si>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</si>
  <si>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</si>
  <si>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</si>
  <si>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</si>
  <si>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</si>
  <si>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</si>
  <si>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</si>
  <si>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</si>
  <si>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</si>
  <si>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</si>
  <si>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</si>
  <si>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</si>
  <si>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</si>
  <si>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</si>
  <si>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</si>
  <si>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</si>
  <si>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</si>
  <si>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</si>
  <si>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</si>
  <si>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</si>
  <si>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</si>
  <si>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</si>
  <si>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</si>
  <si>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</si>
  <si>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</si>
  <si>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</si>
  <si>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</si>
  <si>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</si>
  <si>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</si>
  <si>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</si>
  <si>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</si>
  <si>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</si>
  <si>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</si>
  <si>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</si>
  <si>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</si>
  <si>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</si>
  <si>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</si>
  <si>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</si>
  <si>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</si>
  <si>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</si>
  <si>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</si>
  <si>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</si>
  <si>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</si>
  <si>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</si>
  <si>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</si>
  <si>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</si>
  <si>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</si>
  <si>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</si>
  <si>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</si>
  <si>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</si>
  <si>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</si>
  <si>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</si>
  <si>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</si>
  <si>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</si>
  <si>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</si>
  <si>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</si>
  <si>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</si>
  <si>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</si>
  <si>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</si>
  <si>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</si>
  <si>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</si>
  <si>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</si>
  <si>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</si>
  <si>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</si>
  <si>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</si>
  <si>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</si>
  <si>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</si>
  <si>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</si>
  <si>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</si>
  <si>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</si>
  <si>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</si>
  <si>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</si>
  <si>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</si>
  <si>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</si>
  <si>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</si>
  <si>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</si>
  <si>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</si>
  <si>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</si>
  <si>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</si>
  <si>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</si>
  <si>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</si>
  <si>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</si>
  <si>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</si>
  <si>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</si>
  <si>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</si>
  <si>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</si>
  <si>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</si>
  <si>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</si>
  <si>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</si>
  <si>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</si>
  <si>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</si>
  <si>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</si>
  <si>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</si>
  <si>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</si>
  <si>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</si>
  <si>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</si>
  <si>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</si>
  <si>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</si>
  <si>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</si>
  <si>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</si>
  <si>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</si>
  <si>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</si>
  <si>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</si>
  <si>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</si>
  <si>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</si>
  <si>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</si>
  <si>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</si>
  <si>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</si>
  <si>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</si>
  <si>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</si>
  <si>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</si>
  <si>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</si>
  <si>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</si>
  <si>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</si>
  <si>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</si>
  <si>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</si>
  <si>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</si>
  <si>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</si>
  <si>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</si>
  <si>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</si>
  <si>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</si>
  <si>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</si>
  <si>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</si>
  <si>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</si>
  <si>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</si>
  <si>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</si>
  <si>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</si>
  <si>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</si>
  <si>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</si>
  <si>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</si>
  <si>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</si>
  <si>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</si>
  <si>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</si>
  <si>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</si>
  <si>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</si>
  <si>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</si>
  <si>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</si>
  <si>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</si>
  <si>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</si>
  <si>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</si>
  <si>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</si>
  <si>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</si>
  <si>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</si>
  <si>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</si>
  <si>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</si>
  <si>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</si>
  <si>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</si>
  <si>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</si>
  <si>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</si>
  <si>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</si>
  <si>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</si>
  <si>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</si>
  <si>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</si>
  <si>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</si>
  <si>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</si>
  <si>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</si>
  <si>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</si>
  <si>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</si>
  <si>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</si>
  <si>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</si>
  <si>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</si>
  <si>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</si>
  <si>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</si>
  <si>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</si>
  <si>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</si>
  <si>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</si>
  <si>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</si>
  <si>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</si>
  <si>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</si>
  <si>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</si>
  <si>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</si>
  <si>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</si>
  <si>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</si>
  <si>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</si>
  <si>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</si>
  <si>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</si>
  <si>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</si>
  <si>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</si>
  <si>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</si>
  <si>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</si>
  <si>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</si>
  <si>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</si>
  <si>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</si>
  <si>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</si>
  <si>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</si>
  <si>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</si>
  <si>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</si>
  <si>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</si>
  <si>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</si>
  <si>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</si>
  <si>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</si>
  <si>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</si>
  <si>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</si>
  <si>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</si>
  <si>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</si>
  <si>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</si>
  <si>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</si>
  <si>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</si>
  <si>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</si>
  <si>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</si>
  <si>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</si>
  <si>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</si>
  <si>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</si>
  <si>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</si>
  <si>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</si>
  <si>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</si>
  <si>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</si>
  <si>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</si>
  <si>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</si>
  <si>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</si>
  <si>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</si>
  <si>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</si>
  <si>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</si>
  <si>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</si>
  <si>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</si>
  <si>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</si>
  <si>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</si>
  <si>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</si>
  <si>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</si>
  <si>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</si>
  <si>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</si>
  <si>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</si>
  <si>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</si>
  <si>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</si>
  <si>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</si>
  <si>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</si>
  <si>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</si>
  <si>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</si>
  <si>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</si>
  <si>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</si>
  <si>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</si>
  <si>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</si>
  <si>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</si>
  <si>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</si>
  <si>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</si>
  <si>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</si>
  <si>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</si>
  <si>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</si>
  <si>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</si>
  <si>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</si>
  <si>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</si>
  <si>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</si>
  <si>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</si>
  <si>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</si>
  <si>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</si>
  <si>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</si>
  <si>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</si>
  <si>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</si>
  <si>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</si>
  <si>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</si>
  <si>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</si>
  <si>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</si>
  <si>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</si>
  <si>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</si>
  <si>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</si>
  <si>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</si>
  <si>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</si>
  <si>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</si>
  <si>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</si>
  <si>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</si>
  <si>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</si>
  <si>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</si>
  <si>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</si>
  <si>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</si>
  <si>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</si>
  <si>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</si>
  <si>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</si>
  <si>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</si>
  <si>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</si>
  <si>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</si>
  <si>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</si>
  <si>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</si>
  <si>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</si>
  <si>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</si>
  <si>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</si>
  <si>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</si>
  <si>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</si>
  <si>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</si>
  <si>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</si>
  <si>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</si>
  <si>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</si>
  <si>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</si>
  <si>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</si>
  <si>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</si>
  <si>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</si>
  <si>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</si>
  <si>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</si>
  <si>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</si>
  <si>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</si>
  <si>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</si>
  <si>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</si>
  <si>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</si>
  <si>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</si>
  <si>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</si>
  <si>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</si>
  <si>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</si>
  <si>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</si>
  <si>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</si>
  <si>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</si>
  <si>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</si>
  <si>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</si>
  <si>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</si>
  <si>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</si>
  <si>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</si>
  <si>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</si>
  <si>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</si>
  <si>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</si>
  <si>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</si>
  <si>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</si>
  <si>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</si>
  <si>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</si>
  <si>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</si>
  <si>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</si>
  <si>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</si>
  <si>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</si>
  <si>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</si>
  <si>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</si>
  <si>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</si>
  <si>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</si>
  <si>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</si>
  <si>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</si>
  <si>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</si>
  <si>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</si>
  <si>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</si>
  <si>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</si>
  <si>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</si>
  <si>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</si>
  <si>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</si>
  <si>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</si>
  <si>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</si>
  <si>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</si>
  <si>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</si>
  <si>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</si>
  <si>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</si>
  <si>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</si>
  <si>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</si>
  <si>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</si>
  <si>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</si>
  <si>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</si>
  <si>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</si>
  <si>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</si>
  <si>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</si>
  <si>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</si>
  <si>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</si>
  <si>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</si>
  <si>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</si>
  <si>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</si>
  <si>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</si>
  <si>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</si>
  <si>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</si>
  <si>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</si>
  <si>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</si>
  <si>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</si>
  <si>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</si>
  <si>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</si>
  <si>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</si>
  <si>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</si>
  <si>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</si>
  <si>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</si>
  <si>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</si>
  <si>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</si>
  <si>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</si>
  <si>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</si>
  <si>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</si>
  <si>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</si>
  <si>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</si>
  <si>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</si>
  <si>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</si>
  <si>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</si>
  <si>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</si>
  <si>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</si>
  <si>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</si>
  <si>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</si>
  <si>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</si>
  <si>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</si>
  <si>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</si>
  <si>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</si>
  <si>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</si>
  <si>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</si>
  <si>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</si>
  <si>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</si>
  <si>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</si>
  <si>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</si>
  <si>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</si>
  <si>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</si>
  <si>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</si>
  <si>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</si>
  <si>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</si>
  <si>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</si>
  <si>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</si>
  <si>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</si>
  <si>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</si>
  <si>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</si>
  <si>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</si>
  <si>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</si>
  <si>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</si>
  <si>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</si>
  <si>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</si>
  <si>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</si>
  <si>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</si>
  <si>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</si>
  <si>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</si>
  <si>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</si>
  <si>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</si>
  <si>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</si>
  <si>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</si>
  <si>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</si>
  <si>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</si>
  <si>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</si>
  <si>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</si>
  <si>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</si>
  <si>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</si>
  <si>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</si>
  <si>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</si>
  <si>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</si>
  <si>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</si>
  <si>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</si>
  <si>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</si>
  <si>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</si>
  <si>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</si>
  <si>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</si>
  <si>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</si>
  <si>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</si>
  <si>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</si>
  <si>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</si>
  <si>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</si>
  <si>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</si>
  <si>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</si>
  <si>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</si>
  <si>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</si>
  <si>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</si>
  <si>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</si>
  <si>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</si>
  <si>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</si>
  <si>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</si>
  <si>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</si>
  <si>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</si>
  <si>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</si>
  <si>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</si>
  <si>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</si>
  <si>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</si>
  <si>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</si>
  <si>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</si>
  <si>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</si>
  <si>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</si>
  <si>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</si>
  <si>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</si>
  <si>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</si>
  <si>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</si>
  <si>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</si>
  <si>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</si>
  <si>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</si>
  <si>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</si>
  <si>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</si>
  <si>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</si>
  <si>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</si>
  <si>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</si>
  <si>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</si>
  <si>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</si>
  <si>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</si>
  <si>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</si>
  <si>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</si>
  <si>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</si>
  <si>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</si>
  <si>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</si>
  <si>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</si>
  <si>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</si>
  <si>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</si>
  <si>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</si>
  <si>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</si>
  <si>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</si>
  <si>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</si>
  <si>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</si>
  <si>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</si>
  <si>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</si>
  <si>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</si>
  <si>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</si>
  <si>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</si>
  <si>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</si>
  <si>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</si>
  <si>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</si>
  <si>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</si>
  <si>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</si>
  <si>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</si>
  <si>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</si>
  <si>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</si>
  <si>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</si>
  <si>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</si>
  <si>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</si>
  <si>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</si>
  <si>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</si>
  <si>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</si>
  <si>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</si>
  <si>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</si>
  <si>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</si>
  <si>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</si>
  <si>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</si>
  <si>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</si>
  <si>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</si>
  <si>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</si>
  <si>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</si>
  <si>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</si>
  <si>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</si>
  <si>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</si>
  <si>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</si>
  <si>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</si>
  <si>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</si>
  <si>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</si>
  <si>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</si>
  <si>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</si>
  <si>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</si>
  <si>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</si>
  <si>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</si>
  <si>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</si>
  <si>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</si>
  <si>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</si>
  <si>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</si>
  <si>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</si>
  <si>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</si>
  <si>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</si>
  <si>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</si>
  <si>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</si>
  <si>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</si>
  <si>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</si>
  <si>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</si>
  <si>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</si>
  <si>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</si>
  <si>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</si>
  <si>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</si>
  <si>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</si>
  <si>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</si>
  <si>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</si>
  <si>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</si>
  <si>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</si>
  <si>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</si>
  <si>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</si>
  <si>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</si>
  <si>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</si>
  <si>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</si>
  <si>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</si>
  <si>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</si>
  <si>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</si>
  <si>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</si>
  <si>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</si>
  <si>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</si>
  <si>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</si>
  <si>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</si>
  <si>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</si>
  <si>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</si>
  <si>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</si>
  <si>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</si>
  <si>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</si>
  <si>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</si>
  <si>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</si>
  <si>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</si>
  <si>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</si>
  <si>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</si>
  <si>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</si>
  <si>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</si>
  <si>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</si>
  <si>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</si>
  <si>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</si>
  <si>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</si>
  <si>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</si>
  <si>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</si>
  <si>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</si>
  <si>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</si>
  <si>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</si>
  <si>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</si>
  <si>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</si>
  <si>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</si>
  <si>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</si>
  <si>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</si>
  <si>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</si>
  <si>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</si>
  <si>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</si>
  <si>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</si>
  <si>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</si>
  <si>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</si>
  <si>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</si>
  <si>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</si>
  <si>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</si>
  <si>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</si>
  <si>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</si>
  <si>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</si>
  <si>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</si>
  <si>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</si>
  <si>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</si>
  <si>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</si>
  <si>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</si>
  <si>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</si>
  <si>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</si>
  <si>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</si>
  <si>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</si>
  <si>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</si>
  <si>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</si>
  <si>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</si>
  <si>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</si>
  <si>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</si>
  <si>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</si>
  <si>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</si>
  <si>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</si>
  <si>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</si>
  <si>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</si>
  <si>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</si>
  <si>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</si>
  <si>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</si>
  <si>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</si>
  <si>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</si>
  <si>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</si>
  <si>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</si>
  <si>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</si>
  <si>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</si>
  <si>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</si>
  <si>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</si>
  <si>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</si>
  <si>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</si>
  <si>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</si>
  <si>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</si>
  <si>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</si>
  <si>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</si>
  <si>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</si>
  <si>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</si>
  <si>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</si>
  <si>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</si>
  <si>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</si>
  <si>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</si>
  <si>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</si>
  <si>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</si>
  <si>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</si>
  <si>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</si>
  <si>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</si>
  <si>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</si>
  <si>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</si>
  <si>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</si>
  <si>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</si>
  <si>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</si>
  <si>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</si>
  <si>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</si>
  <si>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</si>
  <si>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</si>
  <si>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</si>
  <si>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</si>
  <si>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</si>
  <si>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</si>
  <si>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</si>
  <si>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</si>
  <si>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</si>
  <si>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</si>
  <si>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</si>
  <si>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</si>
  <si>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</si>
  <si>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</si>
  <si>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</si>
  <si>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</si>
  <si>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</si>
  <si>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</si>
  <si>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</si>
  <si>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</si>
  <si>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</si>
  <si>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</si>
  <si>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</si>
  <si>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</si>
  <si>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</si>
  <si>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</si>
  <si>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</si>
  <si>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</si>
  <si>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</si>
  <si>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</si>
  <si>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</si>
  <si>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</si>
  <si>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</si>
  <si>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</si>
  <si>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</si>
  <si>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</si>
  <si>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</si>
  <si>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</si>
  <si>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</si>
  <si>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</si>
  <si>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</si>
  <si>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</si>
  <si>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</si>
  <si>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</si>
  <si>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</si>
  <si>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</si>
  <si>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</si>
  <si>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</si>
  <si>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</si>
  <si>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</si>
  <si>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</si>
  <si>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</si>
  <si>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</si>
  <si>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</si>
  <si>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</si>
  <si>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</si>
  <si>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</si>
  <si>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</si>
  <si>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</si>
  <si>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</si>
  <si>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</si>
  <si>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</si>
  <si>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</si>
  <si>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</si>
  <si>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</si>
  <si>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</si>
  <si>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</si>
  <si>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</si>
  <si>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</si>
  <si>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</si>
  <si>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</si>
  <si>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</si>
  <si>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</si>
  <si>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</si>
  <si>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</si>
  <si>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</si>
  <si>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</si>
  <si>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</si>
  <si>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</si>
  <si>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</si>
  <si>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</si>
  <si>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</si>
  <si>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</si>
  <si>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</si>
  <si>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</si>
  <si>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</si>
  <si>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</si>
  <si>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</si>
  <si>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</si>
  <si>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</si>
  <si>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</si>
  <si>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</si>
  <si>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</si>
  <si>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</si>
  <si>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</si>
  <si>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</si>
  <si>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</si>
  <si>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</si>
  <si>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</si>
  <si>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</si>
  <si>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</si>
  <si>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</si>
  <si>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</si>
  <si>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</si>
  <si>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</si>
  <si>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</si>
  <si>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</si>
  <si>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</si>
  <si>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</si>
  <si>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</si>
  <si>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</si>
  <si>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</si>
  <si>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</si>
  <si>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</si>
  <si>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</si>
  <si>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</si>
  <si>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</si>
  <si>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</si>
  <si>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</si>
  <si>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</si>
  <si>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</si>
  <si>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</si>
  <si>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</si>
  <si>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</si>
  <si>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</si>
  <si>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</si>
  <si>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</si>
  <si>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</si>
  <si>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</si>
  <si>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</si>
  <si>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</si>
  <si>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</si>
  <si>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</si>
  <si>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</si>
  <si>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</si>
  <si>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</si>
  <si>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</si>
  <si>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</si>
  <si>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</si>
  <si>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</si>
  <si>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</si>
  <si>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</si>
  <si>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</si>
  <si>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</si>
  <si>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</si>
  <si>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</si>
  <si>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</si>
  <si>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</si>
  <si>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</si>
  <si>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</si>
  <si>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</si>
  <si>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</si>
  <si>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</si>
  <si>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</si>
  <si>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</si>
  <si>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</si>
  <si>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</si>
  <si>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</si>
  <si>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</si>
  <si>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</si>
  <si>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</si>
  <si>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</si>
  <si>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</si>
  <si>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</si>
  <si>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</si>
  <si>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</si>
  <si>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</si>
  <si>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</si>
  <si>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</si>
  <si>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</si>
  <si>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</si>
  <si>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</si>
  <si>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</si>
  <si>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</si>
  <si>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</si>
  <si>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</si>
  <si>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</si>
  <si>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</si>
  <si>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</si>
  <si>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</si>
  <si>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</si>
  <si>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</si>
  <si>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</si>
  <si>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</si>
  <si>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</si>
  <si>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</si>
  <si>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</si>
  <si>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</si>
  <si>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</si>
  <si>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</si>
  <si>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</si>
  <si>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</si>
  <si>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</si>
  <si>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</si>
  <si>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</si>
  <si>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</si>
  <si>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</si>
  <si>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</si>
  <si>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</si>
  <si>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</si>
  <si>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</si>
  <si>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</si>
  <si>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</si>
  <si>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</si>
  <si>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</si>
  <si>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</si>
  <si>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</si>
  <si>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</si>
  <si>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</si>
  <si>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</si>
  <si>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</si>
  <si>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</si>
  <si>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</si>
  <si>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</si>
  <si>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</si>
  <si>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</si>
  <si>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</si>
  <si>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</si>
  <si>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</si>
  <si>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</si>
  <si>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</si>
  <si>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</si>
  <si>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</si>
  <si>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</si>
  <si>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</si>
  <si>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</si>
  <si>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</si>
  <si>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</si>
  <si>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</si>
  <si>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</si>
  <si>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</si>
  <si>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</si>
  <si>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</si>
  <si>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</si>
  <si>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</si>
  <si>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</si>
  <si>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</si>
  <si>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</si>
  <si>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</si>
  <si>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</si>
  <si>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</si>
  <si>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</si>
  <si>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</si>
  <si>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</si>
  <si>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</si>
  <si>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</si>
  <si>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</si>
  <si>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</si>
  <si>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</si>
  <si>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</si>
  <si>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</si>
  <si>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</si>
  <si>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</si>
  <si>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</si>
  <si>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</si>
  <si>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</si>
  <si>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</si>
  <si>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</si>
  <si>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</si>
  <si>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</si>
  <si>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</si>
  <si>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</si>
  <si>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</si>
  <si>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</si>
  <si>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</si>
  <si>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</si>
  <si>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</si>
  <si>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</si>
  <si>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</si>
  <si>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</si>
  <si>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</si>
  <si>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</si>
  <si>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</si>
  <si>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</si>
  <si>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</si>
  <si>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</si>
  <si>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</si>
  <si>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</si>
  <si>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</si>
  <si>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</si>
  <si>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</si>
  <si>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</si>
  <si>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</si>
  <si>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</si>
  <si>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</si>
  <si>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</si>
  <si>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</si>
  <si>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</si>
  <si>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</si>
  <si>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</si>
  <si>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</si>
  <si>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</si>
  <si>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</si>
  <si>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</si>
  <si>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</si>
  <si>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</si>
  <si>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</si>
  <si>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</si>
  <si>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</si>
  <si>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</si>
  <si>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</si>
  <si>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</si>
  <si>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</si>
  <si>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</si>
  <si>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</si>
  <si>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</si>
  <si>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</si>
  <si>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</si>
  <si>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</si>
  <si>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</si>
  <si>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</si>
  <si>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</si>
  <si>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</si>
  <si>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</si>
  <si>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</si>
  <si>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</si>
  <si>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</si>
  <si>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</si>
  <si>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</si>
  <si>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</si>
  <si>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</si>
  <si>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</si>
  <si>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</si>
  <si>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</si>
  <si>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</si>
  <si>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</si>
  <si>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</si>
  <si>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</si>
  <si>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</si>
  <si>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</si>
  <si>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</si>
  <si>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</si>
  <si>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</si>
  <si>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</si>
  <si>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</si>
  <si>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</si>
  <si>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</si>
  <si>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</si>
  <si>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</si>
  <si>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</si>
  <si>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</si>
  <si>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</si>
  <si>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</si>
  <si>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</si>
  <si>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</si>
  <si>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</si>
  <si>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</si>
  <si>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</si>
  <si>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</si>
  <si>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</si>
  <si>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</si>
  <si>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</si>
  <si>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</si>
  <si>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</si>
  <si>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</si>
  <si>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</si>
  <si>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</si>
  <si>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</si>
  <si>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</si>
  <si>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</si>
  <si>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</si>
  <si>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</si>
  <si>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</si>
  <si>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</si>
  <si>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</si>
  <si>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</si>
  <si>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</si>
  <si>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</si>
  <si>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</si>
  <si>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</si>
  <si>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</si>
  <si>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</si>
  <si>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</si>
  <si>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</si>
  <si>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</si>
  <si>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</si>
  <si>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</si>
  <si>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</si>
  <si>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</si>
  <si>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</si>
  <si>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</si>
  <si>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</si>
  <si>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</si>
  <si>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</si>
  <si>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</si>
  <si>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</si>
  <si>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</si>
  <si>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</si>
  <si>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</si>
  <si>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</si>
  <si>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</si>
  <si>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</si>
  <si>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</si>
  <si>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</si>
  <si>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</si>
  <si>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</si>
  <si>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</si>
  <si>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</si>
  <si>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</si>
  <si>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</si>
  <si>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</si>
  <si>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</si>
  <si>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</si>
  <si>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</si>
  <si>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</si>
  <si>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</si>
  <si>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</si>
  <si>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</si>
  <si>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</si>
  <si>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</si>
  <si>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</si>
  <si>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</si>
  <si>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</si>
  <si>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</si>
  <si>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</si>
  <si>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</si>
  <si>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</si>
  <si>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</si>
  <si>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</si>
  <si>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</si>
  <si>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</si>
  <si>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</si>
  <si>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</si>
  <si>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</si>
  <si>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</si>
  <si>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</si>
  <si>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</si>
  <si>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</si>
  <si>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</si>
  <si>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</si>
  <si>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</si>
  <si>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</si>
  <si>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</si>
  <si>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</si>
  <si>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</si>
  <si>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</si>
  <si>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</si>
  <si>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</si>
  <si>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</si>
  <si>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</si>
  <si>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</si>
  <si>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</si>
  <si>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</si>
  <si>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</si>
  <si>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</si>
  <si>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</si>
  <si>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</si>
  <si>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</si>
  <si>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</si>
  <si>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</si>
  <si>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</si>
  <si>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</si>
  <si>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</si>
  <si>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</si>
  <si>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</si>
  <si>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</si>
  <si>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</si>
  <si>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</si>
  <si>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</si>
  <si>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</si>
  <si>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</si>
  <si>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</si>
  <si>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</si>
  <si>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</si>
  <si>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</si>
  <si>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</si>
  <si>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</si>
  <si>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</si>
  <si>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</si>
  <si>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</si>
  <si>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</si>
  <si>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</si>
  <si>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</si>
  <si>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</si>
  <si>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</si>
  <si>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</si>
  <si>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</si>
  <si>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</si>
  <si>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</si>
  <si>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</si>
  <si>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</si>
  <si>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</si>
  <si>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</si>
  <si>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</si>
  <si>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</si>
  <si>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</si>
  <si>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</si>
  <si>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</si>
  <si>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</si>
  <si>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</si>
  <si>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</si>
  <si>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</si>
  <si>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</si>
  <si>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</si>
  <si>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</si>
  <si>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</si>
  <si>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</si>
  <si>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</si>
  <si>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</si>
  <si>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</si>
  <si>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</si>
  <si>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</si>
  <si>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</si>
  <si>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</si>
  <si>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</si>
  <si>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</si>
  <si>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</si>
  <si>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</si>
  <si>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</si>
  <si>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</si>
  <si>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</si>
  <si>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</si>
  <si>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</si>
  <si>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</si>
  <si>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</si>
  <si>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</si>
  <si>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</si>
  <si>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</si>
  <si>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</si>
  <si>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</si>
  <si>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</si>
  <si>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</si>
  <si>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</si>
  <si>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</si>
  <si>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</si>
  <si>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</si>
  <si>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</si>
  <si>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</si>
  <si>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</si>
  <si>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</si>
  <si>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</si>
  <si>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</si>
  <si>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</si>
  <si>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</si>
  <si>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</si>
  <si>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</si>
  <si>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</si>
  <si>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</si>
  <si>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</si>
  <si>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</si>
  <si>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</si>
  <si>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</si>
  <si>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</si>
  <si>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</si>
  <si>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</si>
  <si>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</si>
  <si>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</si>
  <si>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</si>
  <si>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</si>
  <si>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</si>
  <si>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</si>
  <si>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</si>
  <si>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</si>
  <si>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</si>
  <si>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</si>
  <si>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</si>
  <si>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</si>
  <si>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</si>
  <si>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</si>
  <si>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</si>
  <si>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</si>
  <si>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</si>
  <si>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</si>
  <si>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</si>
  <si>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</si>
  <si>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</si>
  <si>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</si>
  <si>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</si>
  <si>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</si>
  <si>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</si>
  <si>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</si>
  <si>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</si>
  <si>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</si>
  <si>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</si>
  <si>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</si>
  <si>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</si>
  <si>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</si>
  <si>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</si>
  <si>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</si>
  <si>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</si>
  <si>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</si>
  <si>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</si>
  <si>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</si>
  <si>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</si>
  <si>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</si>
  <si>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</si>
  <si>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</si>
  <si>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</si>
  <si>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</si>
  <si>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</si>
  <si>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</si>
  <si>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</si>
  <si>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</si>
  <si>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</si>
  <si>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</si>
  <si>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</si>
  <si>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</si>
  <si>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</si>
  <si>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</si>
  <si>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</si>
  <si>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</si>
  <si>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</si>
  <si>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</si>
  <si>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</si>
  <si>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</si>
  <si>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</si>
  <si>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</si>
  <si>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</si>
  <si>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</si>
  <si>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</si>
  <si>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</si>
  <si>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</si>
  <si>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</si>
  <si>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</si>
  <si>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</si>
  <si>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</si>
  <si>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</si>
  <si>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</si>
  <si>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</si>
  <si>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</si>
  <si>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</si>
  <si>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</si>
  <si>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</si>
  <si>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</si>
  <si>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</si>
  <si>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</si>
  <si>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</si>
  <si>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</si>
  <si>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</si>
  <si>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</si>
  <si>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</si>
  <si>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</si>
  <si>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</si>
  <si>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</si>
  <si>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</si>
  <si>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</si>
  <si>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</si>
  <si>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</si>
  <si>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</si>
  <si>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</si>
  <si>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</si>
  <si>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</si>
  <si>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</si>
  <si>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</si>
  <si>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</si>
  <si>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</si>
  <si>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</si>
  <si>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</si>
  <si>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</si>
  <si>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</si>
  <si>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</si>
  <si>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</si>
  <si>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</si>
  <si>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</si>
  <si>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</si>
  <si>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</si>
  <si>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</si>
  <si>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</si>
  <si>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</si>
  <si>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</si>
  <si>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</si>
  <si>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</si>
  <si>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</si>
  <si>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</si>
  <si>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</si>
  <si>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</si>
  <si>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</si>
  <si>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</si>
  <si>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</si>
  <si>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</si>
  <si>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</si>
  <si>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</si>
  <si>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</si>
  <si>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</si>
  <si>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</si>
  <si>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</si>
  <si>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</si>
  <si>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</si>
  <si>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</si>
  <si>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</si>
  <si>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</si>
  <si>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</si>
  <si>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</si>
  <si>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</si>
  <si>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</si>
  <si>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</si>
  <si>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</si>
  <si>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</si>
  <si>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</si>
  <si>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</si>
  <si>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</si>
  <si>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</si>
  <si>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</si>
  <si>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</si>
  <si>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</si>
  <si>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</si>
  <si>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</si>
  <si>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</si>
  <si>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</si>
  <si>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</si>
  <si>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</si>
  <si>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</si>
  <si>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</si>
  <si>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</si>
  <si>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</si>
  <si>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</si>
  <si>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</si>
  <si>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</si>
  <si>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</si>
  <si>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</si>
  <si>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</si>
  <si>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</si>
  <si>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</si>
  <si>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</si>
  <si>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</si>
  <si>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</si>
  <si>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</si>
  <si>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</si>
  <si>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</si>
  <si>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</si>
  <si>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</si>
  <si>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</si>
  <si>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</si>
  <si>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</si>
  <si>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</si>
  <si>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</si>
  <si>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</si>
  <si>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</si>
  <si>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</si>
  <si>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</si>
  <si>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</si>
  <si>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</si>
  <si>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</si>
  <si>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</si>
  <si>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</si>
  <si>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</si>
  <si>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</si>
  <si>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</si>
  <si>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</si>
  <si>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</si>
  <si>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</si>
  <si>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</si>
  <si>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</si>
  <si>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</si>
  <si>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</si>
  <si>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</si>
  <si>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</si>
  <si>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</si>
  <si>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</si>
  <si>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</si>
  <si>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</si>
  <si>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</si>
  <si>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</si>
  <si>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</si>
  <si>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</si>
  <si>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</si>
  <si>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</si>
  <si>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</si>
  <si>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</si>
  <si>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</si>
  <si>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</si>
  <si>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</si>
  <si>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</si>
  <si>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</si>
  <si>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</si>
  <si>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</si>
  <si>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</si>
  <si>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</si>
  <si>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</si>
  <si>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</si>
  <si>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</si>
  <si>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</si>
  <si>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</si>
  <si>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</si>
  <si>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</si>
  <si>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</si>
  <si>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</si>
  <si>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</si>
  <si>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</si>
  <si>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</si>
  <si>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</si>
  <si>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</si>
  <si>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</si>
  <si>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</si>
  <si>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</si>
  <si>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</si>
  <si>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</si>
  <si>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</si>
  <si>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</si>
  <si>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</si>
  <si>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</si>
  <si>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</si>
  <si>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</si>
  <si>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</si>
  <si>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</si>
  <si>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</si>
  <si>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</si>
  <si>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</si>
  <si>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</si>
  <si>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</si>
  <si>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</si>
  <si>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</si>
  <si>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</si>
  <si>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</si>
  <si>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</si>
  <si>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</si>
  <si>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</si>
  <si>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</si>
  <si>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</si>
  <si>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</si>
  <si>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</si>
  <si>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</si>
  <si>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</si>
  <si>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</si>
  <si>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</si>
  <si>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</si>
  <si>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</si>
  <si>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</si>
  <si>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</si>
  <si>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</si>
  <si>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</si>
  <si>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</si>
  <si>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</si>
  <si>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</si>
  <si>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</si>
  <si>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</si>
  <si>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</si>
  <si>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</si>
  <si>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</si>
  <si>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</si>
  <si>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</si>
  <si>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</si>
  <si>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</si>
  <si>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</si>
  <si>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</si>
  <si>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</si>
  <si>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</si>
  <si>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</si>
  <si>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</si>
  <si>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</si>
  <si>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</si>
  <si>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</si>
  <si>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</si>
  <si>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</si>
  <si>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</si>
  <si>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</si>
  <si>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</si>
  <si>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</si>
  <si>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</si>
  <si>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</si>
  <si>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</si>
  <si>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</si>
  <si>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</si>
  <si>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</si>
  <si>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</si>
  <si>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</si>
  <si>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</si>
  <si>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</si>
  <si>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</si>
  <si>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</si>
  <si>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</si>
  <si>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</si>
  <si>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</si>
  <si>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</si>
  <si>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</si>
  <si>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</si>
  <si>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</si>
  <si>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</si>
  <si>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</si>
  <si>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</si>
  <si>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</si>
  <si>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</si>
  <si>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</si>
  <si>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</si>
  <si>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</si>
  <si>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</si>
  <si>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</si>
  <si>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</si>
  <si>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</si>
  <si>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</si>
  <si>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</si>
  <si>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</si>
  <si>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</si>
  <si>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</si>
  <si>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</si>
  <si>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</si>
  <si>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</si>
  <si>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</si>
  <si>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</si>
  <si>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</si>
  <si>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</si>
  <si>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</si>
  <si>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</si>
  <si>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</si>
  <si>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</si>
  <si>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</si>
  <si>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</si>
  <si>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</si>
  <si>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</si>
  <si>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</si>
  <si>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</si>
  <si>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</si>
  <si>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</si>
  <si>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</si>
  <si>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</si>
  <si>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</si>
  <si>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</si>
  <si>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</si>
  <si>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</si>
  <si>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</si>
  <si>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</si>
  <si>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</si>
  <si>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</si>
  <si>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</si>
  <si>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</si>
  <si>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</si>
  <si>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</si>
  <si>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</si>
  <si>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</si>
  <si>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</si>
  <si>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</si>
  <si>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</si>
  <si>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</si>
  <si>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</si>
  <si>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</si>
  <si>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</si>
  <si>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</si>
  <si>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</si>
  <si>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</si>
  <si>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</si>
  <si>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</si>
  <si>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</si>
  <si>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</si>
  <si>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</si>
  <si>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</si>
  <si>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</si>
  <si>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</si>
  <si>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</si>
  <si>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</si>
  <si>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</si>
  <si>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</si>
  <si>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</si>
  <si>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</si>
  <si>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</si>
  <si>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</si>
  <si>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</si>
  <si>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</si>
  <si>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</si>
  <si>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</si>
  <si>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</si>
  <si>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</si>
  <si>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</si>
  <si>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</si>
  <si>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</si>
  <si>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</si>
  <si>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</si>
  <si>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</si>
  <si>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</si>
  <si>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</si>
  <si>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</si>
  <si>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</si>
  <si>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</si>
  <si>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</si>
  <si>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</si>
  <si>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</si>
  <si>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</si>
  <si>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</si>
  <si>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</si>
  <si>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</si>
  <si>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</si>
  <si>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</si>
  <si>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</si>
  <si>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</si>
  <si>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</si>
  <si>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</si>
  <si>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</si>
  <si>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</si>
  <si>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</si>
  <si>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</si>
  <si>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</si>
  <si>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</si>
  <si>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</si>
  <si>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</si>
  <si>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</si>
  <si>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</si>
  <si>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</si>
  <si>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</si>
  <si>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</si>
  <si>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</si>
  <si>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</si>
  <si>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</si>
  <si>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</si>
  <si>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</si>
  <si>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</si>
  <si>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</si>
  <si>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</si>
  <si>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</si>
  <si>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</si>
  <si>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</si>
  <si>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</si>
  <si>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</si>
  <si>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</si>
  <si>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</si>
  <si>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</si>
  <si>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</si>
  <si>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</si>
  <si>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</si>
  <si>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</si>
  <si>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</si>
  <si>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</si>
  <si>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</si>
  <si>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</si>
  <si>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</si>
  <si>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</si>
  <si>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</si>
  <si>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</si>
  <si>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</si>
  <si>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</si>
  <si>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</si>
  <si>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</si>
  <si>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</si>
  <si>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</si>
  <si>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</si>
  <si>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</si>
  <si>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</si>
  <si>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</si>
  <si>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</si>
  <si>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</si>
  <si>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</si>
  <si>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</si>
  <si>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</si>
  <si>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</si>
  <si>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</si>
  <si>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</si>
  <si>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</si>
  <si>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</si>
  <si>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</si>
  <si>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</si>
  <si>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</si>
  <si>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</si>
  <si>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</si>
  <si>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</si>
  <si>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</si>
  <si>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</si>
  <si>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</si>
  <si>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</si>
  <si>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</si>
  <si>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</si>
  <si>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</si>
  <si>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</si>
  <si>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</si>
  <si>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</si>
  <si>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</si>
  <si>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</si>
  <si>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</si>
  <si>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</si>
  <si>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</si>
  <si>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</si>
  <si>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</si>
  <si>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</si>
  <si>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</si>
  <si>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</si>
  <si>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</si>
  <si>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</si>
  <si>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</si>
  <si>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</si>
  <si>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</si>
  <si>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</si>
  <si>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</si>
  <si>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</si>
  <si>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</si>
  <si>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</si>
  <si>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</si>
  <si>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</si>
  <si>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</si>
  <si>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</si>
  <si>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</si>
  <si>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</si>
  <si>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</si>
  <si>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</si>
  <si>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</si>
  <si>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</si>
  <si>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</si>
  <si>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</si>
  <si>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</si>
  <si>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</si>
  <si>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</si>
  <si>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</si>
  <si>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</si>
  <si>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</si>
  <si>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</si>
  <si>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</si>
  <si>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</si>
  <si>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</si>
  <si>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</si>
  <si>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</si>
  <si>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</si>
  <si>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</si>
  <si>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</si>
  <si>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</si>
  <si>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</si>
  <si>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</si>
  <si>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</si>
  <si>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</si>
  <si>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</si>
  <si>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</si>
  <si>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</si>
  <si>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</si>
  <si>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</si>
  <si>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</si>
  <si>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</si>
  <si>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</si>
  <si>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</si>
  <si>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</si>
  <si>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</si>
  <si>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</si>
  <si>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</si>
  <si>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</si>
  <si>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</si>
  <si>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</si>
  <si>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</si>
  <si>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</si>
  <si>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</si>
  <si>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</si>
  <si>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</si>
  <si>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</si>
  <si>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</si>
  <si>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</si>
  <si>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</si>
  <si>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</si>
  <si>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</si>
  <si>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</si>
  <si>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</si>
  <si>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</si>
  <si>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</si>
  <si>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</si>
  <si>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</si>
  <si>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</si>
  <si>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</si>
  <si>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</si>
  <si>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</si>
  <si>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</si>
  <si>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</si>
  <si>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</si>
  <si>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</si>
  <si>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</si>
  <si>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</si>
  <si>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</si>
  <si>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</si>
  <si>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</si>
  <si>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</si>
  <si>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</si>
  <si>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</si>
  <si>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</si>
  <si>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</si>
  <si>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</si>
  <si>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</si>
  <si>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</si>
  <si>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</si>
  <si>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</si>
  <si>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</si>
  <si>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</si>
  <si>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</si>
  <si>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</si>
  <si>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</si>
  <si>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</si>
  <si>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</si>
  <si>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</si>
  <si>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</si>
  <si>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</si>
  <si>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</si>
  <si>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</si>
  <si>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</si>
  <si>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</si>
  <si>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</si>
  <si>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</si>
  <si>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</si>
  <si>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</si>
  <si>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</si>
  <si>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</si>
  <si>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</si>
  <si>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</si>
  <si>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</si>
  <si>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</si>
  <si>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</si>
  <si>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</si>
  <si>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</si>
  <si>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</si>
  <si>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</si>
  <si>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</si>
  <si>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</si>
  <si>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</si>
  <si>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</si>
  <si>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</si>
  <si>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</si>
  <si>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</si>
  <si>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</si>
  <si>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</si>
  <si>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</si>
  <si>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</si>
  <si>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</si>
  <si>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</si>
  <si>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</si>
  <si>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</si>
  <si>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</si>
  <si>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</si>
  <si>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</si>
  <si>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</si>
  <si>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</si>
  <si>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</si>
  <si>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</si>
  <si>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</si>
  <si>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</si>
  <si>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</si>
  <si>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</si>
  <si>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</si>
  <si>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</si>
  <si>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</si>
  <si>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</si>
  <si>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</si>
  <si>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</si>
  <si>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</si>
  <si>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</si>
  <si>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</si>
  <si>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</si>
  <si>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</si>
  <si>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</si>
  <si>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</si>
  <si>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</si>
  <si>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</si>
  <si>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</si>
  <si>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</si>
  <si>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</si>
  <si>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</si>
  <si>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</si>
  <si>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</si>
  <si>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</si>
  <si>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</si>
  <si>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</si>
  <si>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</si>
  <si>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</si>
  <si>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</si>
  <si>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</si>
  <si>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</si>
  <si>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</si>
  <si>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</si>
  <si>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</si>
  <si>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</si>
  <si>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</si>
  <si>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</si>
  <si>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</si>
  <si>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</si>
  <si>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</si>
  <si>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</si>
  <si>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</si>
  <si>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</si>
  <si>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</si>
  <si>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</si>
  <si>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</si>
  <si>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</si>
  <si>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</si>
  <si>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</si>
  <si>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</si>
  <si>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</si>
  <si>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</si>
  <si>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</si>
  <si>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</si>
  <si>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</si>
  <si>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</si>
  <si>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</si>
  <si>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</si>
  <si>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</si>
  <si>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</si>
  <si>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</si>
  <si>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</si>
  <si>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</si>
  <si>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</si>
  <si>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</si>
  <si>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</si>
  <si>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</si>
  <si>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</si>
  <si>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</si>
  <si>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</si>
  <si>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</si>
  <si>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</si>
  <si>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</si>
  <si>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</si>
  <si>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</si>
  <si>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</si>
  <si>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</si>
  <si>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</si>
  <si>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</si>
  <si>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</si>
  <si>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</si>
  <si>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</si>
  <si>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</si>
  <si>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</si>
  <si>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</si>
  <si>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</si>
  <si>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</si>
  <si>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</si>
  <si>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</si>
  <si>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</si>
  <si>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</si>
  <si>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</si>
  <si>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</si>
  <si>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</si>
  <si>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</si>
  <si>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</si>
  <si>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</si>
  <si>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</si>
  <si>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</si>
  <si>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</si>
  <si>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</si>
  <si>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</si>
  <si>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</si>
  <si>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</si>
  <si>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</si>
  <si>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</si>
  <si>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</si>
  <si>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</si>
  <si>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</si>
  <si>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</si>
  <si>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</si>
  <si>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</si>
  <si>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</si>
  <si>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</si>
  <si>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</si>
  <si>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</si>
  <si>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</si>
  <si>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</si>
  <si>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</si>
  <si>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</si>
  <si>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</si>
  <si>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</si>
  <si>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</si>
  <si>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</si>
  <si>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</si>
  <si>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</si>
  <si>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</si>
  <si>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</si>
  <si>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</si>
  <si>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</si>
  <si>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</si>
  <si>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</si>
  <si>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</si>
  <si>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</si>
  <si>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</si>
  <si>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</si>
  <si>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</si>
  <si>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</si>
  <si>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</si>
  <si>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</si>
  <si>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</si>
  <si>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</si>
  <si>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</si>
  <si>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</si>
  <si>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</si>
  <si>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</si>
  <si>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</si>
  <si>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</si>
  <si>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</si>
  <si>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</si>
  <si>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</si>
  <si>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</si>
  <si>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</si>
  <si>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</si>
  <si>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</si>
  <si>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</si>
  <si>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</si>
  <si>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</si>
  <si>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</si>
  <si>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</si>
  <si>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</si>
  <si>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</si>
  <si>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</si>
  <si>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</si>
  <si>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</si>
  <si>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</si>
  <si>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</si>
  <si>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</si>
  <si>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</si>
  <si>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</si>
  <si>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</si>
  <si>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</si>
  <si>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</si>
  <si>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</si>
  <si>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</si>
  <si>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</si>
  <si>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</si>
  <si>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</si>
  <si>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</si>
  <si>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</si>
  <si>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</si>
  <si>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</si>
  <si>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</si>
  <si>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</si>
  <si>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</si>
  <si>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</si>
  <si>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</si>
  <si>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</si>
  <si>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</si>
  <si>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</si>
  <si>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</si>
  <si>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</si>
  <si>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</si>
  <si>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</si>
  <si>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</si>
  <si>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</si>
  <si>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</si>
  <si>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</si>
  <si>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</si>
  <si>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</si>
  <si>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</si>
  <si>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</si>
  <si>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</si>
  <si>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</si>
  <si>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</si>
  <si>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</si>
  <si>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</si>
  <si>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</si>
  <si>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</si>
  <si>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</si>
  <si>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</si>
  <si>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</si>
  <si>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</si>
  <si>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</si>
  <si>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</si>
  <si>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</si>
  <si>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</si>
  <si>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</si>
  <si>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</si>
  <si>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</si>
  <si>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</si>
  <si>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</si>
  <si>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</si>
  <si>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</si>
  <si>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</si>
  <si>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</si>
  <si>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</si>
  <si>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</si>
  <si>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</si>
  <si>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</si>
  <si>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</si>
  <si>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</si>
  <si>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</si>
  <si>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</si>
  <si>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</si>
  <si>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</si>
  <si>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</si>
  <si>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</si>
  <si>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</si>
  <si>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</si>
  <si>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</si>
  <si>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</si>
  <si>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</si>
  <si>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</si>
  <si>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</si>
  <si>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</si>
  <si>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</si>
  <si>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</si>
  <si>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</si>
  <si>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</si>
  <si>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</si>
  <si>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</si>
  <si>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</si>
  <si>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</si>
  <si>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</si>
  <si>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</si>
  <si>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</si>
  <si>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</si>
  <si>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</si>
  <si>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</si>
  <si>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</si>
  <si>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</si>
  <si>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</si>
  <si>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</si>
  <si>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</si>
  <si>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</si>
  <si>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</si>
  <si>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</si>
  <si>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</si>
  <si>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</si>
  <si>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</si>
  <si>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</si>
  <si>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</si>
  <si>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</si>
  <si>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</si>
  <si>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</si>
  <si>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</si>
  <si>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</si>
  <si>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</si>
  <si>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</si>
  <si>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</si>
  <si>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</si>
  <si>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</si>
  <si>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</si>
  <si>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</si>
  <si>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</si>
  <si>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</si>
  <si>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</si>
  <si>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</si>
  <si>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</si>
  <si>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</si>
  <si>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</si>
  <si>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</si>
  <si>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</si>
  <si>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</si>
  <si>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</si>
  <si>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</si>
  <si>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</si>
  <si>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</si>
  <si>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</si>
  <si>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</si>
  <si>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</si>
  <si>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</si>
  <si>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</si>
  <si>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</si>
  <si>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</si>
  <si>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</si>
  <si>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</si>
  <si>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</si>
  <si>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</si>
  <si>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</si>
  <si>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</si>
  <si>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</si>
  <si>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</si>
  <si>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</si>
  <si>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</si>
  <si>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</si>
  <si>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</si>
  <si>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</si>
  <si>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</si>
  <si>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</si>
  <si>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</si>
  <si>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</si>
  <si>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</si>
  <si>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</si>
  <si>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</si>
  <si>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</si>
  <si>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</si>
  <si>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</si>
  <si>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</si>
  <si>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</si>
  <si>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</si>
  <si>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</si>
  <si>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</si>
  <si>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</si>
  <si>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</si>
  <si>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</si>
  <si>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</si>
  <si>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</si>
  <si>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</si>
  <si>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</si>
  <si>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</si>
  <si>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</si>
  <si>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</si>
  <si>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</si>
  <si>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</si>
  <si>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</si>
  <si>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</si>
  <si>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</si>
  <si>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</si>
  <si>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</si>
  <si>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</si>
  <si>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</si>
  <si>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</si>
  <si>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</si>
  <si>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</si>
  <si>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</si>
  <si>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</si>
  <si>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</si>
  <si>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</si>
  <si>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</si>
  <si>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</si>
  <si>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</si>
  <si>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</si>
  <si>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</si>
  <si>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</si>
  <si>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</si>
  <si>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</si>
  <si>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</si>
  <si>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</si>
  <si>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</si>
  <si>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</si>
  <si>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</si>
  <si>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</si>
  <si>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</si>
  <si>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</si>
  <si>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</si>
  <si>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</si>
  <si>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</si>
  <si>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</si>
  <si>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</si>
  <si>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</si>
  <si>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</si>
  <si>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</si>
  <si>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</si>
  <si>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</si>
  <si>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</si>
  <si>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</si>
  <si>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</si>
  <si>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</si>
  <si>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</si>
  <si>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</si>
  <si>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</si>
  <si>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</si>
  <si>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</si>
  <si>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</si>
  <si>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</si>
  <si>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</si>
  <si>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</si>
  <si>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</si>
  <si>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</si>
  <si>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</si>
  <si>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</si>
  <si>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</si>
  <si>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</si>
  <si>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</si>
  <si>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</si>
  <si>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</si>
  <si>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</si>
  <si>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</si>
  <si>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</si>
  <si>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</si>
  <si>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</si>
  <si>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</si>
  <si>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</si>
  <si>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</si>
  <si>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</si>
  <si>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</si>
  <si>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</si>
  <si>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</si>
  <si>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</si>
  <si>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</si>
  <si>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</si>
  <si>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</si>
  <si>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</si>
  <si>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</si>
  <si>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</si>
  <si>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</si>
  <si>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</si>
  <si>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</si>
  <si>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</si>
  <si>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</si>
  <si>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</si>
  <si>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</si>
  <si>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</si>
  <si>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</si>
  <si>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</si>
  <si>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</si>
  <si>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</si>
  <si>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</si>
  <si>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</si>
  <si>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</si>
  <si>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</si>
  <si>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</si>
  <si>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</si>
  <si>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</si>
  <si>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</si>
  <si>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</si>
  <si>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</si>
  <si>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</si>
  <si>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</si>
  <si>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</si>
  <si>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</si>
  <si>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</si>
  <si>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</si>
  <si>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</si>
  <si>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</si>
  <si>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</si>
  <si>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</si>
  <si>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</si>
  <si>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</si>
  <si>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</si>
  <si>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</si>
  <si>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</si>
  <si>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</si>
  <si>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</si>
  <si>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</si>
  <si>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</si>
  <si>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</si>
  <si>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</si>
  <si>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</si>
  <si>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</si>
  <si>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</si>
  <si>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</si>
  <si>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</si>
  <si>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</si>
  <si>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</si>
  <si>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</si>
  <si>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</si>
  <si>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</si>
  <si>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</si>
  <si>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</si>
  <si>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</si>
  <si>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</si>
  <si>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</si>
  <si>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</si>
  <si>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</si>
  <si>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</si>
  <si>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</si>
  <si>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</si>
  <si>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</si>
  <si>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</si>
  <si>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</si>
  <si>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</si>
  <si>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</si>
  <si>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</si>
  <si>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</si>
  <si>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</si>
  <si>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</si>
  <si>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</si>
  <si>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</si>
  <si>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</si>
  <si>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</si>
  <si>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</si>
  <si>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</si>
  <si>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</si>
  <si>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</si>
  <si>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</si>
  <si>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</si>
  <si>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</si>
  <si>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</si>
  <si>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</si>
  <si>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</si>
  <si>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</si>
  <si>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</si>
  <si>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</si>
  <si>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</si>
  <si>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</si>
  <si>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</si>
  <si>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</si>
  <si>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</si>
  <si>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</si>
  <si>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</si>
  <si>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</si>
  <si>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</si>
  <si>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</si>
  <si>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</si>
  <si>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</si>
  <si>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</si>
  <si>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</si>
  <si>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</si>
  <si>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</si>
  <si>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</si>
  <si>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</si>
  <si>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</si>
  <si>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</si>
  <si>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</si>
  <si>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</si>
  <si>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</si>
  <si>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</si>
  <si>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</si>
  <si>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</si>
  <si>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</si>
  <si>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</si>
  <si>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</si>
  <si>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</si>
  <si>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</si>
  <si>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</si>
  <si>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</si>
  <si>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</si>
  <si>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</si>
  <si>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</si>
  <si>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</si>
  <si>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</si>
  <si>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</si>
  <si>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</si>
  <si>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</si>
  <si>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</si>
  <si>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</si>
  <si>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</si>
  <si>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</si>
  <si>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</si>
  <si>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</si>
  <si>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</si>
  <si>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</si>
  <si>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</si>
  <si>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</si>
  <si>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</si>
  <si>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</si>
  <si>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</si>
  <si>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</si>
  <si>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</si>
  <si>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</si>
  <si>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</si>
  <si>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</si>
  <si>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</si>
  <si>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</si>
  <si>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</si>
  <si>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</si>
  <si>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</si>
  <si>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</si>
  <si>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</si>
  <si>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</si>
  <si>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</si>
  <si>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</si>
  <si>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</si>
  <si>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</si>
  <si>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</si>
  <si>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</si>
  <si>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</si>
  <si>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</si>
  <si>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</si>
  <si>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</si>
  <si>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</si>
  <si>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</si>
  <si>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</si>
  <si>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</si>
  <si>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</si>
  <si>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</si>
  <si>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</si>
  <si>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</si>
  <si>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</si>
  <si>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</si>
  <si>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</si>
  <si>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</si>
  <si>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</si>
  <si>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</si>
  <si>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</si>
  <si>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</si>
  <si>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</si>
  <si>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</si>
  <si>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</si>
  <si>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</si>
  <si>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</si>
  <si>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</si>
  <si>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</si>
  <si>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</si>
  <si>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</si>
  <si>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</si>
  <si>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</si>
  <si>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</si>
  <si>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</si>
  <si>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</si>
  <si>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</si>
  <si>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</si>
  <si>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</si>
  <si>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</si>
  <si>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</si>
  <si>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</si>
  <si>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</si>
  <si>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</si>
  <si>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</si>
  <si>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</si>
  <si>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</si>
  <si>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</si>
  <si>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</si>
  <si>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</si>
  <si>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</si>
  <si>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</si>
  <si>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</si>
  <si>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</si>
  <si>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</si>
  <si>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</si>
  <si>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</si>
  <si>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</si>
  <si>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</si>
  <si>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</si>
  <si>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Count of state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</si>
  <si>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</si>
  <si>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</si>
  <si>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</si>
  <si>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</si>
  <si>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</si>
  <si>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</si>
  <si>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</si>
  <si>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</si>
  <si>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</si>
  <si>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</si>
  <si>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</si>
  <si>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</si>
  <si>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</si>
  <si>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</si>
  <si>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</si>
  <si>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</si>
  <si>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</si>
  <si>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</si>
  <si>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</si>
  <si>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</si>
  <si>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</si>
  <si>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</si>
  <si>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</si>
  <si>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</si>
  <si>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</si>
  <si>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</si>
  <si>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</si>
  <si>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</si>
  <si>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</si>
  <si>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</si>
  <si>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</si>
  <si>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</si>
  <si>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</si>
  <si>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</si>
  <si>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</si>
  <si>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</si>
  <si>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</si>
  <si>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</si>
  <si>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</si>
  <si>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</si>
  <si>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</si>
  <si>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</si>
  <si>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</si>
  <si>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</si>
  <si>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</si>
  <si>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</si>
  <si>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</si>
  <si>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</si>
  <si>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</si>
  <si>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</si>
  <si>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</si>
  <si>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</si>
  <si>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</si>
  <si>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</si>
  <si>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</si>
  <si>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</si>
  <si>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</si>
  <si>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</si>
  <si>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</si>
  <si>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</si>
  <si>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</si>
  <si>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</si>
  <si>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</si>
  <si>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</si>
  <si>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</si>
  <si>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</si>
  <si>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</si>
  <si>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Sucessful</t>
  </si>
  <si>
    <t>Number Failed</t>
  </si>
  <si>
    <t xml:space="preserve">Number Canceled </t>
  </si>
  <si>
    <t>Total Projects</t>
  </si>
  <si>
    <t>Percentage Successful</t>
  </si>
  <si>
    <t>Pecentage Failed</t>
  </si>
  <si>
    <t>Pecentage Canceled</t>
  </si>
  <si>
    <t>Less than 1000</t>
  </si>
  <si>
    <t>5000 to 9999</t>
  </si>
  <si>
    <t>10000 to 14999</t>
  </si>
  <si>
    <t>15000 to19999</t>
  </si>
  <si>
    <t>20000 to 24999</t>
  </si>
  <si>
    <t>25000 to 29999</t>
  </si>
  <si>
    <t>30000 to 34999</t>
  </si>
  <si>
    <t>40000 to 44999</t>
  </si>
  <si>
    <t>45000 to 49999</t>
  </si>
  <si>
    <t>Greater than or equal to 50000</t>
  </si>
  <si>
    <t>1000 to 4999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</si>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</sst>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#,##0_ ;\-#,##0\ "/>
    <numFmt numFmtId="165" formatCode="m/dd/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sz val="11"/>
      <color rgb="FF1D1C1D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5" fontId="3" fillId="0" borderId="0" xfId="0" applyNumberFormat="1" applyFont="1"/>
    <xf numFmtId="165" fontId="0" fillId="0" borderId="0" xfId="0" applyNumberFormat="1" applyAlignment="1">
      <alignment horizontal="left"/>
    </xf>
    <xf numFmtId="0" fontId="4" fillId="0" borderId="0" xfId="0" applyFont="1"/>
    <xf numFmtId="9" fontId="0" fillId="0" borderId="0" xfId="0" applyNumberFormat="1"/>
  </cellXfs>
  <cellStyles count="2">
    <cellStyle name="Currency" xfId="1" builtinId="4"/>
    <cellStyle name="Normal" xfId="0" builtinId="0"/>
  </cellStyles>
  <dxfs count="10">
    <dxf>
      <fill>
        <patternFill>
          <bgColor rgb="FFFFFF00"/>
        </patternFill>
      </fill>
    </dxf>
    <dxf>
      <fill>
        <patternFill patternType="solid">
          <fgColor auto="1"/>
          <bgColor rgb="FFFFFF00"/>
        </patternFill>
      </fill>
    </dxf>
    <dxf>
      <fill>
        <gradientFill degree="90">
          <stop position="0">
            <color theme="7" tint="0.40000610370189521"/>
          </stop>
          <stop position="1">
            <color theme="0"/>
          </stop>
        </gradientFill>
      </fill>
    </dxf>
    <dxf>
      <fill>
        <gradientFill degree="90">
          <stop position="0">
            <color rgb="FFC00000"/>
          </stop>
          <stop position="1">
            <color theme="2" tint="-0.89803765984069339"/>
          </stop>
        </gradientFill>
      </fill>
    </dxf>
    <dxf>
      <fill>
        <gradientFill degree="90">
          <stop position="0">
            <color rgb="FFFF0000"/>
          </stop>
          <stop position="1">
            <color theme="0"/>
          </stop>
        </gradientFill>
      </fill>
    </dxf>
    <dxf>
      <fill>
        <gradientFill degree="90">
          <stop position="0">
            <color theme="0" tint="-0.25098422193060094"/>
          </stop>
          <stop position="1">
            <color theme="0" tint="-0.1490218817712943"/>
          </stop>
        </gradientFill>
      </fill>
    </dxf>
    <dxf>
      <fill>
        <gradientFill degree="90">
          <stop position="0">
            <color theme="9" tint="-0.25098422193060094"/>
          </stop>
          <stop position="1">
            <color theme="0" tint="-5.0965910824915313E-2"/>
          </stop>
        </gradientFill>
      </fill>
    </dxf>
    <dxf>
      <fill>
        <gradientFill degree="90">
          <stop position="0">
            <color theme="4" tint="-0.25098422193060094"/>
          </stop>
          <stop position="1">
            <color theme="0"/>
          </stop>
        </gradientFill>
      </fill>
    </dxf>
    <dxf>
      <fill>
        <gradientFill degree="90">
          <stop position="0">
            <color theme="9" tint="-0.25098422193060094"/>
          </stop>
          <stop position="1">
            <color theme="0" tint="-5.0965910824915313E-2"/>
          </stop>
        </gradientFill>
      </fill>
    </dxf>
    <dxf>
      <fill>
        <gradientFill degree="90">
          <stop position="0">
            <color theme="0" tint="-0.25098422193060094"/>
          </stop>
          <stop position="1">
            <color theme="0"/>
          </stop>
        </gradient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[Kickstarter_Campaigns.xlsx]Categories!PivotTable4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Categories!$B$3:$B$4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Categories!$B$5:$B$14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85-42E3-A408-43305818CD89}"/>
            </c:ext>
          </c:extLst>
        </c:ser>
        <c:ser>
          <c:idx val="1"/>
          <c:order val="1"/>
          <c:tx>
            <c:strRef>
              <c:f>Categories!$C$3:$C$4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Categories!$C$5:$C$14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85-42E3-A408-43305818CD89}"/>
            </c:ext>
          </c:extLst>
        </c:ser>
        <c:ser>
          <c:idx val="2"/>
          <c:order val="2"/>
          <c:tx>
            <c:strRef>
              <c:f>Categories!$D$3:$D$4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Categories!$D$5:$D$14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85-42E3-A408-43305818CD89}"/>
            </c:ext>
          </c:extLst>
        </c:ser>
        <c:ser>
          <c:idx val="3"/>
          <c:order val="3"/>
          <c:tx>
            <c:strRef>
              <c:f>Categories!$E$3:$E$4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Categories!$E$5:$E$14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85-42E3-A408-43305818C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1384656"/>
        <c:axId val="83994080"/>
      </c:barChart>
      <c:catAx>
        <c:axId val="42138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94080"/>
        <c:crosses val="autoZero"/>
        <c:auto val="1"/>
        <c:lblAlgn val="ctr"/>
        <c:lblOffset val="100"/>
        <c:noMultiLvlLbl val="0"/>
      </c:catAx>
      <c:valAx>
        <c:axId val="8399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38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[Kickstarter_Campaigns.xlsx]SubCategories!PivotTable5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SubCategories!$B$4:$B$5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SubCategories!$A$6:$A$47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SubCategories!$B$6:$B$47</c:f>
              <c:numCache>
                <c:formatCode>General</c:formatCode>
                <c:ptCount val="41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CB7-413E-B497-0C6DBD253938}"/>
            </c:ext>
          </c:extLst>
        </c:ser>
        <c:ser>
          <c:idx val="1"/>
          <c:order val="1"/>
          <c:tx>
            <c:strRef>
              <c:f>SubCategories!$C$4:$C$5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SubCategories!$A$6:$A$47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SubCategories!$C$6:$C$47</c:f>
              <c:numCache>
                <c:formatCode>General</c:formatCode>
                <c:ptCount val="41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CB7-413E-B497-0C6DBD253938}"/>
            </c:ext>
          </c:extLst>
        </c:ser>
        <c:ser>
          <c:idx val="2"/>
          <c:order val="2"/>
          <c:tx>
            <c:strRef>
              <c:f>SubCategories!$D$4:$D$5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SubCategories!$A$6:$A$47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SubCategories!$D$6:$D$47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CB7-413E-B497-0C6DBD253938}"/>
            </c:ext>
          </c:extLst>
        </c:ser>
        <c:ser>
          <c:idx val="3"/>
          <c:order val="3"/>
          <c:tx>
            <c:strRef>
              <c:f>SubCategories!$E$4:$E$5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SubCategories!$A$6:$A$47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SubCategories!$E$6:$E$47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CB7-413E-B497-0C6DBD253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5821344"/>
        <c:axId val="210987456"/>
      </c:barChart>
      <c:catAx>
        <c:axId val="18582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87456"/>
        <c:crosses val="autoZero"/>
        <c:auto val="1"/>
        <c:lblAlgn val="ctr"/>
        <c:lblOffset val="100"/>
        <c:noMultiLvlLbl val="0"/>
      </c:catAx>
      <c:valAx>
        <c:axId val="21098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2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[Kickstarter_Campaigns.xlsx]Date!PivotTable6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0E-4A91-9434-F38888210846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0E-4A91-9434-F38888210846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0E-4A91-9434-F38888210846}"/>
            </c:ext>
          </c:extLst>
        </c:ser>
        <c:ser>
          <c:idx val="3"/>
          <c:order val="3"/>
          <c:tx>
            <c:strRef>
              <c:f>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40E-4A91-9434-F38888210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005616"/>
        <c:axId val="199946288"/>
      </c:lineChart>
      <c:catAx>
        <c:axId val="9100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46288"/>
        <c:crosses val="autoZero"/>
        <c:auto val="1"/>
        <c:lblAlgn val="ctr"/>
        <c:lblOffset val="100"/>
        <c:noMultiLvlLbl val="0"/>
      </c:catAx>
      <c:valAx>
        <c:axId val="19994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0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OutcomeVariety!$F$1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OutcomeVariety!$A$2:$A$13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OutcomeVariety!$F$2:$F$13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EA3-4B02-BC61-832AD2E5949B}"/>
            </c:ext>
          </c:extLst>
        </c:ser>
        <c:ser>
          <c:idx val="5"/>
          <c:order val="5"/>
          <c:tx>
            <c:strRef>
              <c:f>OutcomeVariety!$G$1</c:f>
              <c:strCache>
                <c:ptCount val="1"/>
                <c:pt idx="0">
                  <c:v>Pecentage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OutcomeVariety!$A$2:$A$13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OutcomeVariety!$G$2:$G$13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EA3-4B02-BC61-832AD2E5949B}"/>
            </c:ext>
          </c:extLst>
        </c:ser>
        <c:ser>
          <c:idx val="6"/>
          <c:order val="6"/>
          <c:tx>
            <c:strRef>
              <c:f>OutcomeVariety!$H$1</c:f>
              <c:strCache>
                <c:ptCount val="1"/>
                <c:pt idx="0">
                  <c:v>Pecentage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OutcomeVariety!$A$2:$A$13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OutcomeVariety!$H$2:$H$13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A3-4B02-BC61-832AD2E594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685712"/>
        <c:axId val="20151790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OutcomeVariety!$B$1</c15:sqref>
                        </c15:formulaRef>
                      </c:ext>
                    </c:extLst>
                    <c:strCache>
                      <c:ptCount val="1"/>
                      <c:pt idx="0">
                        <c:v>Number Sucessful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OutcomeVariety!$A$2:$A$13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OutcomeVariety!$B$2:$B$13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EA3-4B02-BC61-832AD2E5949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OutcomeVariety!$C$1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OutcomeVariety!$A$2:$A$13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OutcomeVariety!$C$2:$C$13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EA3-4B02-BC61-832AD2E5949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OutcomeVariety!$D$1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 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OutcomeVariety!$A$2:$A$13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OutcomeVariety!$D$2:$D$13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EA3-4B02-BC61-832AD2E5949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OutcomeVariety!$E$1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OutcomeVariety!$A$2:$A$13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OutcomeVariety!$E$2:$E$13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EA3-4B02-BC61-832AD2E5949B}"/>
                  </c:ext>
                </c:extLst>
              </c15:ser>
            </c15:filteredLineSeries>
          </c:ext>
        </c:extLst>
      </c:lineChart>
      <c:catAx>
        <c:axId val="50168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17904"/>
        <c:crosses val="autoZero"/>
        <c:auto val="1"/>
        <c:lblAlgn val="ctr"/>
        <c:lblOffset val="100"/>
        <c:noMultiLvlLbl val="0"/>
      </c:catAx>
      <c:valAx>
        <c:axId val="20151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68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2</xdr:row>
      <xdr:rowOff>9524</xdr:rowOff>
    </xdr:from>
    <xdr:to>
      <xdr:col>16</xdr:col>
      <xdr:colOff>609599</xdr:colOff>
      <xdr:row>19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893005-B751-4071-8EA5-EDAF521475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9526</xdr:colOff>
      <xdr:row>3</xdr:row>
      <xdr:rowOff>9524</xdr:rowOff>
    </xdr:from>
    <xdr:to>
      <xdr:col>18</xdr:col>
      <xdr:colOff>9526</xdr:colOff>
      <xdr:row>26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E6558A-752C-406B-A82E-7A323B1F5B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3</xdr:row>
      <xdr:rowOff>9524</xdr:rowOff>
    </xdr:from>
    <xdr:to>
      <xdr:col>17</xdr:col>
      <xdr:colOff>0</xdr:colOff>
      <xdr:row>21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80D6FC-28BE-43C7-911C-4374F29700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1114425</xdr:colOff>
      <xdr:row>13</xdr:row>
      <xdr:rowOff>171450</xdr:rowOff>
    </xdr:from>
    <xdr:to>
      <xdr:col>7</xdr:col>
      <xdr:colOff>1123950</xdr:colOff>
      <xdr:row>29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E52B49-7A8E-4372-9177-0EA19F0805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rifah" refreshedDate="44099.869603935185" createdVersion="6" refreshedVersion="6" minRefreshableVersion="3" recordCount="4114" xr:uid="{61883C57-A088-40B6-A4BD-C4598421C1F3}">
  <cacheSource type="worksheet">
    <worksheetSource ref="A1:R4115" sheet="Kickstarter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rifah" refreshedDate="44099.882980555558" createdVersion="6" refreshedVersion="6" minRefreshableVersion="3" recordCount="4114" xr:uid="{41FE4BA3-BDFF-4C5D-A807-1A5B2625CE8E}">
  <cacheSource type="worksheet">
    <worksheetSource ref="A1:T4115" sheet="Kickstarter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200E0E-49DD-497A-9E9A-D5E0D186A6D6}" name="PivotTable4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12F37A-AF64-4122-A1B5-AFBC96511C3D}" name="PivotTable5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B9E62A-BDA6-4C40-AEED-3E63D5DA1C89}" name="PivotTable6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5" zoomScaleNormal="55" workbookViewId="0">
      <selection activeCell="S2" sqref="S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2.28515625" style="6" bestFit="1" customWidth="1"/>
    <col min="16" max="16" width="23.7109375" style="8" customWidth="1"/>
    <col min="17" max="17" width="13.140625" bestFit="1" customWidth="1"/>
    <col min="18" max="18" width="18.85546875" bestFit="1" customWidth="1"/>
    <col min="19" max="19" width="32.5703125" bestFit="1" customWidth="1"/>
    <col min="20" max="20" width="3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8">
        <f>E2/L2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8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E67/D67*100</f>
        <v>107.52857142857141</v>
      </c>
      <c r="P67" s="8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E131/D131*100</f>
        <v>0</v>
      </c>
      <c r="P131" s="8" t="e">
        <f t="shared" ref="P131:P194" si="13">E131/L131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E195/D195*100</f>
        <v>0</v>
      </c>
      <c r="P195" s="8" t="e">
        <f t="shared" ref="P195:P258" si="19">E195/L195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E259/D259*100</f>
        <v>106.72648571428572</v>
      </c>
      <c r="P259" s="8">
        <f t="shared" ref="P259:P322" si="25">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E323/D323*100</f>
        <v>102.66285714285715</v>
      </c>
      <c r="P323" s="8">
        <f t="shared" ref="P323:P386" si="31">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E387/D387*100</f>
        <v>105.982</v>
      </c>
      <c r="P387" s="8">
        <f t="shared" ref="P387:P450" si="37">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E451/D451*100</f>
        <v>2.25</v>
      </c>
      <c r="P451" s="8">
        <f t="shared" ref="P451:P514" si="43">E451/L451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E515/D515*100</f>
        <v>13.923999999999999</v>
      </c>
      <c r="P515" s="8">
        <f t="shared" ref="P515:P578" si="49">E515/L515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E579/D579*100</f>
        <v>0.2</v>
      </c>
      <c r="P579" s="8">
        <f t="shared" ref="P579:P642" si="55">E579/L579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E643/D643*100</f>
        <v>119.16249999999999</v>
      </c>
      <c r="P643" s="8">
        <f t="shared" ref="P643:P706" si="61">E643/L643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E707/D707*100</f>
        <v>0.97699999999999987</v>
      </c>
      <c r="P707" s="8">
        <f t="shared" ref="P707:P770" si="67">E707/L707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E771/D771*100</f>
        <v>41.4</v>
      </c>
      <c r="P771" s="8">
        <f t="shared" ref="P771:P834" si="73">E771/L771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E835/D835*100</f>
        <v>101.66666666666666</v>
      </c>
      <c r="P835" s="8">
        <f t="shared" ref="P835:P898" si="79">E835/L835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E899/D899*100</f>
        <v>0</v>
      </c>
      <c r="P899" s="8" t="e">
        <f t="shared" ref="P899:P962" si="85">E899/L899</f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E963/D963*100</f>
        <v>42.188421052631583</v>
      </c>
      <c r="P963" s="8">
        <f t="shared" ref="P963:P1026" si="91">E963/L963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E1027/D1027*100</f>
        <v>109.92831428571431</v>
      </c>
      <c r="P1027" s="8">
        <f t="shared" ref="P1027:P1090" si="97">E1027/L1027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E1091/D1091*100</f>
        <v>7.8266666666666662</v>
      </c>
      <c r="P1091" s="8">
        <f t="shared" ref="P1091:P1154" si="103">E1091/L1091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E1155/D1155*100</f>
        <v>0.625</v>
      </c>
      <c r="P1155" s="8">
        <f t="shared" ref="P1155:P1218" si="109">E1155/L1155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E1219/D1219*100</f>
        <v>102.60000000000001</v>
      </c>
      <c r="P1219" s="8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E1283/D1283*100</f>
        <v>110.71428571428572</v>
      </c>
      <c r="P1283" s="8">
        <f t="shared" ref="P1283:P1346" si="121">E1283/L1283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E1347/D1347*100</f>
        <v>125</v>
      </c>
      <c r="P1347" s="8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E1411/D1411*100</f>
        <v>0</v>
      </c>
      <c r="P1411" s="8" t="e">
        <f t="shared" ref="P1411:P1474" si="133">E1411/L1411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E1475/D1475*100</f>
        <v>120.51600000000001</v>
      </c>
      <c r="P1475" s="8">
        <f t="shared" ref="P1475:P1538" si="139">E1475/L1475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E1539/D1539*100</f>
        <v>179.9</v>
      </c>
      <c r="P1539" s="8">
        <f t="shared" ref="P1539:P1602" si="145">E1539/L1539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E1603/D1603*100</f>
        <v>108.2492</v>
      </c>
      <c r="P1603" s="8">
        <f t="shared" ref="P1603:P1666" si="151">E1603/L1603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E1667/D1667*100</f>
        <v>119.45714285714286</v>
      </c>
      <c r="P1667" s="8">
        <f t="shared" ref="P1667:P1730" si="157">E1667/L1667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E1731/D1731*100</f>
        <v>0</v>
      </c>
      <c r="P1731" s="8" t="e">
        <f t="shared" ref="P1731:P1794" si="163">E1731/L1731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E1795/D1795*100</f>
        <v>1.3333333333333335</v>
      </c>
      <c r="P1795" s="8">
        <f t="shared" ref="P1795:P1858" si="169">E1795/L1795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E1859/D1859*100</f>
        <v>100</v>
      </c>
      <c r="P1859" s="8">
        <f t="shared" ref="P1859:P1922" si="175">E1859/L1859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E1923/D1923*100</f>
        <v>136.80000000000001</v>
      </c>
      <c r="P1923" s="8">
        <f t="shared" ref="P1923:P1986" si="181">E1923/L1923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E1987/D1987*100</f>
        <v>3.1875</v>
      </c>
      <c r="P1987" s="8">
        <f t="shared" ref="P1987:P2050" si="187">E1987/L1987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E2051/D2051*100</f>
        <v>120.19070000000001</v>
      </c>
      <c r="P2051" s="8">
        <f t="shared" ref="P2051:P2114" si="193">E2051/L2051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E2115/D2115*100</f>
        <v>104.85714285714285</v>
      </c>
      <c r="P2115" s="8">
        <f t="shared" ref="P2115:P2178" si="199">E2115/L2115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E2179/D2179*100</f>
        <v>100.12</v>
      </c>
      <c r="P2179" s="8">
        <f t="shared" ref="P2179:P2242" si="205">E2179/L2179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E2243/D2243*100</f>
        <v>806.4</v>
      </c>
      <c r="P2243" s="8">
        <f t="shared" ref="P2243:P2306" si="211">E2243/L2243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E2307/D2307*100</f>
        <v>101.22777777777779</v>
      </c>
      <c r="P2307" s="8">
        <f t="shared" ref="P2307:P2370" si="217">E2307/L2307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E2371/D2371*100</f>
        <v>0</v>
      </c>
      <c r="P2371" s="8" t="e">
        <f t="shared" ref="P2371:P2434" si="223">E2371/L2371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E2435/D2435*100</f>
        <v>0</v>
      </c>
      <c r="P2435" s="8" t="e">
        <f t="shared" ref="P2435:P2498" si="229">E2435/L2435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E2499/D2499*100</f>
        <v>112.7715</v>
      </c>
      <c r="P2499" s="8">
        <f t="shared" ref="P2499:P2562" si="235">E2499/L2499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E2563/D2563*100</f>
        <v>0</v>
      </c>
      <c r="P2563" s="8" t="e">
        <f t="shared" ref="P2563:P2626" si="241">E2563/L2563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E2627/D2627*100</f>
        <v>956</v>
      </c>
      <c r="P2627" s="8">
        <f t="shared" ref="P2627:P2690" si="247">E2627/L2627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E2691/D2691*100</f>
        <v>2.8571428571428571E-3</v>
      </c>
      <c r="P2691" s="8">
        <f t="shared" ref="P2691:P2754" si="253">E2691/L2691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E2755/D2755*100</f>
        <v>19</v>
      </c>
      <c r="P2755" s="8">
        <f t="shared" ref="P2755:P2818" si="259">E2755/L2755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E2819/D2819*100</f>
        <v>130</v>
      </c>
      <c r="P2819" s="8">
        <f t="shared" ref="P2819:P2882" si="265">E2819/L2819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E2883/D2883*100</f>
        <v>0</v>
      </c>
      <c r="P2883" s="8" t="e">
        <f t="shared" ref="P2883:P2946" si="271">E2883/L2883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E2947/D2947*100</f>
        <v>0</v>
      </c>
      <c r="P2947" s="8" t="e">
        <f t="shared" ref="P2947:P3010" si="277">E2947/L2947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E3011/D3011*100</f>
        <v>119.756</v>
      </c>
      <c r="P3011" s="8">
        <f t="shared" ref="P3011:P3074" si="283">E3011/L3011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E3075/D3075*100</f>
        <v>2.3035714285714284E-2</v>
      </c>
      <c r="P3075" s="8">
        <f t="shared" ref="P3075:P3138" si="289">E3075/L3075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E3139/D3139*100</f>
        <v>3.3333333333333335</v>
      </c>
      <c r="P3139" s="8">
        <f t="shared" ref="P3139:P3202" si="295">E3139/L3139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E3203/D3203*100</f>
        <v>1.25</v>
      </c>
      <c r="P3203" s="8">
        <f t="shared" ref="P3203:P3266" si="301">E3203/L3203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E3267/D3267*100</f>
        <v>164</v>
      </c>
      <c r="P3267" s="8">
        <f t="shared" ref="P3267:P3330" si="307">E3267/L3267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E3331/D3331*100</f>
        <v>116.8</v>
      </c>
      <c r="P3331" s="8">
        <f t="shared" ref="P3331:P3394" si="313">E3331/L3331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E3395/D3395*100</f>
        <v>105.80000000000001</v>
      </c>
      <c r="P3395" s="8">
        <f t="shared" ref="P3395:P3458" si="319">E3395/L3395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E3459/D3459*100</f>
        <v>140.19999999999999</v>
      </c>
      <c r="P3459" s="8">
        <f t="shared" ref="P3459:P3522" si="325">E3459/L3459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E3523/D3523*100</f>
        <v>169.42857142857144</v>
      </c>
      <c r="P3523" s="8">
        <f t="shared" ref="P3523:P3586" si="331">E3523/L3523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E3587/D3587*100</f>
        <v>119.11764705882352</v>
      </c>
      <c r="P3587" s="8">
        <f t="shared" ref="P3587:P3650" si="337">E3587/L3587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E3651/D3651*100</f>
        <v>104</v>
      </c>
      <c r="P3651" s="8">
        <f t="shared" ref="P3651:P3714" si="343">E3651/L3651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E3715/D3715*100</f>
        <v>101.49999999999999</v>
      </c>
      <c r="P3715" s="8">
        <f t="shared" ref="P3715:P3778" si="349">E3715/L3715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E3779/D3779*100</f>
        <v>143.19999999999999</v>
      </c>
      <c r="P3779" s="8">
        <f t="shared" ref="P3779:P3842" si="355">E3779/L3779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E3843/D3843*100</f>
        <v>8.7200000000000006</v>
      </c>
      <c r="P3843" s="8">
        <f t="shared" ref="P3843:P3906" si="361">E3843/L3843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E3907/D3907*100</f>
        <v>11.533333333333333</v>
      </c>
      <c r="P3907" s="8">
        <f t="shared" ref="P3907:P3970" si="367">E3907/L3907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E3971/D3971*100</f>
        <v>7.4690265486725664</v>
      </c>
      <c r="P3971" s="8">
        <f t="shared" ref="P3971:P4034" si="373">E3971/L3971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E4035/D4035*100</f>
        <v>25.698702928870294</v>
      </c>
      <c r="P4035" s="8">
        <f t="shared" ref="P4035:P4098" si="379">E4035/L4035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E4099/D4099*100</f>
        <v>0</v>
      </c>
      <c r="P4099" s="8" t="e">
        <f t="shared" ref="P4099:P4115" si="385">E4099/L4099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1:F1048576">
    <cfRule type="containsText" dxfId="9" priority="3" operator="containsText" text="canceled">
      <formula>NOT(ISERROR(SEARCH("canceled",F1)))</formula>
    </cfRule>
    <cfRule type="containsText" dxfId="8" priority="4" operator="containsText" text="live">
      <formula>NOT(ISERROR(SEARCH("live",F1)))</formula>
    </cfRule>
    <cfRule type="containsText" dxfId="7" priority="5" operator="containsText" text="live">
      <formula>NOT(ISERROR(SEARCH("live",F1)))</formula>
    </cfRule>
    <cfRule type="containsText" dxfId="6" priority="6" operator="containsText" text="currently live">
      <formula>NOT(ISERROR(SEARCH("currently live",F1)))</formula>
    </cfRule>
    <cfRule type="containsText" dxfId="5" priority="7" operator="containsText" text="canceled">
      <formula>NOT(ISERROR(SEARCH("canceled",F1)))</formula>
    </cfRule>
    <cfRule type="containsText" dxfId="4" priority="8" operator="containsText" text="failed">
      <formula>NOT(ISERROR(SEARCH("failed",F1)))</formula>
    </cfRule>
    <cfRule type="containsText" dxfId="3" priority="9" operator="containsText" text="failed">
      <formula>NOT(ISERROR(SEARCH("failed",F1)))</formula>
    </cfRule>
    <cfRule type="containsText" dxfId="2" priority="10" operator="containsText" text="successful">
      <formula>NOT(ISERROR(SEARCH("successful",F1)))</formula>
    </cfRule>
    <cfRule type="expression" dxfId="1" priority="11">
      <formula>"succesful"</formula>
    </cfRule>
    <cfRule type="expression" dxfId="0" priority="12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8" tint="-0.249977111117893"/>
      </colorScale>
    </cfRule>
    <cfRule type="colorScale" priority="2">
      <colorScale>
        <cfvo type="num" val="0"/>
        <cfvo type="num" val="100"/>
        <cfvo type="num" val="200"/>
        <color rgb="FFC00000"/>
        <color rgb="FF92D050"/>
        <color theme="4" tint="0.79998168889431442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FA52C-8297-49E1-B61C-570AFC2E0A19}">
  <sheetPr codeName="Sheet2"/>
  <dimension ref="A1:F14"/>
  <sheetViews>
    <sheetView topLeftCell="A2" workbookViewId="0">
      <selection activeCell="E5" sqref="E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8310</v>
      </c>
    </row>
    <row r="3" spans="1:6" x14ac:dyDescent="0.25">
      <c r="A3" s="9" t="s">
        <v>8313</v>
      </c>
      <c r="B3" s="9" t="s">
        <v>8311</v>
      </c>
    </row>
    <row r="4" spans="1:6" x14ac:dyDescent="0.25">
      <c r="A4" s="9" t="s">
        <v>8314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5">
      <c r="A5" s="11" t="s">
        <v>8323</v>
      </c>
      <c r="B5" s="10">
        <v>37</v>
      </c>
      <c r="C5" s="10">
        <v>493</v>
      </c>
      <c r="D5" s="10">
        <v>24</v>
      </c>
      <c r="E5" s="10">
        <v>839</v>
      </c>
      <c r="F5" s="10">
        <v>1393</v>
      </c>
    </row>
    <row r="6" spans="1:6" x14ac:dyDescent="0.25">
      <c r="A6" s="11" t="s">
        <v>8319</v>
      </c>
      <c r="B6" s="10">
        <v>20</v>
      </c>
      <c r="C6" s="10">
        <v>120</v>
      </c>
      <c r="D6" s="10">
        <v>20</v>
      </c>
      <c r="E6" s="10">
        <v>540</v>
      </c>
      <c r="F6" s="10">
        <v>700</v>
      </c>
    </row>
    <row r="7" spans="1:6" x14ac:dyDescent="0.25">
      <c r="A7" s="11" t="s">
        <v>8315</v>
      </c>
      <c r="B7" s="10">
        <v>40</v>
      </c>
      <c r="C7" s="10">
        <v>180</v>
      </c>
      <c r="D7" s="10"/>
      <c r="E7" s="10">
        <v>300</v>
      </c>
      <c r="F7" s="10">
        <v>520</v>
      </c>
    </row>
    <row r="8" spans="1:6" x14ac:dyDescent="0.25">
      <c r="A8" s="11" t="s">
        <v>8322</v>
      </c>
      <c r="B8" s="10">
        <v>178</v>
      </c>
      <c r="C8" s="10">
        <v>213</v>
      </c>
      <c r="D8" s="10"/>
      <c r="E8" s="10">
        <v>209</v>
      </c>
      <c r="F8" s="10">
        <v>600</v>
      </c>
    </row>
    <row r="9" spans="1:6" x14ac:dyDescent="0.25">
      <c r="A9" s="11" t="s">
        <v>8320</v>
      </c>
      <c r="B9" s="10"/>
      <c r="C9" s="10">
        <v>117</v>
      </c>
      <c r="D9" s="10"/>
      <c r="E9" s="10">
        <v>103</v>
      </c>
      <c r="F9" s="10">
        <v>220</v>
      </c>
    </row>
    <row r="10" spans="1:6" x14ac:dyDescent="0.25">
      <c r="A10" s="11" t="s">
        <v>8317</v>
      </c>
      <c r="B10" s="10"/>
      <c r="C10" s="10">
        <v>140</v>
      </c>
      <c r="D10" s="10"/>
      <c r="E10" s="10">
        <v>80</v>
      </c>
      <c r="F10" s="10">
        <v>220</v>
      </c>
    </row>
    <row r="11" spans="1:6" x14ac:dyDescent="0.25">
      <c r="A11" s="11" t="s">
        <v>8321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11" t="s">
        <v>8316</v>
      </c>
      <c r="B12" s="10">
        <v>20</v>
      </c>
      <c r="C12" s="10">
        <v>140</v>
      </c>
      <c r="D12" s="10">
        <v>6</v>
      </c>
      <c r="E12" s="10">
        <v>34</v>
      </c>
      <c r="F12" s="10">
        <v>200</v>
      </c>
    </row>
    <row r="13" spans="1:6" x14ac:dyDescent="0.25">
      <c r="A13" s="11" t="s">
        <v>8318</v>
      </c>
      <c r="B13" s="10">
        <v>24</v>
      </c>
      <c r="C13" s="10"/>
      <c r="D13" s="10"/>
      <c r="E13" s="10"/>
      <c r="F13" s="10">
        <v>24</v>
      </c>
    </row>
    <row r="14" spans="1:6" x14ac:dyDescent="0.25">
      <c r="A14" s="11" t="s">
        <v>8312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CBB54-977E-4290-8BB7-6E066078AA31}">
  <sheetPr codeName="Sheet3"/>
  <dimension ref="A1:F47"/>
  <sheetViews>
    <sheetView workbookViewId="0">
      <selection activeCell="T14" sqref="T1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8310</v>
      </c>
    </row>
    <row r="2" spans="1:6" x14ac:dyDescent="0.25">
      <c r="A2" s="9" t="s">
        <v>8308</v>
      </c>
      <c r="B2" t="s">
        <v>8310</v>
      </c>
    </row>
    <row r="4" spans="1:6" x14ac:dyDescent="0.25">
      <c r="A4" s="9" t="s">
        <v>8313</v>
      </c>
      <c r="B4" s="9" t="s">
        <v>8311</v>
      </c>
    </row>
    <row r="5" spans="1:6" x14ac:dyDescent="0.25">
      <c r="A5" s="9" t="s">
        <v>8314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5">
      <c r="A6" s="11" t="s">
        <v>8348</v>
      </c>
      <c r="B6" s="10"/>
      <c r="C6" s="10">
        <v>353</v>
      </c>
      <c r="D6" s="10">
        <v>19</v>
      </c>
      <c r="E6" s="10">
        <v>694</v>
      </c>
      <c r="F6" s="10">
        <v>1066</v>
      </c>
    </row>
    <row r="7" spans="1:6" x14ac:dyDescent="0.25">
      <c r="A7" s="11" t="s">
        <v>8352</v>
      </c>
      <c r="B7" s="10"/>
      <c r="C7" s="10"/>
      <c r="D7" s="10"/>
      <c r="E7" s="10">
        <v>260</v>
      </c>
      <c r="F7" s="10">
        <v>260</v>
      </c>
    </row>
    <row r="8" spans="1:6" x14ac:dyDescent="0.25">
      <c r="A8" s="11" t="s">
        <v>8329</v>
      </c>
      <c r="B8" s="10"/>
      <c r="C8" s="10"/>
      <c r="D8" s="10"/>
      <c r="E8" s="10">
        <v>180</v>
      </c>
      <c r="F8" s="10">
        <v>180</v>
      </c>
    </row>
    <row r="9" spans="1:6" x14ac:dyDescent="0.25">
      <c r="A9" s="11" t="s">
        <v>8337</v>
      </c>
      <c r="B9" s="10"/>
      <c r="C9" s="10">
        <v>20</v>
      </c>
      <c r="D9" s="10"/>
      <c r="E9" s="10">
        <v>140</v>
      </c>
      <c r="F9" s="10">
        <v>160</v>
      </c>
    </row>
    <row r="10" spans="1:6" x14ac:dyDescent="0.25">
      <c r="A10" s="11" t="s">
        <v>8336</v>
      </c>
      <c r="B10" s="10"/>
      <c r="C10" s="10"/>
      <c r="D10" s="10"/>
      <c r="E10" s="10">
        <v>140</v>
      </c>
      <c r="F10" s="10">
        <v>140</v>
      </c>
    </row>
    <row r="11" spans="1:6" x14ac:dyDescent="0.25">
      <c r="A11" s="11" t="s">
        <v>8346</v>
      </c>
      <c r="B11" s="10"/>
      <c r="C11" s="10">
        <v>57</v>
      </c>
      <c r="D11" s="10"/>
      <c r="E11" s="10">
        <v>103</v>
      </c>
      <c r="F11" s="10">
        <v>160</v>
      </c>
    </row>
    <row r="12" spans="1:6" x14ac:dyDescent="0.25">
      <c r="A12" s="11" t="s">
        <v>8357</v>
      </c>
      <c r="B12" s="10">
        <v>17</v>
      </c>
      <c r="C12" s="10">
        <v>80</v>
      </c>
      <c r="D12" s="10">
        <v>5</v>
      </c>
      <c r="E12" s="10">
        <v>85</v>
      </c>
      <c r="F12" s="10">
        <v>187</v>
      </c>
    </row>
    <row r="13" spans="1:6" x14ac:dyDescent="0.25">
      <c r="A13" s="11" t="s">
        <v>8358</v>
      </c>
      <c r="B13" s="10"/>
      <c r="C13" s="10"/>
      <c r="D13" s="10"/>
      <c r="E13" s="10">
        <v>80</v>
      </c>
      <c r="F13" s="10">
        <v>80</v>
      </c>
    </row>
    <row r="14" spans="1:6" x14ac:dyDescent="0.25">
      <c r="A14" s="11" t="s">
        <v>8342</v>
      </c>
      <c r="B14" s="10">
        <v>20</v>
      </c>
      <c r="C14" s="10">
        <v>60</v>
      </c>
      <c r="D14" s="10"/>
      <c r="E14" s="10">
        <v>60</v>
      </c>
      <c r="F14" s="10">
        <v>140</v>
      </c>
    </row>
    <row r="15" spans="1:6" x14ac:dyDescent="0.25">
      <c r="A15" s="11" t="s">
        <v>8359</v>
      </c>
      <c r="B15" s="10"/>
      <c r="C15" s="10"/>
      <c r="D15" s="10"/>
      <c r="E15" s="10">
        <v>60</v>
      </c>
      <c r="F15" s="10">
        <v>60</v>
      </c>
    </row>
    <row r="16" spans="1:6" x14ac:dyDescent="0.25">
      <c r="A16" s="11" t="s">
        <v>8354</v>
      </c>
      <c r="B16" s="10"/>
      <c r="C16" s="10"/>
      <c r="D16" s="10"/>
      <c r="E16" s="10">
        <v>60</v>
      </c>
      <c r="F16" s="10">
        <v>60</v>
      </c>
    </row>
    <row r="17" spans="1:6" x14ac:dyDescent="0.25">
      <c r="A17" s="11" t="s">
        <v>8344</v>
      </c>
      <c r="B17" s="10"/>
      <c r="C17" s="10"/>
      <c r="D17" s="10"/>
      <c r="E17" s="10">
        <v>60</v>
      </c>
      <c r="F17" s="10">
        <v>60</v>
      </c>
    </row>
    <row r="18" spans="1:6" x14ac:dyDescent="0.25">
      <c r="A18" s="11" t="s">
        <v>8356</v>
      </c>
      <c r="B18" s="10">
        <v>18</v>
      </c>
      <c r="C18" s="10">
        <v>2</v>
      </c>
      <c r="D18" s="10"/>
      <c r="E18" s="10">
        <v>40</v>
      </c>
      <c r="F18" s="10">
        <v>60</v>
      </c>
    </row>
    <row r="19" spans="1:6" x14ac:dyDescent="0.25">
      <c r="A19" s="11" t="s">
        <v>8331</v>
      </c>
      <c r="B19" s="10"/>
      <c r="C19" s="10"/>
      <c r="D19" s="10"/>
      <c r="E19" s="10">
        <v>40</v>
      </c>
      <c r="F19" s="10">
        <v>40</v>
      </c>
    </row>
    <row r="20" spans="1:6" x14ac:dyDescent="0.25">
      <c r="A20" s="11" t="s">
        <v>8328</v>
      </c>
      <c r="B20" s="10"/>
      <c r="C20" s="10"/>
      <c r="D20" s="10"/>
      <c r="E20" s="10">
        <v>40</v>
      </c>
      <c r="F20" s="10">
        <v>40</v>
      </c>
    </row>
    <row r="21" spans="1:6" x14ac:dyDescent="0.25">
      <c r="A21" s="11" t="s">
        <v>8349</v>
      </c>
      <c r="B21" s="10"/>
      <c r="C21" s="10"/>
      <c r="D21" s="10"/>
      <c r="E21" s="10">
        <v>40</v>
      </c>
      <c r="F21" s="10">
        <v>40</v>
      </c>
    </row>
    <row r="22" spans="1:6" x14ac:dyDescent="0.25">
      <c r="A22" s="11" t="s">
        <v>8355</v>
      </c>
      <c r="B22" s="10"/>
      <c r="C22" s="10"/>
      <c r="D22" s="10">
        <v>6</v>
      </c>
      <c r="E22" s="10">
        <v>34</v>
      </c>
      <c r="F22" s="10">
        <v>40</v>
      </c>
    </row>
    <row r="23" spans="1:6" x14ac:dyDescent="0.25">
      <c r="A23" s="11" t="s">
        <v>8362</v>
      </c>
      <c r="B23" s="10">
        <v>60</v>
      </c>
      <c r="C23" s="10">
        <v>120</v>
      </c>
      <c r="D23" s="10"/>
      <c r="E23" s="10">
        <v>20</v>
      </c>
      <c r="F23" s="10">
        <v>200</v>
      </c>
    </row>
    <row r="24" spans="1:6" x14ac:dyDescent="0.25">
      <c r="A24" s="11" t="s">
        <v>8340</v>
      </c>
      <c r="B24" s="10"/>
      <c r="C24" s="10"/>
      <c r="D24" s="10"/>
      <c r="E24" s="10">
        <v>20</v>
      </c>
      <c r="F24" s="10">
        <v>20</v>
      </c>
    </row>
    <row r="25" spans="1:6" x14ac:dyDescent="0.25">
      <c r="A25" s="11" t="s">
        <v>8350</v>
      </c>
      <c r="B25" s="10"/>
      <c r="C25" s="10"/>
      <c r="D25" s="10"/>
      <c r="E25" s="10">
        <v>20</v>
      </c>
      <c r="F25" s="10">
        <v>20</v>
      </c>
    </row>
    <row r="26" spans="1:6" x14ac:dyDescent="0.25">
      <c r="A26" s="11" t="s">
        <v>8339</v>
      </c>
      <c r="B26" s="10"/>
      <c r="C26" s="10">
        <v>11</v>
      </c>
      <c r="D26" s="10"/>
      <c r="E26" s="10">
        <v>9</v>
      </c>
      <c r="F26" s="10">
        <v>20</v>
      </c>
    </row>
    <row r="27" spans="1:6" x14ac:dyDescent="0.25">
      <c r="A27" s="11" t="s">
        <v>8361</v>
      </c>
      <c r="B27" s="10"/>
      <c r="C27" s="10">
        <v>100</v>
      </c>
      <c r="D27" s="10"/>
      <c r="E27" s="10"/>
      <c r="F27" s="10">
        <v>100</v>
      </c>
    </row>
    <row r="28" spans="1:6" x14ac:dyDescent="0.25">
      <c r="A28" s="11" t="s">
        <v>8345</v>
      </c>
      <c r="B28" s="10"/>
      <c r="C28" s="10">
        <v>20</v>
      </c>
      <c r="D28" s="10"/>
      <c r="E28" s="10"/>
      <c r="F28" s="10">
        <v>20</v>
      </c>
    </row>
    <row r="29" spans="1:6" x14ac:dyDescent="0.25">
      <c r="A29" s="11" t="s">
        <v>8324</v>
      </c>
      <c r="B29" s="10"/>
      <c r="C29" s="10">
        <v>100</v>
      </c>
      <c r="D29" s="10"/>
      <c r="E29" s="10"/>
      <c r="F29" s="10">
        <v>100</v>
      </c>
    </row>
    <row r="30" spans="1:6" x14ac:dyDescent="0.25">
      <c r="A30" s="11" t="s">
        <v>8325</v>
      </c>
      <c r="B30" s="10">
        <v>20</v>
      </c>
      <c r="C30" s="10"/>
      <c r="D30" s="10"/>
      <c r="E30" s="10"/>
      <c r="F30" s="10">
        <v>20</v>
      </c>
    </row>
    <row r="31" spans="1:6" x14ac:dyDescent="0.25">
      <c r="A31" s="11" t="s">
        <v>8335</v>
      </c>
      <c r="B31" s="10"/>
      <c r="C31" s="10">
        <v>20</v>
      </c>
      <c r="D31" s="10"/>
      <c r="E31" s="10"/>
      <c r="F31" s="10">
        <v>20</v>
      </c>
    </row>
    <row r="32" spans="1:6" x14ac:dyDescent="0.25">
      <c r="A32" s="11" t="s">
        <v>8347</v>
      </c>
      <c r="B32" s="10"/>
      <c r="C32" s="10">
        <v>20</v>
      </c>
      <c r="D32" s="10"/>
      <c r="E32" s="10"/>
      <c r="F32" s="10">
        <v>20</v>
      </c>
    </row>
    <row r="33" spans="1:6" x14ac:dyDescent="0.25">
      <c r="A33" s="11" t="s">
        <v>8363</v>
      </c>
      <c r="B33" s="10">
        <v>100</v>
      </c>
      <c r="C33" s="10">
        <v>60</v>
      </c>
      <c r="D33" s="10"/>
      <c r="E33" s="10"/>
      <c r="F33" s="10">
        <v>160</v>
      </c>
    </row>
    <row r="34" spans="1:6" x14ac:dyDescent="0.25">
      <c r="A34" s="11" t="s">
        <v>8330</v>
      </c>
      <c r="B34" s="10"/>
      <c r="C34" s="10">
        <v>80</v>
      </c>
      <c r="D34" s="10"/>
      <c r="E34" s="10"/>
      <c r="F34" s="10">
        <v>80</v>
      </c>
    </row>
    <row r="35" spans="1:6" x14ac:dyDescent="0.25">
      <c r="A35" s="11" t="s">
        <v>8341</v>
      </c>
      <c r="B35" s="10"/>
      <c r="C35" s="10">
        <v>40</v>
      </c>
      <c r="D35" s="10"/>
      <c r="E35" s="10"/>
      <c r="F35" s="10">
        <v>40</v>
      </c>
    </row>
    <row r="36" spans="1:6" x14ac:dyDescent="0.25">
      <c r="A36" s="11" t="s">
        <v>8338</v>
      </c>
      <c r="B36" s="10"/>
      <c r="C36" s="10">
        <v>60</v>
      </c>
      <c r="D36" s="10"/>
      <c r="E36" s="10"/>
      <c r="F36" s="10">
        <v>60</v>
      </c>
    </row>
    <row r="37" spans="1:6" x14ac:dyDescent="0.25">
      <c r="A37" s="11" t="s">
        <v>8333</v>
      </c>
      <c r="B37" s="10"/>
      <c r="C37" s="10">
        <v>40</v>
      </c>
      <c r="D37" s="10"/>
      <c r="E37" s="10"/>
      <c r="F37" s="10">
        <v>40</v>
      </c>
    </row>
    <row r="38" spans="1:6" x14ac:dyDescent="0.25">
      <c r="A38" s="11" t="s">
        <v>8334</v>
      </c>
      <c r="B38" s="10">
        <v>20</v>
      </c>
      <c r="C38" s="10">
        <v>120</v>
      </c>
      <c r="D38" s="10"/>
      <c r="E38" s="10"/>
      <c r="F38" s="10">
        <v>140</v>
      </c>
    </row>
    <row r="39" spans="1:6" x14ac:dyDescent="0.25">
      <c r="A39" s="11" t="s">
        <v>8326</v>
      </c>
      <c r="B39" s="10">
        <v>24</v>
      </c>
      <c r="C39" s="10"/>
      <c r="D39" s="10"/>
      <c r="E39" s="10"/>
      <c r="F39" s="10">
        <v>24</v>
      </c>
    </row>
    <row r="40" spans="1:6" x14ac:dyDescent="0.25">
      <c r="A40" s="11" t="s">
        <v>8360</v>
      </c>
      <c r="B40" s="10">
        <v>10</v>
      </c>
      <c r="C40" s="10">
        <v>47</v>
      </c>
      <c r="D40" s="10"/>
      <c r="E40" s="10"/>
      <c r="F40" s="10">
        <v>57</v>
      </c>
    </row>
    <row r="41" spans="1:6" x14ac:dyDescent="0.25">
      <c r="A41" s="11" t="s">
        <v>8351</v>
      </c>
      <c r="B41" s="10"/>
      <c r="C41" s="10">
        <v>20</v>
      </c>
      <c r="D41" s="10"/>
      <c r="E41" s="10"/>
      <c r="F41" s="10">
        <v>20</v>
      </c>
    </row>
    <row r="42" spans="1:6" x14ac:dyDescent="0.25">
      <c r="A42" s="11" t="s">
        <v>8343</v>
      </c>
      <c r="B42" s="10"/>
      <c r="C42" s="10">
        <v>20</v>
      </c>
      <c r="D42" s="10"/>
      <c r="E42" s="10"/>
      <c r="F42" s="10">
        <v>20</v>
      </c>
    </row>
    <row r="43" spans="1:6" x14ac:dyDescent="0.25">
      <c r="A43" s="11" t="s">
        <v>8327</v>
      </c>
      <c r="B43" s="10"/>
      <c r="C43" s="10">
        <v>40</v>
      </c>
      <c r="D43" s="10"/>
      <c r="E43" s="10"/>
      <c r="F43" s="10">
        <v>40</v>
      </c>
    </row>
    <row r="44" spans="1:6" x14ac:dyDescent="0.25">
      <c r="A44" s="11" t="s">
        <v>8364</v>
      </c>
      <c r="B44" s="10">
        <v>20</v>
      </c>
      <c r="C44" s="10"/>
      <c r="D44" s="10"/>
      <c r="E44" s="10"/>
      <c r="F44" s="10">
        <v>20</v>
      </c>
    </row>
    <row r="45" spans="1:6" x14ac:dyDescent="0.25">
      <c r="A45" s="11" t="s">
        <v>8353</v>
      </c>
      <c r="B45" s="10">
        <v>40</v>
      </c>
      <c r="C45" s="10"/>
      <c r="D45" s="10"/>
      <c r="E45" s="10"/>
      <c r="F45" s="10">
        <v>40</v>
      </c>
    </row>
    <row r="46" spans="1:6" x14ac:dyDescent="0.25">
      <c r="A46" s="11" t="s">
        <v>8332</v>
      </c>
      <c r="B46" s="10"/>
      <c r="C46" s="10">
        <v>40</v>
      </c>
      <c r="D46" s="10">
        <v>20</v>
      </c>
      <c r="E46" s="10"/>
      <c r="F46" s="10">
        <v>60</v>
      </c>
    </row>
    <row r="47" spans="1:6" x14ac:dyDescent="0.25">
      <c r="A47" s="11" t="s">
        <v>8312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62447-0817-45F5-9E64-5B8BE539D007}">
  <sheetPr codeName="Sheet4"/>
  <dimension ref="A1:F18"/>
  <sheetViews>
    <sheetView workbookViewId="0">
      <selection activeCell="N29" sqref="N2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8308</v>
      </c>
      <c r="B1" t="s">
        <v>8310</v>
      </c>
    </row>
    <row r="2" spans="1:6" x14ac:dyDescent="0.25">
      <c r="A2" s="9" t="s">
        <v>8379</v>
      </c>
      <c r="B2" t="s">
        <v>8310</v>
      </c>
    </row>
    <row r="4" spans="1:6" x14ac:dyDescent="0.25">
      <c r="A4" s="9" t="s">
        <v>8313</v>
      </c>
      <c r="B4" s="9" t="s">
        <v>8311</v>
      </c>
    </row>
    <row r="5" spans="1:6" x14ac:dyDescent="0.25">
      <c r="A5" s="9" t="s">
        <v>8314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5">
      <c r="A6" s="13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5">
      <c r="A7" s="13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5">
      <c r="A8" s="13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5">
      <c r="A9" s="13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5">
      <c r="A10" s="13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5">
      <c r="A11" s="13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5">
      <c r="A12" s="13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5">
      <c r="A13" s="13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5">
      <c r="A14" s="13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5">
      <c r="A15" s="13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5">
      <c r="A16" s="13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5">
      <c r="A17" s="13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5">
      <c r="A18" s="13" t="s">
        <v>8312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57ADD-560F-4ADC-B2C5-A0F5FB6B7369}">
  <sheetPr codeName="Sheet5"/>
  <dimension ref="A1:H13"/>
  <sheetViews>
    <sheetView tabSelected="1" workbookViewId="0">
      <selection activeCell="H31" sqref="H31"/>
    </sheetView>
  </sheetViews>
  <sheetFormatPr defaultRowHeight="15" x14ac:dyDescent="0.25"/>
  <cols>
    <col min="1" max="1" width="28.140625" bestFit="1" customWidth="1"/>
    <col min="2" max="2" width="17.28515625" bestFit="1" customWidth="1"/>
    <col min="3" max="3" width="14.28515625" bestFit="1" customWidth="1"/>
    <col min="4" max="4" width="17.5703125" bestFit="1" customWidth="1"/>
    <col min="5" max="5" width="13.140625" bestFit="1" customWidth="1"/>
    <col min="6" max="6" width="20.85546875" bestFit="1" customWidth="1"/>
    <col min="7" max="7" width="16.28515625" bestFit="1" customWidth="1"/>
    <col min="8" max="8" width="19.14062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COUNTIFS(KickstarterDataSet!$F:$F, "successful", KickstarterDataSet!$D:$D, "&lt;1000")</f>
        <v>322</v>
      </c>
      <c r="C2">
        <f>COUNTIFS(KickstarterDataSet!$F:$F, "failed", KickstarterDataSet!$D:$D, "&lt;1000")</f>
        <v>113</v>
      </c>
      <c r="D2">
        <f>COUNTIFS(KickstarterDataSet!$F:$F, "canceled", KickstarterDataSet!$D:$D, "&lt;1000")</f>
        <v>18</v>
      </c>
      <c r="E2">
        <f>SUM(B2:D2)</f>
        <v>453</v>
      </c>
      <c r="F2" s="15">
        <f>B2/$E$2</f>
        <v>0.71081677704194257</v>
      </c>
      <c r="G2" s="15">
        <f>C2/$E2</f>
        <v>0.24944812362030905</v>
      </c>
      <c r="H2" s="15">
        <f>D2/$E2</f>
        <v>3.9735099337748346E-2</v>
      </c>
    </row>
    <row r="3" spans="1:8" x14ac:dyDescent="0.25">
      <c r="A3" t="s">
        <v>8398</v>
      </c>
      <c r="B3" s="14">
        <f>COUNTIFS(KickstarterDataSet!$F:$F,"successful",KickstarterDataSet!$D:$D,"&gt;=1000", KickstarterDataSet!$D:$D,"&lt;=4999")</f>
        <v>932</v>
      </c>
      <c r="C3" s="14">
        <f>COUNTIFS(KickstarterDataSet!$F:$F,"failed",KickstarterDataSet!$D:$D,"&gt;=1000", KickstarterDataSet!$D:$D,"&lt;=4999")</f>
        <v>420</v>
      </c>
      <c r="D3">
        <f>COUNTIFS(KickstarterDataSet!$F:$F,"canceled",KickstarterDataSet!$D:$D,"&gt;=1000", KickstarterDataSet!$D:$D,"&lt;=4999")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C3/$E3</f>
        <v>0.29745042492917845</v>
      </c>
      <c r="H3" s="15">
        <f t="shared" ref="H3:H13" si="3">D3/$E3</f>
        <v>4.2492917847025496E-2</v>
      </c>
    </row>
    <row r="4" spans="1:8" x14ac:dyDescent="0.25">
      <c r="A4" t="s">
        <v>8389</v>
      </c>
      <c r="B4">
        <f>COUNTIFS(KickstarterDataSet!$F:$F,"successful",KickstarterDataSet!$D:$D,"&gt;=5000", KickstarterDataSet!$D:$D,"&lt;=9999")</f>
        <v>381</v>
      </c>
      <c r="C4">
        <f>COUNTIFS(KickstarterDataSet!$F:$F,"failed",KickstarterDataSet!$D:$D,"&gt;=5000", KickstarterDataSet!$D:$D,"&lt;=9999")</f>
        <v>283</v>
      </c>
      <c r="D4">
        <f>COUNTIFS(KickstarterDataSet!$F:$F,"canceled",KickstarterDataSet!$D:$D,"&gt;=5000", KickstarterDataSet!$D:$D,"&lt;=9999")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5">
      <c r="A5" t="s">
        <v>8390</v>
      </c>
      <c r="B5">
        <f>COUNTIFS(KickstarterDataSet!$F:$F,"successful",KickstarterDataSet!$D:$D,"&gt;=10000", KickstarterDataSet!$D:$D,"&lt;=14999")</f>
        <v>168</v>
      </c>
      <c r="C5">
        <f>COUNTIFS(KickstarterDataSet!$F:$F,"failed",KickstarterDataSet!$D:$D,"&gt;=10000", KickstarterDataSet!$D:$D,"&lt;=14999")</f>
        <v>144</v>
      </c>
      <c r="D5">
        <f>COUNTIFS(KickstarterDataSet!$F:$F,"canceled",KickstarterDataSet!$D:$D,"&gt;=10000", KickstarterDataSet!$D:$D,"&lt;=14999")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5">
      <c r="A6" t="s">
        <v>8391</v>
      </c>
      <c r="B6">
        <f>COUNTIFS(KickstarterDataSet!$F:$F,"successful",KickstarterDataSet!$D:$D,"&gt;=15000", KickstarterDataSet!$D:$D,"&lt;=19999")</f>
        <v>94</v>
      </c>
      <c r="C6">
        <f>COUNTIFS(KickstarterDataSet!$F:$F,"failed",KickstarterDataSet!$D:$D,"&gt;=15000", KickstarterDataSet!$D:$D,"&lt;=19999")</f>
        <v>90</v>
      </c>
      <c r="D6">
        <f>COUNTIFS(KickstarterDataSet!$F:$F,"canceled",KickstarterDataSet!$D:$D,"&gt;=15000", KickstarterDataSet!$D:$D,"&lt;=19999")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5">
      <c r="A7" t="s">
        <v>8392</v>
      </c>
      <c r="B7">
        <f>COUNTIFS(KickstarterDataSet!$F:$F,"successful",KickstarterDataSet!$D:$D,"&gt;=20000", KickstarterDataSet!$D:$D,"&lt;=24999")</f>
        <v>62</v>
      </c>
      <c r="C7">
        <f>COUNTIFS(KickstarterDataSet!$F:$F,"failed",KickstarterDataSet!$D:$D,"&gt;=20000", KickstarterDataSet!$D:$D,"&lt;=24999")</f>
        <v>72</v>
      </c>
      <c r="D7">
        <f>COUNTIFS(KickstarterDataSet!$F:$F,"canceled",KickstarterDataSet!$D:$D,"&gt;=20000", KickstarterDataSet!$D:$D,"&lt;=24999")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5">
      <c r="A8" t="s">
        <v>8393</v>
      </c>
      <c r="B8">
        <f>COUNTIFS(KickstarterDataSet!$F:$F,"successful",KickstarterDataSet!$D:$D,"&gt;=25000", KickstarterDataSet!$D:$D,"&lt;=29999")</f>
        <v>55</v>
      </c>
      <c r="C8">
        <f>COUNTIFS(KickstarterDataSet!$F:$F,"failed",KickstarterDataSet!$D:$D,"&gt;=25000", KickstarterDataSet!$D:$D,"&lt;=29999")</f>
        <v>64</v>
      </c>
      <c r="D8">
        <f>COUNTIFS(KickstarterDataSet!$F:$F,"canceled",KickstarterDataSet!$D:$D,"&gt;=25000", KickstarterDataSet!$D:$D,"&lt;=29999")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5">
      <c r="A9" t="s">
        <v>8394</v>
      </c>
      <c r="B9">
        <f>COUNTIFS(KickstarterDataSet!$F:$F,"successful",KickstarterDataSet!$D:$D,"&gt;=30000", KickstarterDataSet!$D:$D,"&lt;=34999")</f>
        <v>32</v>
      </c>
      <c r="C9">
        <f>COUNTIFS(KickstarterDataSet!$F:$F,"failed",KickstarterDataSet!$D:$D,"&gt;=30000", KickstarterDataSet!$D:$D,"&lt;=34999")</f>
        <v>37</v>
      </c>
      <c r="D9">
        <f>COUNTIFS(KickstarterDataSet!$F:$F,"canceled",KickstarterDataSet!$D:$D,"&gt;=30000", KickstarterDataSet!$D:$D,"&lt;=34999")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5">
      <c r="A10" t="s">
        <v>8399</v>
      </c>
      <c r="B10">
        <f>COUNTIFS(KickstarterDataSet!$F:$F,"successful",KickstarterDataSet!$D:$D,"&gt;=35000", KickstarterDataSet!$D:$D,"&lt;=39999")</f>
        <v>26</v>
      </c>
      <c r="C10">
        <f>COUNTIFS(KickstarterDataSet!$F:$F,"failed",KickstarterDataSet!$D:$D,"&gt;=35000", KickstarterDataSet!$D:$D,"&lt;=39999")</f>
        <v>22</v>
      </c>
      <c r="D10">
        <f>COUNTIFS(KickstarterDataSet!$F:$F,"canceled",KickstarterDataSet!$D:$D,"&gt;=35000", KickstarterDataSet!$D:$D,"&lt;=39999")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5">
      <c r="A11" t="s">
        <v>8395</v>
      </c>
      <c r="B11">
        <f>COUNTIFS(KickstarterDataSet!$F:$F,"successful",KickstarterDataSet!$D:$D,"&gt;=40000", KickstarterDataSet!$D:$D,"&lt;=44999")</f>
        <v>21</v>
      </c>
      <c r="C11">
        <f>COUNTIFS(KickstarterDataSet!$F:$F,"failed",KickstarterDataSet!$D:$D,"&gt;=40000", KickstarterDataSet!$D:$D,"&lt;=44999")</f>
        <v>16</v>
      </c>
      <c r="D11">
        <f>COUNTIFS(KickstarterDataSet!$F:$F,"canceled",KickstarterDataSet!$D:$D,"&gt;=40000", KickstarterDataSet!$D:$D,"&lt;=44999")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5">
      <c r="A12" t="s">
        <v>8396</v>
      </c>
      <c r="B12">
        <f>COUNTIFS(KickstarterDataSet!$F:$F,"successful",KickstarterDataSet!$D:$D,"&gt;=45000", KickstarterDataSet!$D:$D,"&lt;=49999")</f>
        <v>6</v>
      </c>
      <c r="C12">
        <f>COUNTIFS(KickstarterDataSet!$F:$F,"failed",KickstarterDataSet!$D:$D,"&gt;=45000", KickstarterDataSet!$D:$D,"&lt;=49999")</f>
        <v>11</v>
      </c>
      <c r="D12">
        <f>COUNTIFS(KickstarterDataSet!$F:$F,"canceled",KickstarterDataSet!$D:$D,"&gt;=45000", KickstarterDataSet!$D:$D,"&lt;=49999")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5">
      <c r="A13" t="s">
        <v>8397</v>
      </c>
      <c r="B13">
        <f>COUNTIFS(KickstarterDataSet!$F:$F,"successful",KickstarterDataSet!$D:$D,"&gt;=50000")</f>
        <v>86</v>
      </c>
      <c r="C13">
        <f>COUNTIFS(KickstarterDataSet!$F:$F,"failed",KickstarterDataSet!$D:$D,"&gt;=50000")</f>
        <v>258</v>
      </c>
      <c r="D13">
        <f>COUNTIFS(KickstarterDataSet!$F:$F,"canceled",KickstarterDataSet!$D:$D,"&gt;=50000")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KickstarterDataSet</vt:lpstr>
      <vt:lpstr>Categories</vt:lpstr>
      <vt:lpstr>SubCategories</vt:lpstr>
      <vt:lpstr>Date</vt:lpstr>
      <vt:lpstr>OutcomeVariety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sharifah</cp:lastModifiedBy>
  <dcterms:created xsi:type="dcterms:W3CDTF">2017-04-20T15:17:24Z</dcterms:created>
  <dcterms:modified xsi:type="dcterms:W3CDTF">2020-09-27T00:32:17Z</dcterms:modified>
</cp:coreProperties>
</file>